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17.xml" ContentType="application/vnd.openxmlformats-officedocument.spreadsheetml.tab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tables/table18.xml" ContentType="application/vnd.openxmlformats-officedocument.spreadsheetml.table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tables/table22.xml" ContentType="application/vnd.openxmlformats-officedocument.spreadsheetml.table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tables/table23.xml" ContentType="application/vnd.openxmlformats-officedocument.spreadsheetml.table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comments8.xml" ContentType="application/vnd.openxmlformats-officedocument.spreadsheetml.comments+xml"/>
  <Override PartName="/xl/threadedComments/threadedComment8.xml" ContentType="application/vnd.ms-excel.threadedcomments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comments9.xml" ContentType="application/vnd.openxmlformats-officedocument.spreadsheetml.comments+xml"/>
  <Override PartName="/xl/threadedComments/threadedComment9.xml" ContentType="application/vnd.ms-excel.threadedcomments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kaTreikė\Downloads\"/>
    </mc:Choice>
  </mc:AlternateContent>
  <xr:revisionPtr revIDLastSave="0" documentId="13_ncr:1_{3678D5F4-C2A5-4E3E-AC25-9CCFF7066FB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09.18-09.24" sheetId="44" r:id="rId1"/>
    <sheet name="09.11-09.17" sheetId="43" r:id="rId2"/>
    <sheet name="09.04-09.10" sheetId="42" r:id="rId3"/>
    <sheet name="08.28-09.03" sheetId="40" r:id="rId4"/>
    <sheet name="08.21-08.27" sheetId="39" r:id="rId5"/>
    <sheet name="08.14-08.20" sheetId="38" r:id="rId6"/>
    <sheet name="08.07-08.13" sheetId="37" r:id="rId7"/>
    <sheet name="07.31-08.06" sheetId="36" r:id="rId8"/>
    <sheet name="07.24-07.30" sheetId="35" r:id="rId9"/>
    <sheet name="07.17-07.23" sheetId="33" r:id="rId10"/>
    <sheet name="07.10-07.16" sheetId="31" r:id="rId11"/>
    <sheet name="07.03-07.09" sheetId="29" r:id="rId12"/>
    <sheet name="06.26-07.02" sheetId="28" r:id="rId13"/>
    <sheet name="06.19-06.25" sheetId="27" r:id="rId14"/>
    <sheet name="06.12-06.18" sheetId="26" r:id="rId15"/>
    <sheet name="06.05-06.11" sheetId="25" r:id="rId16"/>
    <sheet name="05.29-06.04" sheetId="24" r:id="rId17"/>
    <sheet name="05.22-05.28" sheetId="22" r:id="rId18"/>
    <sheet name="05.15-05.21" sheetId="21" r:id="rId19"/>
    <sheet name="05.08-05.14" sheetId="20" r:id="rId20"/>
    <sheet name="05.01-05.07" sheetId="19" r:id="rId21"/>
    <sheet name="04.24-04.30" sheetId="18" r:id="rId22"/>
    <sheet name="04.17-04.23" sheetId="17" r:id="rId23"/>
    <sheet name="04.10-04.16" sheetId="16" r:id="rId24"/>
    <sheet name="04.03-04.09" sheetId="15" r:id="rId25"/>
    <sheet name="03.27-04.02" sheetId="14" r:id="rId26"/>
    <sheet name="03.20-03.26" sheetId="13" r:id="rId27"/>
    <sheet name="03.13-03.19" sheetId="12" r:id="rId28"/>
    <sheet name="03.06-03.12" sheetId="11" r:id="rId29"/>
    <sheet name="02.27-03.05" sheetId="10" r:id="rId30"/>
    <sheet name="02.20-02.26" sheetId="9" r:id="rId31"/>
    <sheet name="02.13-02.19" sheetId="8" r:id="rId32"/>
    <sheet name="02.06-02.12" sheetId="7" r:id="rId33"/>
    <sheet name="01.30-02.05" sheetId="6" r:id="rId34"/>
    <sheet name="01.23-01.29" sheetId="5" r:id="rId35"/>
    <sheet name="01.16-01.22" sheetId="4" r:id="rId36"/>
    <sheet name="01.09-01.15" sheetId="3" r:id="rId37"/>
    <sheet name="Lapas1" sheetId="23" r:id="rId38"/>
    <sheet name="01.02-01.08" sheetId="2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44" l="1"/>
  <c r="I39" i="44"/>
  <c r="F22" i="44"/>
  <c r="F25" i="44"/>
  <c r="F37" i="44"/>
  <c r="F28" i="44"/>
  <c r="F36" i="44"/>
  <c r="F7" i="44"/>
  <c r="F3" i="44"/>
  <c r="F4" i="44"/>
  <c r="F32" i="44"/>
  <c r="F12" i="44"/>
  <c r="F17" i="44"/>
  <c r="F38" i="44"/>
  <c r="F34" i="44"/>
  <c r="F10" i="44"/>
  <c r="F6" i="44"/>
  <c r="F14" i="44"/>
  <c r="F9" i="44"/>
  <c r="F16" i="44"/>
  <c r="F27" i="44"/>
  <c r="F13" i="44"/>
  <c r="F26" i="44"/>
  <c r="F18" i="44"/>
  <c r="F30" i="44"/>
  <c r="F31" i="44"/>
  <c r="F24" i="44"/>
  <c r="F11" i="44"/>
  <c r="F8" i="44"/>
  <c r="I21" i="44"/>
  <c r="I35" i="44"/>
  <c r="I19" i="44"/>
  <c r="I33" i="44"/>
  <c r="I23" i="44"/>
  <c r="I15" i="44"/>
  <c r="I20" i="44"/>
  <c r="G40" i="44"/>
  <c r="E40" i="44"/>
  <c r="D40" i="44"/>
  <c r="I38" i="44"/>
  <c r="I34" i="44"/>
  <c r="I30" i="44"/>
  <c r="I36" i="44"/>
  <c r="I28" i="44"/>
  <c r="I32" i="44"/>
  <c r="I37" i="44"/>
  <c r="I18" i="44"/>
  <c r="I24" i="44"/>
  <c r="I26" i="44"/>
  <c r="I31" i="44"/>
  <c r="I17" i="44"/>
  <c r="I14" i="44"/>
  <c r="I22" i="44"/>
  <c r="I3" i="44"/>
  <c r="I10" i="44"/>
  <c r="I8" i="44"/>
  <c r="I13" i="44"/>
  <c r="I12" i="44"/>
  <c r="I7" i="44"/>
  <c r="I6" i="44"/>
  <c r="I4" i="44"/>
  <c r="F40" i="44" l="1"/>
  <c r="F35" i="43"/>
  <c r="I35" i="43"/>
  <c r="I19" i="43"/>
  <c r="F22" i="43"/>
  <c r="F27" i="43"/>
  <c r="F28" i="43"/>
  <c r="F21" i="43"/>
  <c r="F5" i="43"/>
  <c r="F3" i="43"/>
  <c r="F26" i="43"/>
  <c r="F6" i="43"/>
  <c r="F15" i="43"/>
  <c r="F33" i="43"/>
  <c r="F32" i="43"/>
  <c r="F10" i="43"/>
  <c r="F4" i="43"/>
  <c r="F14" i="43"/>
  <c r="F30" i="43"/>
  <c r="F31" i="43"/>
  <c r="F23" i="43"/>
  <c r="F8" i="43"/>
  <c r="F20" i="43"/>
  <c r="F25" i="43"/>
  <c r="F29" i="43"/>
  <c r="F18" i="43"/>
  <c r="F9" i="43"/>
  <c r="I36" i="43"/>
  <c r="I11" i="43"/>
  <c r="I13" i="43"/>
  <c r="I16" i="43"/>
  <c r="I17" i="43"/>
  <c r="G37" i="43"/>
  <c r="E37" i="43"/>
  <c r="D37" i="43"/>
  <c r="I33" i="43"/>
  <c r="I31" i="43"/>
  <c r="I30" i="43"/>
  <c r="I29" i="43"/>
  <c r="I32" i="43"/>
  <c r="I26" i="43"/>
  <c r="I25" i="43"/>
  <c r="I28" i="43"/>
  <c r="I27" i="43"/>
  <c r="I22" i="43"/>
  <c r="I14" i="43"/>
  <c r="I20" i="43"/>
  <c r="I15" i="43"/>
  <c r="I18" i="43"/>
  <c r="I9" i="43"/>
  <c r="I3" i="43"/>
  <c r="I10" i="43"/>
  <c r="I6" i="43"/>
  <c r="I8" i="43"/>
  <c r="I5" i="43"/>
  <c r="I4" i="43"/>
  <c r="F16" i="42"/>
  <c r="F18" i="42"/>
  <c r="F9" i="42"/>
  <c r="F19" i="42"/>
  <c r="F4" i="42"/>
  <c r="F21" i="42"/>
  <c r="F6" i="42"/>
  <c r="F11" i="42"/>
  <c r="F34" i="42"/>
  <c r="F36" i="42"/>
  <c r="F22" i="42"/>
  <c r="F23" i="42"/>
  <c r="F24" i="42"/>
  <c r="F7" i="42"/>
  <c r="F3" i="42"/>
  <c r="F13" i="42"/>
  <c r="F25" i="42"/>
  <c r="F35" i="42"/>
  <c r="F28" i="42"/>
  <c r="F32" i="42"/>
  <c r="F15" i="42"/>
  <c r="F33" i="42"/>
  <c r="F12" i="42"/>
  <c r="F20" i="42"/>
  <c r="F26" i="42"/>
  <c r="F10" i="42"/>
  <c r="F27" i="42"/>
  <c r="F17" i="42"/>
  <c r="F37" i="43" l="1"/>
  <c r="I8" i="42"/>
  <c r="I5" i="42"/>
  <c r="I14" i="42"/>
  <c r="I30" i="42"/>
  <c r="I29" i="42"/>
  <c r="I31" i="42"/>
  <c r="G38" i="42"/>
  <c r="E38" i="42"/>
  <c r="D38" i="42"/>
  <c r="I36" i="42"/>
  <c r="I34" i="42"/>
  <c r="I32" i="42"/>
  <c r="I26" i="42"/>
  <c r="I35" i="42"/>
  <c r="I23" i="42"/>
  <c r="I24" i="42"/>
  <c r="I22" i="42"/>
  <c r="I28" i="42"/>
  <c r="I25" i="42"/>
  <c r="I9" i="42"/>
  <c r="I27" i="42"/>
  <c r="I21" i="42"/>
  <c r="I18" i="42"/>
  <c r="I20" i="42"/>
  <c r="I16" i="42"/>
  <c r="I17" i="42"/>
  <c r="I11" i="42"/>
  <c r="I12" i="42"/>
  <c r="I13" i="42"/>
  <c r="I10" i="42"/>
  <c r="I6" i="42"/>
  <c r="I7" i="42"/>
  <c r="I3" i="42"/>
  <c r="I4" i="42"/>
  <c r="I30" i="40"/>
  <c r="I33" i="40"/>
  <c r="F4" i="40"/>
  <c r="F5" i="40"/>
  <c r="F6" i="40"/>
  <c r="F7" i="40"/>
  <c r="F8" i="40"/>
  <c r="F9" i="40"/>
  <c r="F12" i="40"/>
  <c r="F15" i="40"/>
  <c r="F16" i="40"/>
  <c r="F17" i="40"/>
  <c r="F18" i="40"/>
  <c r="F22" i="40"/>
  <c r="F28" i="40"/>
  <c r="F29" i="40"/>
  <c r="F34" i="40"/>
  <c r="F35" i="40"/>
  <c r="F36" i="40"/>
  <c r="F37" i="40"/>
  <c r="F40" i="40"/>
  <c r="F44" i="40"/>
  <c r="F45" i="40"/>
  <c r="F3" i="40"/>
  <c r="I24" i="40"/>
  <c r="F38" i="42" l="1"/>
  <c r="I7" i="40"/>
  <c r="I42" i="40"/>
  <c r="I11" i="40"/>
  <c r="I32" i="40"/>
  <c r="I39" i="40"/>
  <c r="I41" i="40"/>
  <c r="I19" i="40"/>
  <c r="I10" i="40"/>
  <c r="I13" i="40"/>
  <c r="I20" i="40"/>
  <c r="I21" i="40"/>
  <c r="I23" i="40"/>
  <c r="I25" i="40"/>
  <c r="I26" i="40"/>
  <c r="I27" i="40"/>
  <c r="I31" i="40"/>
  <c r="G46" i="40"/>
  <c r="E46" i="40"/>
  <c r="D46" i="40"/>
  <c r="I45" i="40"/>
  <c r="I44" i="40"/>
  <c r="I40" i="40"/>
  <c r="I37" i="40"/>
  <c r="I28" i="40"/>
  <c r="I9" i="40"/>
  <c r="I12" i="40"/>
  <c r="I34" i="40"/>
  <c r="I36" i="40"/>
  <c r="I18" i="40"/>
  <c r="I35" i="40"/>
  <c r="I22" i="40"/>
  <c r="I17" i="40"/>
  <c r="I15" i="40"/>
  <c r="I16" i="40"/>
  <c r="I8" i="40"/>
  <c r="I5" i="40"/>
  <c r="I6" i="40"/>
  <c r="I3" i="40"/>
  <c r="I4" i="40"/>
  <c r="F24" i="39"/>
  <c r="F26" i="39"/>
  <c r="F30" i="39"/>
  <c r="F34" i="39"/>
  <c r="I24" i="39"/>
  <c r="I28" i="39"/>
  <c r="I26" i="39"/>
  <c r="I30" i="39"/>
  <c r="I34" i="39"/>
  <c r="I21" i="39"/>
  <c r="I23" i="39"/>
  <c r="F46" i="40" l="1"/>
  <c r="F25" i="39" l="1"/>
  <c r="F14" i="39"/>
  <c r="F10" i="39"/>
  <c r="F4" i="39"/>
  <c r="F5" i="39"/>
  <c r="F6" i="39"/>
  <c r="F3" i="39"/>
  <c r="F7" i="39"/>
  <c r="F11" i="39"/>
  <c r="F27" i="39"/>
  <c r="F31" i="39"/>
  <c r="F15" i="39"/>
  <c r="F13" i="39"/>
  <c r="F12" i="39"/>
  <c r="F33" i="39"/>
  <c r="F8" i="39"/>
  <c r="I29" i="39"/>
  <c r="I9" i="39" l="1"/>
  <c r="I36" i="39"/>
  <c r="I22" i="39"/>
  <c r="I19" i="39"/>
  <c r="I17" i="39"/>
  <c r="I32" i="39"/>
  <c r="I35" i="39"/>
  <c r="I18" i="39"/>
  <c r="I20" i="39"/>
  <c r="I16" i="39"/>
  <c r="I31" i="39"/>
  <c r="I33" i="39"/>
  <c r="I27" i="39"/>
  <c r="G37" i="39"/>
  <c r="E37" i="39"/>
  <c r="D37" i="39"/>
  <c r="I25" i="39"/>
  <c r="I12" i="39"/>
  <c r="I15" i="39"/>
  <c r="I13" i="39"/>
  <c r="I8" i="39"/>
  <c r="I5" i="39"/>
  <c r="I11" i="39"/>
  <c r="I10" i="39"/>
  <c r="I7" i="39"/>
  <c r="I6" i="39"/>
  <c r="I3" i="39"/>
  <c r="I4" i="39"/>
  <c r="F37" i="39" l="1"/>
  <c r="F22" i="38"/>
  <c r="F31" i="38"/>
  <c r="F35" i="38"/>
  <c r="I17" i="38"/>
  <c r="I22" i="38"/>
  <c r="I26" i="38"/>
  <c r="I31" i="38"/>
  <c r="I35" i="38"/>
  <c r="I32" i="38"/>
  <c r="F33" i="38"/>
  <c r="I33" i="38"/>
  <c r="I36" i="38"/>
  <c r="I34" i="38"/>
  <c r="F4" i="38"/>
  <c r="F6" i="38"/>
  <c r="F14" i="38"/>
  <c r="F13" i="38"/>
  <c r="F11" i="38"/>
  <c r="F5" i="38"/>
  <c r="F12" i="38"/>
  <c r="F18" i="38"/>
  <c r="F16" i="38"/>
  <c r="F8" i="38"/>
  <c r="F15" i="38"/>
  <c r="F7" i="38"/>
  <c r="F20" i="38"/>
  <c r="F25" i="38"/>
  <c r="F27" i="38"/>
  <c r="F28" i="38"/>
  <c r="F37" i="38"/>
  <c r="F29" i="38"/>
  <c r="F23" i="38"/>
  <c r="F30" i="38"/>
  <c r="F3" i="38"/>
  <c r="I9" i="38" l="1"/>
  <c r="I10" i="38"/>
  <c r="I19" i="38"/>
  <c r="I21" i="38"/>
  <c r="I38" i="38"/>
  <c r="I24" i="38"/>
  <c r="G39" i="38"/>
  <c r="E39" i="38"/>
  <c r="D39" i="38"/>
  <c r="I30" i="38"/>
  <c r="I23" i="38"/>
  <c r="I29" i="38"/>
  <c r="I37" i="38"/>
  <c r="I28" i="38"/>
  <c r="I25" i="38"/>
  <c r="I20" i="38"/>
  <c r="I7" i="38"/>
  <c r="I15" i="38"/>
  <c r="I8" i="38"/>
  <c r="I16" i="38"/>
  <c r="I12" i="38"/>
  <c r="I5" i="38"/>
  <c r="I11" i="38"/>
  <c r="I13" i="38"/>
  <c r="I14" i="38"/>
  <c r="I6" i="38"/>
  <c r="I4" i="38"/>
  <c r="I3" i="38"/>
  <c r="I32" i="37"/>
  <c r="I22" i="37"/>
  <c r="F20" i="37"/>
  <c r="F26" i="37"/>
  <c r="F36" i="37"/>
  <c r="F39" i="38" l="1"/>
  <c r="I20" i="37"/>
  <c r="I26" i="37"/>
  <c r="I29" i="37"/>
  <c r="I36" i="37"/>
  <c r="I39" i="37"/>
  <c r="F4" i="37"/>
  <c r="F5" i="37"/>
  <c r="F8" i="37"/>
  <c r="F7" i="37"/>
  <c r="F10" i="37"/>
  <c r="F14" i="37"/>
  <c r="F11" i="37"/>
  <c r="F24" i="37"/>
  <c r="F31" i="37"/>
  <c r="F17" i="37"/>
  <c r="F40" i="37"/>
  <c r="F28" i="37"/>
  <c r="F6" i="37"/>
  <c r="F25" i="37"/>
  <c r="F27" i="37"/>
  <c r="F33" i="37"/>
  <c r="F30" i="37"/>
  <c r="F34" i="37"/>
  <c r="F3" i="37"/>
  <c r="I12" i="37" l="1"/>
  <c r="I23" i="37"/>
  <c r="I19" i="37"/>
  <c r="I16" i="37"/>
  <c r="I15" i="37"/>
  <c r="I35" i="37"/>
  <c r="I13" i="37" l="1"/>
  <c r="I9" i="37"/>
  <c r="G41" i="37"/>
  <c r="E41" i="37"/>
  <c r="D41" i="37"/>
  <c r="I38" i="37"/>
  <c r="I34" i="37"/>
  <c r="I30" i="37"/>
  <c r="I33" i="37"/>
  <c r="I27" i="37"/>
  <c r="I6" i="37"/>
  <c r="I28" i="37"/>
  <c r="I40" i="37"/>
  <c r="I17" i="37"/>
  <c r="I31" i="37"/>
  <c r="I14" i="37"/>
  <c r="I10" i="37"/>
  <c r="I7" i="37"/>
  <c r="I8" i="37"/>
  <c r="I5" i="37"/>
  <c r="I4" i="37"/>
  <c r="I3" i="37"/>
  <c r="F33" i="36"/>
  <c r="F36" i="36"/>
  <c r="F22" i="36"/>
  <c r="F31" i="36"/>
  <c r="F32" i="36"/>
  <c r="F34" i="36"/>
  <c r="I37" i="36"/>
  <c r="F41" i="37" l="1"/>
  <c r="I22" i="36"/>
  <c r="I26" i="36"/>
  <c r="I35" i="36"/>
  <c r="I31" i="36"/>
  <c r="I32" i="36"/>
  <c r="I34" i="36"/>
  <c r="I39" i="36"/>
  <c r="I3" i="36"/>
  <c r="I5" i="36"/>
  <c r="I6" i="36"/>
  <c r="I7" i="36"/>
  <c r="I8" i="36"/>
  <c r="I9" i="36"/>
  <c r="I12" i="36"/>
  <c r="I13" i="36"/>
  <c r="I16" i="36"/>
  <c r="I17" i="36"/>
  <c r="I14" i="36"/>
  <c r="I33" i="36"/>
  <c r="I24" i="36"/>
  <c r="I36" i="36"/>
  <c r="I15" i="36"/>
  <c r="I28" i="36"/>
  <c r="I38" i="36"/>
  <c r="I21" i="36"/>
  <c r="I18" i="36"/>
  <c r="I19" i="36"/>
  <c r="I29" i="36"/>
  <c r="I20" i="36"/>
  <c r="I27" i="36"/>
  <c r="I40" i="36"/>
  <c r="F3" i="36"/>
  <c r="F5" i="36"/>
  <c r="F6" i="36"/>
  <c r="F7" i="36"/>
  <c r="F8" i="36"/>
  <c r="F10" i="36"/>
  <c r="F9" i="36"/>
  <c r="F11" i="36"/>
  <c r="F12" i="36"/>
  <c r="F13" i="36"/>
  <c r="F16" i="36"/>
  <c r="F17" i="36"/>
  <c r="F14" i="36"/>
  <c r="F24" i="36"/>
  <c r="F23" i="36"/>
  <c r="F15" i="36"/>
  <c r="F30" i="36"/>
  <c r="F4" i="36"/>
  <c r="F24" i="35"/>
  <c r="F33" i="35"/>
  <c r="F35" i="35"/>
  <c r="F38" i="35"/>
  <c r="I24" i="35"/>
  <c r="I34" i="35"/>
  <c r="I33" i="35"/>
  <c r="I35" i="35"/>
  <c r="I38" i="35"/>
  <c r="G41" i="36" l="1"/>
  <c r="E41" i="36"/>
  <c r="D41" i="36"/>
  <c r="I4" i="36"/>
  <c r="F6" i="35"/>
  <c r="F7" i="35"/>
  <c r="F8" i="35"/>
  <c r="F10" i="35"/>
  <c r="F12" i="35"/>
  <c r="F14" i="35"/>
  <c r="F15" i="35"/>
  <c r="F16" i="35"/>
  <c r="F13" i="35"/>
  <c r="F21" i="35"/>
  <c r="F19" i="35"/>
  <c r="F23" i="35"/>
  <c r="F25" i="35"/>
  <c r="F17" i="35"/>
  <c r="F26" i="35"/>
  <c r="F37" i="35"/>
  <c r="F31" i="35"/>
  <c r="F30" i="35"/>
  <c r="F32" i="35"/>
  <c r="F3" i="35"/>
  <c r="F5" i="35"/>
  <c r="F41" i="36" l="1"/>
  <c r="I27" i="35"/>
  <c r="F21" i="33"/>
  <c r="F28" i="33"/>
  <c r="I18" i="33"/>
  <c r="I21" i="33"/>
  <c r="I28" i="33"/>
  <c r="I31" i="33"/>
  <c r="I33" i="33"/>
  <c r="I37" i="33"/>
  <c r="I18" i="35"/>
  <c r="I28" i="35"/>
  <c r="I4" i="35"/>
  <c r="I22" i="35"/>
  <c r="I29" i="35"/>
  <c r="I36" i="35"/>
  <c r="I20" i="35"/>
  <c r="G39" i="35"/>
  <c r="E39" i="35"/>
  <c r="D39" i="35"/>
  <c r="I32" i="35"/>
  <c r="I30" i="35"/>
  <c r="I17" i="35"/>
  <c r="I25" i="35"/>
  <c r="I23" i="35"/>
  <c r="I19" i="35"/>
  <c r="I21" i="35"/>
  <c r="I13" i="35"/>
  <c r="I16" i="35"/>
  <c r="I15" i="35"/>
  <c r="I14" i="35"/>
  <c r="I12" i="35"/>
  <c r="I10" i="35"/>
  <c r="I8" i="35"/>
  <c r="I7" i="35"/>
  <c r="I6" i="35"/>
  <c r="I5" i="35"/>
  <c r="I3" i="35"/>
  <c r="F20" i="31"/>
  <c r="I20" i="31"/>
  <c r="I27" i="31"/>
  <c r="F26" i="29"/>
  <c r="I26" i="29"/>
  <c r="F39" i="35" l="1"/>
  <c r="F5" i="33" l="1"/>
  <c r="F7" i="33"/>
  <c r="F6" i="33"/>
  <c r="F8" i="33"/>
  <c r="F10" i="33"/>
  <c r="F9" i="33"/>
  <c r="F13" i="33"/>
  <c r="F12" i="33"/>
  <c r="F15" i="33"/>
  <c r="F14" i="33"/>
  <c r="F19" i="33"/>
  <c r="F25" i="33"/>
  <c r="F20" i="33"/>
  <c r="F27" i="33"/>
  <c r="F22" i="33"/>
  <c r="F29" i="33"/>
  <c r="F36" i="33"/>
  <c r="F32" i="33"/>
  <c r="F30" i="33"/>
  <c r="F4" i="33"/>
  <c r="I35" i="33"/>
  <c r="I24" i="33"/>
  <c r="I23" i="33"/>
  <c r="I17" i="33"/>
  <c r="I26" i="33"/>
  <c r="I16" i="33"/>
  <c r="I3" i="33"/>
  <c r="I11" i="33"/>
  <c r="G38" i="33"/>
  <c r="E38" i="33"/>
  <c r="D38" i="33"/>
  <c r="I30" i="33"/>
  <c r="I32" i="33"/>
  <c r="I36" i="33"/>
  <c r="I22" i="33"/>
  <c r="I20" i="33"/>
  <c r="I19" i="33"/>
  <c r="I14" i="33"/>
  <c r="I15" i="33"/>
  <c r="I12" i="33"/>
  <c r="I13" i="33"/>
  <c r="I9" i="33"/>
  <c r="I10" i="33"/>
  <c r="I8" i="33"/>
  <c r="I6" i="33"/>
  <c r="I7" i="33"/>
  <c r="I5" i="33"/>
  <c r="I4" i="33"/>
  <c r="F21" i="31"/>
  <c r="F23" i="31"/>
  <c r="F29" i="31"/>
  <c r="I40" i="31"/>
  <c r="I37" i="31"/>
  <c r="I29" i="31"/>
  <c r="I23" i="31"/>
  <c r="I21" i="31"/>
  <c r="I24" i="31"/>
  <c r="F38" i="33" l="1"/>
  <c r="I17" i="31" l="1"/>
  <c r="F6" i="31"/>
  <c r="F5" i="31"/>
  <c r="F7" i="31"/>
  <c r="F9" i="31"/>
  <c r="F10" i="31"/>
  <c r="F11" i="31"/>
  <c r="F14" i="31"/>
  <c r="F12" i="31"/>
  <c r="F16" i="31"/>
  <c r="F4" i="31"/>
  <c r="F22" i="31"/>
  <c r="F13" i="31"/>
  <c r="F25" i="31"/>
  <c r="F8" i="31"/>
  <c r="F34" i="31"/>
  <c r="F26" i="31"/>
  <c r="F18" i="31"/>
  <c r="F31" i="31"/>
  <c r="F38" i="31"/>
  <c r="F28" i="31"/>
  <c r="F36" i="31"/>
  <c r="F39" i="31"/>
  <c r="F3" i="31"/>
  <c r="I30" i="31" l="1"/>
  <c r="I35" i="31"/>
  <c r="I10" i="31"/>
  <c r="I32" i="31"/>
  <c r="I15" i="31"/>
  <c r="I19" i="31"/>
  <c r="I33" i="31"/>
  <c r="G41" i="31"/>
  <c r="E41" i="31"/>
  <c r="D41" i="31"/>
  <c r="I39" i="31"/>
  <c r="I36" i="31"/>
  <c r="I28" i="31"/>
  <c r="I38" i="31"/>
  <c r="I26" i="31"/>
  <c r="I34" i="31"/>
  <c r="I8" i="31"/>
  <c r="I13" i="31"/>
  <c r="I22" i="31"/>
  <c r="I4" i="31"/>
  <c r="I16" i="31"/>
  <c r="I12" i="31"/>
  <c r="I14" i="31"/>
  <c r="I11" i="31"/>
  <c r="I9" i="31"/>
  <c r="I7" i="31"/>
  <c r="I5" i="31"/>
  <c r="I6" i="31"/>
  <c r="I3" i="31"/>
  <c r="F41" i="31" l="1"/>
  <c r="F23" i="29"/>
  <c r="F32" i="29"/>
  <c r="F36" i="29"/>
  <c r="F35" i="29"/>
  <c r="I23" i="29"/>
  <c r="I28" i="29"/>
  <c r="I32" i="29"/>
  <c r="I33" i="29"/>
  <c r="I36" i="29"/>
  <c r="I35" i="29"/>
  <c r="I39" i="29"/>
  <c r="I40" i="29"/>
  <c r="F29" i="29"/>
  <c r="I23" i="28"/>
  <c r="I13" i="29" l="1"/>
  <c r="I18" i="29"/>
  <c r="I17" i="29"/>
  <c r="I20" i="29"/>
  <c r="I22" i="29"/>
  <c r="I37" i="29"/>
  <c r="F5" i="29"/>
  <c r="F12" i="29"/>
  <c r="F10" i="29"/>
  <c r="F8" i="29"/>
  <c r="F7" i="29"/>
  <c r="F11" i="29"/>
  <c r="F9" i="29"/>
  <c r="F16" i="29"/>
  <c r="F15" i="29"/>
  <c r="F19" i="29"/>
  <c r="F6" i="29"/>
  <c r="F14" i="29"/>
  <c r="F24" i="29"/>
  <c r="F27" i="29"/>
  <c r="F21" i="29"/>
  <c r="F25" i="29"/>
  <c r="F31" i="29"/>
  <c r="F34" i="29"/>
  <c r="F30" i="29"/>
  <c r="F38" i="29"/>
  <c r="F3" i="29"/>
  <c r="F4" i="29"/>
  <c r="G41" i="29"/>
  <c r="E41" i="29"/>
  <c r="D41" i="29"/>
  <c r="I38" i="29"/>
  <c r="I30" i="29"/>
  <c r="I34" i="29"/>
  <c r="I31" i="29"/>
  <c r="I21" i="29"/>
  <c r="I27" i="29"/>
  <c r="I24" i="29"/>
  <c r="I14" i="29"/>
  <c r="I6" i="29"/>
  <c r="I19" i="29"/>
  <c r="I15" i="29"/>
  <c r="I9" i="29"/>
  <c r="I11" i="29"/>
  <c r="I7" i="29"/>
  <c r="I8" i="29"/>
  <c r="I10" i="29"/>
  <c r="I12" i="29"/>
  <c r="I5" i="29"/>
  <c r="I4" i="29"/>
  <c r="I3" i="29"/>
  <c r="F5" i="28"/>
  <c r="F10" i="28"/>
  <c r="F11" i="28"/>
  <c r="F8" i="28"/>
  <c r="F9" i="28"/>
  <c r="F13" i="28"/>
  <c r="F17" i="28"/>
  <c r="F18" i="28"/>
  <c r="F37" i="28"/>
  <c r="F29" i="28"/>
  <c r="F6" i="28"/>
  <c r="F21" i="28"/>
  <c r="F25" i="28"/>
  <c r="F22" i="28"/>
  <c r="F48" i="28"/>
  <c r="F27" i="28"/>
  <c r="F42" i="28"/>
  <c r="F31" i="28"/>
  <c r="F39" i="28"/>
  <c r="F35" i="28"/>
  <c r="F51" i="28"/>
  <c r="F4" i="28"/>
  <c r="I3" i="28"/>
  <c r="I16" i="28"/>
  <c r="I28" i="28"/>
  <c r="I49" i="28"/>
  <c r="I30" i="28"/>
  <c r="I33" i="28"/>
  <c r="I32" i="28"/>
  <c r="I34" i="28"/>
  <c r="I43" i="28"/>
  <c r="I26" i="28"/>
  <c r="I15" i="28"/>
  <c r="I20" i="28"/>
  <c r="I40" i="28"/>
  <c r="I41" i="28"/>
  <c r="I44" i="28"/>
  <c r="I45" i="28"/>
  <c r="I46" i="28"/>
  <c r="I47" i="28"/>
  <c r="I54" i="28"/>
  <c r="I55" i="28"/>
  <c r="I7" i="28"/>
  <c r="I14" i="28"/>
  <c r="F41" i="29" l="1"/>
  <c r="G57" i="28"/>
  <c r="E57" i="28"/>
  <c r="D57" i="28"/>
  <c r="I51" i="28"/>
  <c r="I35" i="28"/>
  <c r="I39" i="28"/>
  <c r="I31" i="28"/>
  <c r="I27" i="28"/>
  <c r="I22" i="28"/>
  <c r="I21" i="28"/>
  <c r="I6" i="28"/>
  <c r="I29" i="28"/>
  <c r="I37" i="28"/>
  <c r="I18" i="28"/>
  <c r="I17" i="28"/>
  <c r="I13" i="28"/>
  <c r="I9" i="28"/>
  <c r="I8" i="28"/>
  <c r="I11" i="28"/>
  <c r="I10" i="28"/>
  <c r="I5" i="28"/>
  <c r="I4" i="28"/>
  <c r="I20" i="27"/>
  <c r="I25" i="27"/>
  <c r="I26" i="27"/>
  <c r="I28" i="27"/>
  <c r="I30" i="27"/>
  <c r="I31" i="27"/>
  <c r="I35" i="27"/>
  <c r="I36" i="27"/>
  <c r="I37" i="27"/>
  <c r="I42" i="27"/>
  <c r="I40" i="27"/>
  <c r="I43" i="27"/>
  <c r="I45" i="27"/>
  <c r="I46" i="27"/>
  <c r="I44" i="27"/>
  <c r="F25" i="26"/>
  <c r="F31" i="26"/>
  <c r="F38" i="26"/>
  <c r="F36" i="26"/>
  <c r="F47" i="26"/>
  <c r="F46" i="26"/>
  <c r="F49" i="26"/>
  <c r="F43" i="26"/>
  <c r="F52" i="26"/>
  <c r="F53" i="26"/>
  <c r="F50" i="26"/>
  <c r="F54" i="26"/>
  <c r="F55" i="26"/>
  <c r="I25" i="26"/>
  <c r="I31" i="26"/>
  <c r="I38" i="26"/>
  <c r="I36" i="26"/>
  <c r="I47" i="26"/>
  <c r="I46" i="26"/>
  <c r="I49" i="26"/>
  <c r="I43" i="26"/>
  <c r="I52" i="26"/>
  <c r="I53" i="26"/>
  <c r="I50" i="26"/>
  <c r="I54" i="26"/>
  <c r="I55" i="26"/>
  <c r="F20" i="26"/>
  <c r="I20" i="26"/>
  <c r="F57" i="28" l="1"/>
  <c r="I3" i="27"/>
  <c r="I6" i="27"/>
  <c r="I4" i="27"/>
  <c r="F6" i="27"/>
  <c r="F5" i="27"/>
  <c r="F8" i="27"/>
  <c r="F7" i="27"/>
  <c r="F11" i="27"/>
  <c r="F10" i="27"/>
  <c r="F9" i="27"/>
  <c r="F3" i="27"/>
  <c r="F15" i="27"/>
  <c r="F17" i="27"/>
  <c r="F16" i="27"/>
  <c r="F18" i="27"/>
  <c r="F24" i="27"/>
  <c r="F27" i="27"/>
  <c r="F29" i="27"/>
  <c r="F39" i="27"/>
  <c r="F23" i="27"/>
  <c r="F21" i="27"/>
  <c r="F41" i="27"/>
  <c r="F34" i="27"/>
  <c r="F32" i="27"/>
  <c r="F13" i="27"/>
  <c r="F47" i="27"/>
  <c r="F4" i="27"/>
  <c r="I14" i="27"/>
  <c r="I33" i="27"/>
  <c r="I38" i="27"/>
  <c r="I48" i="27"/>
  <c r="I12" i="27"/>
  <c r="D49" i="27"/>
  <c r="G49" i="27"/>
  <c r="E49" i="27"/>
  <c r="I47" i="27"/>
  <c r="I13" i="27"/>
  <c r="I32" i="27"/>
  <c r="I34" i="27"/>
  <c r="I23" i="27"/>
  <c r="I39" i="27"/>
  <c r="I27" i="27"/>
  <c r="I24" i="27"/>
  <c r="I18" i="27"/>
  <c r="I17" i="27"/>
  <c r="I15" i="27"/>
  <c r="I9" i="27"/>
  <c r="I10" i="27"/>
  <c r="I11" i="27"/>
  <c r="I7" i="27"/>
  <c r="I8" i="27"/>
  <c r="I5" i="27"/>
  <c r="I4" i="26"/>
  <c r="I5" i="26"/>
  <c r="I6" i="26"/>
  <c r="I7" i="26"/>
  <c r="I8" i="26"/>
  <c r="I9" i="26"/>
  <c r="I10" i="26"/>
  <c r="I11" i="26"/>
  <c r="I12" i="26"/>
  <c r="I13" i="26"/>
  <c r="I15" i="26"/>
  <c r="I16" i="26"/>
  <c r="I19" i="26"/>
  <c r="I22" i="26"/>
  <c r="I23" i="26"/>
  <c r="I24" i="26"/>
  <c r="I26" i="26"/>
  <c r="I27" i="26"/>
  <c r="I28" i="26"/>
  <c r="I32" i="26"/>
  <c r="I33" i="26"/>
  <c r="I34" i="26"/>
  <c r="I35" i="26"/>
  <c r="I37" i="26"/>
  <c r="I39" i="26"/>
  <c r="I40" i="26"/>
  <c r="I41" i="26"/>
  <c r="I42" i="26"/>
  <c r="I44" i="26"/>
  <c r="I45" i="26"/>
  <c r="I48" i="26"/>
  <c r="I51" i="26"/>
  <c r="I3" i="26"/>
  <c r="F5" i="26"/>
  <c r="F6" i="26"/>
  <c r="F7" i="26"/>
  <c r="F8" i="26"/>
  <c r="F9" i="26"/>
  <c r="F10" i="26"/>
  <c r="F12" i="26"/>
  <c r="F13" i="26"/>
  <c r="F15" i="26"/>
  <c r="F16" i="26"/>
  <c r="F19" i="26"/>
  <c r="F21" i="26"/>
  <c r="F22" i="26"/>
  <c r="F23" i="26"/>
  <c r="F24" i="26"/>
  <c r="F26" i="26"/>
  <c r="F27" i="26"/>
  <c r="F30" i="26"/>
  <c r="F35" i="26"/>
  <c r="F37" i="26"/>
  <c r="F39" i="26"/>
  <c r="F41" i="26"/>
  <c r="F42" i="26"/>
  <c r="F48" i="26"/>
  <c r="F51" i="26"/>
  <c r="F3" i="26"/>
  <c r="F4" i="26"/>
  <c r="I76" i="25"/>
  <c r="I75" i="25"/>
  <c r="I28" i="25"/>
  <c r="I49" i="25"/>
  <c r="I24" i="25"/>
  <c r="I26" i="25"/>
  <c r="I30" i="25"/>
  <c r="I27" i="25"/>
  <c r="I29" i="25"/>
  <c r="I44" i="25"/>
  <c r="I45" i="25"/>
  <c r="I55" i="25"/>
  <c r="I52" i="25"/>
  <c r="I59" i="25"/>
  <c r="I63" i="25"/>
  <c r="I53" i="25"/>
  <c r="I43" i="25"/>
  <c r="I62" i="25"/>
  <c r="I66" i="25"/>
  <c r="I64" i="25"/>
  <c r="I65" i="25"/>
  <c r="I72" i="25"/>
  <c r="I73" i="25"/>
  <c r="I74" i="25"/>
  <c r="G56" i="26"/>
  <c r="E56" i="26"/>
  <c r="D56" i="26"/>
  <c r="I13" i="25"/>
  <c r="F7" i="25"/>
  <c r="I7" i="25"/>
  <c r="I8" i="25"/>
  <c r="I61" i="25"/>
  <c r="I57" i="25"/>
  <c r="F40" i="25"/>
  <c r="I40" i="25"/>
  <c r="F39" i="25"/>
  <c r="I39" i="25"/>
  <c r="I5" i="25"/>
  <c r="I9" i="25"/>
  <c r="I10" i="25"/>
  <c r="I11" i="25"/>
  <c r="I15" i="25"/>
  <c r="I14" i="25"/>
  <c r="I3" i="25"/>
  <c r="I21" i="25"/>
  <c r="I18" i="25"/>
  <c r="I16" i="25"/>
  <c r="I17" i="25"/>
  <c r="I37" i="25"/>
  <c r="I22" i="25"/>
  <c r="I33" i="25"/>
  <c r="I36" i="25"/>
  <c r="I38" i="25"/>
  <c r="I48" i="25"/>
  <c r="I32" i="25"/>
  <c r="I31" i="25"/>
  <c r="I6" i="25"/>
  <c r="I46" i="25"/>
  <c r="I12" i="25"/>
  <c r="I25" i="25"/>
  <c r="I42" i="25"/>
  <c r="I54" i="25"/>
  <c r="I41" i="25"/>
  <c r="I35" i="25"/>
  <c r="I50" i="25"/>
  <c r="I68" i="25"/>
  <c r="I34" i="25"/>
  <c r="I60" i="25"/>
  <c r="I47" i="25"/>
  <c r="I69" i="25"/>
  <c r="I51" i="25"/>
  <c r="I58" i="25"/>
  <c r="I56" i="25"/>
  <c r="I4" i="25"/>
  <c r="F49" i="27" l="1"/>
  <c r="F56" i="26"/>
  <c r="F5" i="25"/>
  <c r="F9" i="25"/>
  <c r="F10" i="25"/>
  <c r="F11" i="25"/>
  <c r="F15" i="25"/>
  <c r="F14" i="25"/>
  <c r="F21" i="25"/>
  <c r="F18" i="25"/>
  <c r="F16" i="25"/>
  <c r="F23" i="25"/>
  <c r="F17" i="25"/>
  <c r="F67" i="25"/>
  <c r="F37" i="25"/>
  <c r="F22" i="25"/>
  <c r="F33" i="25"/>
  <c r="F36" i="25"/>
  <c r="F38" i="25"/>
  <c r="F48" i="25"/>
  <c r="F32" i="25"/>
  <c r="F31" i="25"/>
  <c r="F46" i="25"/>
  <c r="F25" i="25"/>
  <c r="F42" i="25"/>
  <c r="F54" i="25"/>
  <c r="F41" i="25"/>
  <c r="F35" i="25"/>
  <c r="F50" i="25"/>
  <c r="F68" i="25"/>
  <c r="F34" i="25"/>
  <c r="F60" i="25"/>
  <c r="F4" i="25"/>
  <c r="G77" i="25"/>
  <c r="E77" i="25"/>
  <c r="D77" i="25"/>
  <c r="D63" i="24"/>
  <c r="I24" i="24"/>
  <c r="I45" i="24"/>
  <c r="E63" i="24"/>
  <c r="F58" i="24"/>
  <c r="I55" i="24"/>
  <c r="I54" i="24"/>
  <c r="I43" i="24"/>
  <c r="I49" i="24"/>
  <c r="F46" i="24"/>
  <c r="F52" i="24"/>
  <c r="I51" i="24"/>
  <c r="F32" i="24"/>
  <c r="F77" i="25" l="1"/>
  <c r="I11" i="24"/>
  <c r="I41" i="24"/>
  <c r="F7" i="24" l="1"/>
  <c r="F12" i="24"/>
  <c r="I44" i="24"/>
  <c r="I37" i="24"/>
  <c r="I35" i="24"/>
  <c r="I30" i="24"/>
  <c r="F62" i="24"/>
  <c r="F20" i="24"/>
  <c r="F29" i="24"/>
  <c r="F26" i="24" l="1"/>
  <c r="I47" i="24"/>
  <c r="G63" i="24"/>
  <c r="F63" i="24"/>
  <c r="I46" i="24"/>
  <c r="I50" i="24"/>
  <c r="F50" i="24"/>
  <c r="I59" i="24"/>
  <c r="F59" i="24"/>
  <c r="I57" i="24"/>
  <c r="F57" i="24"/>
  <c r="I58" i="24"/>
  <c r="F31" i="24"/>
  <c r="I42" i="24"/>
  <c r="F42" i="24"/>
  <c r="F39" i="24"/>
  <c r="I52" i="24"/>
  <c r="I32" i="24"/>
  <c r="F38" i="24"/>
  <c r="I20" i="24"/>
  <c r="I62" i="24"/>
  <c r="F22" i="24"/>
  <c r="I53" i="24"/>
  <c r="F53" i="24"/>
  <c r="I36" i="24"/>
  <c r="I23" i="24"/>
  <c r="F23" i="24"/>
  <c r="I17" i="24"/>
  <c r="F17" i="24"/>
  <c r="I16" i="24"/>
  <c r="F16" i="24"/>
  <c r="F19" i="24"/>
  <c r="F15" i="24"/>
  <c r="F25" i="24"/>
  <c r="I61" i="24"/>
  <c r="F61" i="24"/>
  <c r="F14" i="24"/>
  <c r="F18" i="24"/>
  <c r="F13" i="24"/>
  <c r="F8" i="24"/>
  <c r="I3" i="24"/>
  <c r="I10" i="24"/>
  <c r="F10" i="24"/>
  <c r="I5" i="24"/>
  <c r="F5" i="24"/>
  <c r="I7" i="24"/>
  <c r="I4" i="24"/>
  <c r="F4" i="24"/>
  <c r="I39" i="21"/>
  <c r="I38" i="22"/>
  <c r="I37" i="22"/>
  <c r="I48" i="22"/>
  <c r="F22" i="22" l="1"/>
  <c r="I26" i="22"/>
  <c r="F13" i="22" l="1"/>
  <c r="I8" i="22"/>
  <c r="I49" i="22"/>
  <c r="I29" i="22"/>
  <c r="I31" i="22"/>
  <c r="I46" i="22"/>
  <c r="I42" i="22"/>
  <c r="F43" i="22"/>
  <c r="F11" i="22" l="1"/>
  <c r="I34" i="22"/>
  <c r="G50" i="22" l="1"/>
  <c r="D50" i="22"/>
  <c r="F50" i="22" s="1"/>
  <c r="I32" i="22"/>
  <c r="I40" i="22"/>
  <c r="F40" i="22"/>
  <c r="I43" i="22"/>
  <c r="I27" i="22"/>
  <c r="F27" i="22"/>
  <c r="I44" i="22"/>
  <c r="F44" i="22"/>
  <c r="I23" i="22"/>
  <c r="F23" i="22"/>
  <c r="F28" i="22"/>
  <c r="F39" i="22"/>
  <c r="F41" i="22"/>
  <c r="F30" i="22"/>
  <c r="I18" i="22"/>
  <c r="F18" i="22"/>
  <c r="F36" i="22"/>
  <c r="I47" i="22"/>
  <c r="F47" i="22"/>
  <c r="I21" i="22"/>
  <c r="F21" i="22"/>
  <c r="I45" i="22"/>
  <c r="F45" i="22"/>
  <c r="I17" i="22"/>
  <c r="F17" i="22"/>
  <c r="F15" i="22"/>
  <c r="F16" i="22"/>
  <c r="I13" i="22"/>
  <c r="I4" i="22"/>
  <c r="F12" i="22"/>
  <c r="F14" i="22"/>
  <c r="F10" i="22"/>
  <c r="F9" i="22"/>
  <c r="I7" i="22"/>
  <c r="F7" i="22"/>
  <c r="I5" i="22"/>
  <c r="F5" i="22"/>
  <c r="I3" i="22"/>
  <c r="F3" i="22"/>
  <c r="G47" i="21" l="1"/>
  <c r="E47" i="21"/>
  <c r="F19" i="21"/>
  <c r="I43" i="21"/>
  <c r="I38" i="21"/>
  <c r="I33" i="21"/>
  <c r="I25" i="21"/>
  <c r="F34" i="21"/>
  <c r="I31" i="21"/>
  <c r="F28" i="21"/>
  <c r="F22" i="21"/>
  <c r="F8" i="21"/>
  <c r="I8" i="21"/>
  <c r="F6" i="21"/>
  <c r="I30" i="21"/>
  <c r="F16" i="21"/>
  <c r="I10" i="21"/>
  <c r="F44" i="21"/>
  <c r="I11" i="21"/>
  <c r="F41" i="21"/>
  <c r="F7" i="21"/>
  <c r="F18" i="21"/>
  <c r="F29" i="21"/>
  <c r="D47" i="21"/>
  <c r="I36" i="21"/>
  <c r="F36" i="21"/>
  <c r="I40" i="21"/>
  <c r="F40" i="21"/>
  <c r="I42" i="21"/>
  <c r="F42" i="21"/>
  <c r="I46" i="21"/>
  <c r="F46" i="21"/>
  <c r="I22" i="21"/>
  <c r="I45" i="21"/>
  <c r="F45" i="21"/>
  <c r="I28" i="21"/>
  <c r="I32" i="21"/>
  <c r="F32" i="21"/>
  <c r="I37" i="21"/>
  <c r="F37" i="21"/>
  <c r="I34" i="21"/>
  <c r="I27" i="21"/>
  <c r="F27" i="21"/>
  <c r="I24" i="21"/>
  <c r="F24" i="21"/>
  <c r="F26" i="21"/>
  <c r="I35" i="21"/>
  <c r="F35" i="21"/>
  <c r="I29" i="21"/>
  <c r="I18" i="21"/>
  <c r="I7" i="21"/>
  <c r="F23" i="21"/>
  <c r="I16" i="21"/>
  <c r="I44" i="21"/>
  <c r="I21" i="21"/>
  <c r="F21" i="21"/>
  <c r="I20" i="21"/>
  <c r="F20" i="21"/>
  <c r="I17" i="21"/>
  <c r="F17" i="21"/>
  <c r="I19" i="21"/>
  <c r="I15" i="21"/>
  <c r="F15" i="21"/>
  <c r="F14" i="21"/>
  <c r="I12" i="21"/>
  <c r="F12" i="21"/>
  <c r="I9" i="21"/>
  <c r="F9" i="21"/>
  <c r="I5" i="21"/>
  <c r="F5" i="21"/>
  <c r="I6" i="21"/>
  <c r="I4" i="21"/>
  <c r="F4" i="21"/>
  <c r="I3" i="21"/>
  <c r="F3" i="21"/>
  <c r="G59" i="20"/>
  <c r="D59" i="20"/>
  <c r="I21" i="20"/>
  <c r="F3" i="20"/>
  <c r="F4" i="20"/>
  <c r="I18" i="20"/>
  <c r="I48" i="20"/>
  <c r="I54" i="20"/>
  <c r="I34" i="20"/>
  <c r="F9" i="20"/>
  <c r="I20" i="20"/>
  <c r="I40" i="20"/>
  <c r="I44" i="20"/>
  <c r="I39" i="20"/>
  <c r="I13" i="20"/>
  <c r="F13" i="20"/>
  <c r="F47" i="21" l="1"/>
  <c r="F19" i="20"/>
  <c r="F52" i="20"/>
  <c r="F17" i="20"/>
  <c r="F33" i="20"/>
  <c r="I56" i="20" l="1"/>
  <c r="F57" i="20"/>
  <c r="I12" i="20" l="1"/>
  <c r="I16" i="20"/>
  <c r="I22" i="20"/>
  <c r="I38" i="20" l="1"/>
  <c r="I43" i="20"/>
  <c r="F59" i="20"/>
  <c r="I46" i="20"/>
  <c r="F46" i="20"/>
  <c r="I37" i="20"/>
  <c r="F37" i="20"/>
  <c r="I49" i="20"/>
  <c r="F49" i="20"/>
  <c r="I51" i="20"/>
  <c r="F51" i="20"/>
  <c r="I57" i="20"/>
  <c r="I58" i="20"/>
  <c r="F58" i="20"/>
  <c r="I35" i="20"/>
  <c r="F35" i="20"/>
  <c r="I42" i="20"/>
  <c r="F42" i="20"/>
  <c r="I23" i="20"/>
  <c r="F23" i="20"/>
  <c r="I41" i="20"/>
  <c r="F41" i="20"/>
  <c r="I53" i="20"/>
  <c r="F53" i="20"/>
  <c r="I55" i="20"/>
  <c r="F55" i="20"/>
  <c r="I45" i="20"/>
  <c r="F45" i="20"/>
  <c r="I30" i="20"/>
  <c r="F30" i="20"/>
  <c r="F32" i="20"/>
  <c r="I27" i="20"/>
  <c r="F27" i="20"/>
  <c r="I50" i="20"/>
  <c r="F50" i="20"/>
  <c r="F26" i="20"/>
  <c r="I31" i="20"/>
  <c r="F31" i="20"/>
  <c r="I25" i="20"/>
  <c r="F25" i="20"/>
  <c r="I28" i="20"/>
  <c r="F28" i="20"/>
  <c r="I17" i="20"/>
  <c r="I5" i="20"/>
  <c r="I24" i="20"/>
  <c r="F24" i="20"/>
  <c r="I6" i="20"/>
  <c r="I15" i="20"/>
  <c r="F15" i="20"/>
  <c r="I11" i="20"/>
  <c r="F11" i="20"/>
  <c r="I14" i="20"/>
  <c r="F14" i="20"/>
  <c r="F10" i="20"/>
  <c r="I8" i="20"/>
  <c r="F8" i="20"/>
  <c r="I9" i="20"/>
  <c r="I7" i="20"/>
  <c r="F7" i="20"/>
  <c r="I4" i="20"/>
  <c r="I3" i="20"/>
  <c r="F42" i="19"/>
  <c r="I42" i="19"/>
  <c r="I51" i="19" l="1"/>
  <c r="I18" i="19"/>
  <c r="I20" i="19"/>
  <c r="I26" i="19"/>
  <c r="G56" i="19" l="1"/>
  <c r="D56" i="19"/>
  <c r="F54" i="19"/>
  <c r="F53" i="19"/>
  <c r="F50" i="19"/>
  <c r="I52" i="19"/>
  <c r="I55" i="19"/>
  <c r="I45" i="19"/>
  <c r="I46" i="19"/>
  <c r="I48" i="19"/>
  <c r="I32" i="19"/>
  <c r="F36" i="19"/>
  <c r="F30" i="19"/>
  <c r="I38" i="19" l="1"/>
  <c r="F25" i="19"/>
  <c r="I15" i="19"/>
  <c r="F31" i="19"/>
  <c r="I6" i="19" l="1"/>
  <c r="I37" i="19"/>
  <c r="I24" i="19"/>
  <c r="I13" i="19"/>
  <c r="F8" i="19" l="1"/>
  <c r="F56" i="19"/>
  <c r="I54" i="19"/>
  <c r="I49" i="19"/>
  <c r="F49" i="19"/>
  <c r="I50" i="19"/>
  <c r="I40" i="19"/>
  <c r="F40" i="19"/>
  <c r="I44" i="19"/>
  <c r="F44" i="19"/>
  <c r="I34" i="19"/>
  <c r="F34" i="19"/>
  <c r="I53" i="19"/>
  <c r="F27" i="19"/>
  <c r="I36" i="19"/>
  <c r="I43" i="19"/>
  <c r="F43" i="19"/>
  <c r="I39" i="19"/>
  <c r="F39" i="19"/>
  <c r="I29" i="19"/>
  <c r="F29" i="19"/>
  <c r="I31" i="19"/>
  <c r="I41" i="19"/>
  <c r="F41" i="19"/>
  <c r="I35" i="19"/>
  <c r="F35" i="19"/>
  <c r="I21" i="19"/>
  <c r="F21" i="19"/>
  <c r="I28" i="19"/>
  <c r="F28" i="19"/>
  <c r="I19" i="19"/>
  <c r="F19" i="19"/>
  <c r="I30" i="19"/>
  <c r="I16" i="19"/>
  <c r="F16" i="19"/>
  <c r="I23" i="19"/>
  <c r="F23" i="19"/>
  <c r="I47" i="19"/>
  <c r="F47" i="19"/>
  <c r="F33" i="19"/>
  <c r="I22" i="19"/>
  <c r="F22" i="19"/>
  <c r="I14" i="19"/>
  <c r="F14" i="19"/>
  <c r="I25" i="19"/>
  <c r="I10" i="19"/>
  <c r="F10" i="19"/>
  <c r="I11" i="19"/>
  <c r="F11" i="19"/>
  <c r="I9" i="19"/>
  <c r="F9" i="19"/>
  <c r="I7" i="19"/>
  <c r="F7" i="19"/>
  <c r="I5" i="19"/>
  <c r="F5" i="19"/>
  <c r="I3" i="19"/>
  <c r="I4" i="19"/>
  <c r="G63" i="18"/>
  <c r="D63" i="18"/>
  <c r="I14" i="18"/>
  <c r="I25" i="18"/>
  <c r="I12" i="18"/>
  <c r="I15" i="18"/>
  <c r="I62" i="18"/>
  <c r="I58" i="18"/>
  <c r="I56" i="18"/>
  <c r="I50" i="18"/>
  <c r="I41" i="18"/>
  <c r="I48" i="18"/>
  <c r="I40" i="18"/>
  <c r="I19" i="18"/>
  <c r="I35" i="18"/>
  <c r="F22" i="18" l="1"/>
  <c r="I18" i="18"/>
  <c r="I4" i="18"/>
  <c r="I49" i="18"/>
  <c r="F27" i="18"/>
  <c r="F12" i="18"/>
  <c r="I30" i="18"/>
  <c r="I47" i="18"/>
  <c r="I11" i="18"/>
  <c r="F9" i="18"/>
  <c r="I37" i="18"/>
  <c r="F38" i="18" l="1"/>
  <c r="I54" i="18" l="1"/>
  <c r="F63" i="18"/>
  <c r="I44" i="18"/>
  <c r="F44" i="18"/>
  <c r="I59" i="18"/>
  <c r="F59" i="18"/>
  <c r="I45" i="18"/>
  <c r="F45" i="18"/>
  <c r="I23" i="18"/>
  <c r="F23" i="18"/>
  <c r="I43" i="18"/>
  <c r="F43" i="18"/>
  <c r="I42" i="18"/>
  <c r="F42" i="18"/>
  <c r="F57" i="18"/>
  <c r="I26" i="18"/>
  <c r="F26" i="18"/>
  <c r="I39" i="18"/>
  <c r="F39" i="18"/>
  <c r="I51" i="18"/>
  <c r="F51" i="18"/>
  <c r="I22" i="18"/>
  <c r="F36" i="18"/>
  <c r="I34" i="18"/>
  <c r="F34" i="18"/>
  <c r="I28" i="18"/>
  <c r="F28" i="18"/>
  <c r="I21" i="18"/>
  <c r="F21" i="18"/>
  <c r="I33" i="18"/>
  <c r="F33" i="18"/>
  <c r="F29" i="18"/>
  <c r="I32" i="18"/>
  <c r="F32" i="18"/>
  <c r="I17" i="18"/>
  <c r="F17" i="18"/>
  <c r="I38" i="18"/>
  <c r="I16" i="18"/>
  <c r="F16" i="18"/>
  <c r="I20" i="18"/>
  <c r="F20" i="18"/>
  <c r="I24" i="18"/>
  <c r="F24" i="18"/>
  <c r="I27" i="18"/>
  <c r="F15" i="18"/>
  <c r="F25" i="18"/>
  <c r="F14" i="18"/>
  <c r="I13" i="18"/>
  <c r="F13" i="18"/>
  <c r="I10" i="18"/>
  <c r="F10" i="18"/>
  <c r="I3" i="18"/>
  <c r="I9" i="18"/>
  <c r="I7" i="18"/>
  <c r="F7" i="18"/>
  <c r="I6" i="18"/>
  <c r="F6" i="18"/>
  <c r="I5" i="18"/>
  <c r="F5" i="18"/>
  <c r="F29" i="17"/>
  <c r="I19" i="17"/>
  <c r="G53" i="17"/>
  <c r="D53" i="17"/>
  <c r="I52" i="17"/>
  <c r="F5" i="17"/>
  <c r="F42" i="17"/>
  <c r="I50" i="17"/>
  <c r="I7" i="17"/>
  <c r="I30" i="17"/>
  <c r="F22" i="17"/>
  <c r="I45" i="17"/>
  <c r="I51" i="17"/>
  <c r="I31" i="17"/>
  <c r="I28" i="17"/>
  <c r="I32" i="17"/>
  <c r="F25" i="17"/>
  <c r="F12" i="17"/>
  <c r="F23" i="17" l="1"/>
  <c r="F38" i="17" l="1"/>
  <c r="F53" i="17"/>
  <c r="I43" i="17"/>
  <c r="F43" i="17"/>
  <c r="I36" i="17"/>
  <c r="F36" i="17"/>
  <c r="I44" i="17"/>
  <c r="F44" i="17"/>
  <c r="I33" i="17"/>
  <c r="F33" i="17"/>
  <c r="I39" i="17"/>
  <c r="F39" i="17"/>
  <c r="I25" i="17"/>
  <c r="I48" i="17"/>
  <c r="F48" i="17"/>
  <c r="I41" i="17"/>
  <c r="F41" i="17"/>
  <c r="I47" i="17"/>
  <c r="F47" i="17"/>
  <c r="I15" i="17"/>
  <c r="I10" i="17"/>
  <c r="I34" i="17"/>
  <c r="F34" i="17"/>
  <c r="I35" i="17"/>
  <c r="F35" i="17"/>
  <c r="I38" i="17"/>
  <c r="F37" i="17"/>
  <c r="I42" i="17"/>
  <c r="I27" i="17"/>
  <c r="F27" i="17"/>
  <c r="I26" i="17"/>
  <c r="F26" i="17"/>
  <c r="I21" i="17"/>
  <c r="F21" i="17"/>
  <c r="I24" i="17"/>
  <c r="F24" i="17"/>
  <c r="I16" i="17"/>
  <c r="F16" i="17"/>
  <c r="I6" i="17"/>
  <c r="I18" i="17"/>
  <c r="F18" i="17"/>
  <c r="I20" i="17"/>
  <c r="F20" i="17"/>
  <c r="F14" i="17"/>
  <c r="I17" i="17"/>
  <c r="F17" i="17"/>
  <c r="F11" i="17"/>
  <c r="I13" i="17"/>
  <c r="F13" i="17"/>
  <c r="I22" i="17"/>
  <c r="I12" i="17"/>
  <c r="I9" i="17"/>
  <c r="F9" i="17"/>
  <c r="I8" i="17"/>
  <c r="F8" i="17"/>
  <c r="I5" i="17"/>
  <c r="I4" i="17"/>
  <c r="F4" i="17"/>
  <c r="I3" i="17"/>
  <c r="F3" i="17"/>
  <c r="I36" i="16"/>
  <c r="G51" i="16"/>
  <c r="D51" i="16"/>
  <c r="F8" i="16"/>
  <c r="F22" i="16"/>
  <c r="I39" i="16"/>
  <c r="I10" i="16"/>
  <c r="I30" i="16"/>
  <c r="I32" i="16"/>
  <c r="I17" i="16"/>
  <c r="I50" i="16"/>
  <c r="I20" i="16"/>
  <c r="F23" i="16"/>
  <c r="F20" i="16"/>
  <c r="I24" i="16" l="1"/>
  <c r="I9" i="16"/>
  <c r="I21" i="16"/>
  <c r="I26" i="16"/>
  <c r="F51" i="16" l="1"/>
  <c r="I47" i="16"/>
  <c r="F47" i="16"/>
  <c r="I42" i="16"/>
  <c r="F42" i="16"/>
  <c r="F36" i="16"/>
  <c r="I49" i="16"/>
  <c r="F49" i="16"/>
  <c r="I45" i="16"/>
  <c r="F45" i="16"/>
  <c r="I37" i="16"/>
  <c r="F37" i="16"/>
  <c r="I35" i="16"/>
  <c r="F35" i="16"/>
  <c r="I41" i="16"/>
  <c r="F41" i="16"/>
  <c r="I48" i="16"/>
  <c r="F48" i="16"/>
  <c r="I40" i="16"/>
  <c r="F40" i="16"/>
  <c r="I33" i="16"/>
  <c r="F33" i="16"/>
  <c r="I22" i="16"/>
  <c r="F25" i="16"/>
  <c r="I44" i="16"/>
  <c r="F44" i="16"/>
  <c r="I46" i="16"/>
  <c r="F46" i="16"/>
  <c r="I19" i="16"/>
  <c r="F19" i="16"/>
  <c r="I29" i="16"/>
  <c r="F29" i="16"/>
  <c r="I18" i="16"/>
  <c r="F18" i="16"/>
  <c r="I23" i="16"/>
  <c r="I27" i="16"/>
  <c r="F27" i="16"/>
  <c r="I16" i="16"/>
  <c r="F16" i="16"/>
  <c r="I15" i="16"/>
  <c r="F15" i="16"/>
  <c r="F13" i="16"/>
  <c r="I5" i="16"/>
  <c r="I12" i="16"/>
  <c r="F12" i="16"/>
  <c r="I11" i="16"/>
  <c r="F11" i="16"/>
  <c r="I6" i="16"/>
  <c r="F6" i="16"/>
  <c r="I7" i="16"/>
  <c r="F7" i="16"/>
  <c r="I3" i="16"/>
  <c r="F3" i="16"/>
  <c r="I4" i="16"/>
  <c r="F4" i="16"/>
  <c r="I7" i="15"/>
  <c r="I42" i="15"/>
  <c r="F42" i="15" l="1"/>
  <c r="G55" i="15"/>
  <c r="D55" i="15"/>
  <c r="I51" i="15"/>
  <c r="I50" i="15"/>
  <c r="F31" i="15"/>
  <c r="F14" i="15"/>
  <c r="I33" i="15"/>
  <c r="F49" i="15"/>
  <c r="I10" i="15"/>
  <c r="I53" i="15"/>
  <c r="I30" i="15"/>
  <c r="F37" i="15"/>
  <c r="I23" i="15" l="1"/>
  <c r="I39" i="15"/>
  <c r="F12" i="15"/>
  <c r="F5" i="15"/>
  <c r="F4" i="15"/>
  <c r="I15" i="15"/>
  <c r="I44" i="15"/>
  <c r="I38" i="15" l="1"/>
  <c r="F55" i="15"/>
  <c r="I49" i="15"/>
  <c r="I40" i="15"/>
  <c r="F40" i="15"/>
  <c r="I45" i="15"/>
  <c r="F45" i="15"/>
  <c r="I47" i="15"/>
  <c r="F47" i="15"/>
  <c r="I34" i="15"/>
  <c r="F34" i="15"/>
  <c r="I43" i="15"/>
  <c r="F43" i="15"/>
  <c r="I37" i="15"/>
  <c r="I32" i="15"/>
  <c r="F32" i="15"/>
  <c r="I29" i="15"/>
  <c r="F29" i="15"/>
  <c r="I48" i="15"/>
  <c r="F48" i="15"/>
  <c r="I25" i="15"/>
  <c r="F25" i="15"/>
  <c r="I26" i="15"/>
  <c r="F26" i="15"/>
  <c r="I41" i="15"/>
  <c r="F41" i="15"/>
  <c r="I35" i="15"/>
  <c r="F35" i="15"/>
  <c r="I31" i="15"/>
  <c r="I28" i="15"/>
  <c r="F28" i="15"/>
  <c r="I24" i="15"/>
  <c r="F24" i="15"/>
  <c r="F11" i="15"/>
  <c r="I18" i="15"/>
  <c r="F18" i="15"/>
  <c r="I19" i="15"/>
  <c r="F19" i="15"/>
  <c r="I21" i="15"/>
  <c r="F21" i="15"/>
  <c r="I17" i="15"/>
  <c r="F17" i="15"/>
  <c r="I20" i="15"/>
  <c r="F20" i="15"/>
  <c r="I14" i="15"/>
  <c r="F22" i="15"/>
  <c r="I12" i="15"/>
  <c r="I8" i="15"/>
  <c r="F8" i="15"/>
  <c r="I13" i="15"/>
  <c r="F13" i="15"/>
  <c r="I9" i="15"/>
  <c r="F9" i="15"/>
  <c r="I6" i="15"/>
  <c r="F6" i="15"/>
  <c r="I4" i="15"/>
  <c r="I5" i="15"/>
  <c r="I3" i="15"/>
  <c r="F3" i="15"/>
  <c r="I38" i="14"/>
  <c r="G56" i="14"/>
  <c r="D56" i="14"/>
  <c r="F9" i="14"/>
  <c r="I5" i="14"/>
  <c r="I33" i="14"/>
  <c r="I55" i="14"/>
  <c r="I53" i="14"/>
  <c r="I54" i="14"/>
  <c r="I51" i="14"/>
  <c r="I49" i="14"/>
  <c r="F13" i="14"/>
  <c r="F8" i="14"/>
  <c r="F15" i="14"/>
  <c r="I34" i="14"/>
  <c r="I39" i="14"/>
  <c r="I50" i="14"/>
  <c r="I43" i="14"/>
  <c r="I21" i="14"/>
  <c r="I23" i="14"/>
  <c r="I48" i="14"/>
  <c r="F16" i="14"/>
  <c r="F19" i="14"/>
  <c r="F20" i="14"/>
  <c r="F25" i="14"/>
  <c r="F36" i="14"/>
  <c r="F26" i="14"/>
  <c r="F22" i="14"/>
  <c r="F30" i="14"/>
  <c r="F32" i="14"/>
  <c r="F40" i="14"/>
  <c r="F41" i="14"/>
  <c r="F45" i="14"/>
  <c r="F47" i="14"/>
  <c r="F31" i="14"/>
  <c r="F29" i="14"/>
  <c r="F42" i="14"/>
  <c r="F46" i="14"/>
  <c r="F52" i="14"/>
  <c r="F27" i="14"/>
  <c r="F11" i="14" l="1"/>
  <c r="F3" i="14"/>
  <c r="F56" i="14"/>
  <c r="I27" i="14"/>
  <c r="I46" i="14"/>
  <c r="I42" i="14"/>
  <c r="I29" i="14"/>
  <c r="I31" i="14"/>
  <c r="I47" i="14"/>
  <c r="I45" i="14"/>
  <c r="I41" i="14"/>
  <c r="I40" i="14"/>
  <c r="I32" i="14"/>
  <c r="I30" i="14"/>
  <c r="I12" i="14"/>
  <c r="I10" i="14"/>
  <c r="I22" i="14"/>
  <c r="I26" i="14"/>
  <c r="I36" i="14"/>
  <c r="I25" i="14"/>
  <c r="I20" i="14"/>
  <c r="I19" i="14"/>
  <c r="I16" i="14"/>
  <c r="I24" i="14"/>
  <c r="F24" i="14"/>
  <c r="I28" i="14"/>
  <c r="F28" i="14"/>
  <c r="I15" i="14"/>
  <c r="I18" i="14"/>
  <c r="F18" i="14"/>
  <c r="I17" i="14"/>
  <c r="F17" i="14"/>
  <c r="I8" i="14"/>
  <c r="I13" i="14"/>
  <c r="F14" i="14"/>
  <c r="I7" i="14"/>
  <c r="F7" i="14"/>
  <c r="I4" i="14"/>
  <c r="I9" i="14"/>
  <c r="I6" i="14"/>
  <c r="F6" i="14"/>
  <c r="I3" i="14"/>
  <c r="G62" i="13"/>
  <c r="D62" i="13"/>
  <c r="I30" i="13"/>
  <c r="F20" i="13"/>
  <c r="I42" i="13"/>
  <c r="F41" i="13"/>
  <c r="F28" i="13"/>
  <c r="I40" i="13"/>
  <c r="F25" i="13" l="1"/>
  <c r="I53" i="13"/>
  <c r="I23" i="13"/>
  <c r="I45" i="13"/>
  <c r="I61" i="13"/>
  <c r="I32" i="13"/>
  <c r="I16" i="13"/>
  <c r="I51" i="13"/>
  <c r="I50" i="13"/>
  <c r="I13" i="13"/>
  <c r="I21" i="13"/>
  <c r="I59" i="13"/>
  <c r="I48" i="13"/>
  <c r="I17" i="13"/>
  <c r="I33" i="13"/>
  <c r="I35" i="13"/>
  <c r="I26" i="13"/>
  <c r="I24" i="13"/>
  <c r="I22" i="13"/>
  <c r="I39" i="13"/>
  <c r="I58" i="13"/>
  <c r="I54" i="13"/>
  <c r="I3" i="13"/>
  <c r="I5" i="13"/>
  <c r="I12" i="13"/>
  <c r="I55" i="13"/>
  <c r="I29" i="13" l="1"/>
  <c r="I36" i="13"/>
  <c r="I37" i="13"/>
  <c r="I31" i="13"/>
  <c r="I49" i="13"/>
  <c r="I6" i="13"/>
  <c r="F62" i="13"/>
  <c r="I60" i="13"/>
  <c r="F60" i="13"/>
  <c r="I57" i="13"/>
  <c r="F57" i="13"/>
  <c r="I44" i="13"/>
  <c r="F44" i="13"/>
  <c r="I43" i="13"/>
  <c r="F43" i="13"/>
  <c r="I38" i="13"/>
  <c r="F38" i="13"/>
  <c r="I34" i="13"/>
  <c r="F34" i="13"/>
  <c r="I18" i="13"/>
  <c r="F18" i="13"/>
  <c r="I46" i="13"/>
  <c r="F46" i="13"/>
  <c r="I41" i="13"/>
  <c r="I25" i="13"/>
  <c r="I28" i="13"/>
  <c r="I19" i="13"/>
  <c r="F19" i="13"/>
  <c r="I27" i="13"/>
  <c r="F27" i="13"/>
  <c r="I20" i="13"/>
  <c r="I14" i="13"/>
  <c r="F14" i="13"/>
  <c r="I15" i="13"/>
  <c r="F15" i="13"/>
  <c r="I8" i="13"/>
  <c r="F8" i="13"/>
  <c r="F10" i="13"/>
  <c r="F9" i="13"/>
  <c r="I4" i="13"/>
  <c r="F4" i="13"/>
  <c r="F7" i="13"/>
  <c r="I33" i="12"/>
  <c r="I35" i="12"/>
  <c r="I32" i="12"/>
  <c r="G38" i="12"/>
  <c r="D38" i="12"/>
  <c r="I25" i="12"/>
  <c r="I23" i="12"/>
  <c r="I31" i="12"/>
  <c r="I36" i="12"/>
  <c r="I24" i="12"/>
  <c r="I22" i="12"/>
  <c r="F18" i="12"/>
  <c r="I16" i="12"/>
  <c r="I14" i="12"/>
  <c r="F3" i="12" l="1"/>
  <c r="F4" i="12"/>
  <c r="I10" i="12" l="1"/>
  <c r="I7" i="12"/>
  <c r="I9" i="12"/>
  <c r="I8" i="12"/>
  <c r="I18" i="12"/>
  <c r="I12" i="12"/>
  <c r="I13" i="12"/>
  <c r="I19" i="12"/>
  <c r="I28" i="12"/>
  <c r="I15" i="12"/>
  <c r="I26" i="12"/>
  <c r="I20" i="12"/>
  <c r="I17" i="12"/>
  <c r="I27" i="12"/>
  <c r="I34" i="12"/>
  <c r="I29" i="12"/>
  <c r="I30" i="12"/>
  <c r="I21" i="12"/>
  <c r="I37" i="12"/>
  <c r="I11" i="12"/>
  <c r="F38" i="12"/>
  <c r="F35" i="12"/>
  <c r="F37" i="12"/>
  <c r="F21" i="12"/>
  <c r="F30" i="12"/>
  <c r="F29" i="12"/>
  <c r="F34" i="12"/>
  <c r="F27" i="12"/>
  <c r="F17" i="12"/>
  <c r="F20" i="12"/>
  <c r="F26" i="12"/>
  <c r="F15" i="12"/>
  <c r="F28" i="12"/>
  <c r="F19" i="12"/>
  <c r="F13" i="12"/>
  <c r="F12" i="12"/>
  <c r="F8" i="12"/>
  <c r="F9" i="12"/>
  <c r="F7" i="12"/>
  <c r="F6" i="12"/>
  <c r="F5" i="12"/>
  <c r="I4" i="12"/>
  <c r="I3" i="12"/>
  <c r="G33" i="11"/>
  <c r="D33" i="11"/>
  <c r="F15" i="11"/>
  <c r="F29" i="11"/>
  <c r="F27" i="11" l="1"/>
  <c r="F12" i="11"/>
  <c r="F9" i="11"/>
  <c r="I31" i="11"/>
  <c r="F16" i="11" l="1"/>
  <c r="F28" i="11"/>
  <c r="I3" i="11" l="1"/>
  <c r="I4" i="11"/>
  <c r="I10" i="11"/>
  <c r="I30" i="11" l="1"/>
  <c r="F33" i="11"/>
  <c r="F26" i="11"/>
  <c r="I32" i="11"/>
  <c r="F32" i="11"/>
  <c r="F25" i="11"/>
  <c r="F22" i="11"/>
  <c r="I24" i="11"/>
  <c r="F24" i="11"/>
  <c r="I23" i="11"/>
  <c r="F23" i="11"/>
  <c r="I27" i="11"/>
  <c r="I21" i="11"/>
  <c r="F21" i="11"/>
  <c r="I18" i="11"/>
  <c r="F18" i="11"/>
  <c r="I20" i="11"/>
  <c r="F20" i="11"/>
  <c r="I19" i="11"/>
  <c r="F19" i="11"/>
  <c r="I17" i="11"/>
  <c r="F17" i="11"/>
  <c r="I14" i="11"/>
  <c r="F14" i="11"/>
  <c r="I13" i="11"/>
  <c r="F13" i="11"/>
  <c r="I16" i="11"/>
  <c r="I12" i="11"/>
  <c r="I11" i="11"/>
  <c r="F11" i="11"/>
  <c r="I9" i="11"/>
  <c r="I8" i="11"/>
  <c r="F8" i="11"/>
  <c r="I7" i="11"/>
  <c r="F7" i="11"/>
  <c r="F6" i="11"/>
  <c r="F5" i="11"/>
  <c r="G47" i="10"/>
  <c r="D47" i="10"/>
  <c r="F4" i="10"/>
  <c r="F46" i="10"/>
  <c r="F45" i="10"/>
  <c r="I40" i="10"/>
  <c r="F5" i="10"/>
  <c r="I26" i="10"/>
  <c r="I31" i="10" l="1"/>
  <c r="F34" i="10"/>
  <c r="F41" i="10" l="1"/>
  <c r="F33" i="10"/>
  <c r="F29" i="10" l="1"/>
  <c r="I46" i="10"/>
  <c r="I7" i="10"/>
  <c r="I9" i="10"/>
  <c r="I10" i="10"/>
  <c r="I14" i="10"/>
  <c r="I20" i="10"/>
  <c r="I22" i="10"/>
  <c r="I30" i="10"/>
  <c r="I42" i="10"/>
  <c r="F42" i="10"/>
  <c r="F32" i="10"/>
  <c r="F47" i="10" l="1"/>
  <c r="I38" i="10"/>
  <c r="F38" i="10"/>
  <c r="I35" i="10"/>
  <c r="F35" i="10"/>
  <c r="F39" i="10"/>
  <c r="I25" i="10"/>
  <c r="F25" i="10"/>
  <c r="I37" i="10"/>
  <c r="F37" i="10"/>
  <c r="I29" i="10"/>
  <c r="I24" i="10"/>
  <c r="F24" i="10"/>
  <c r="I27" i="10"/>
  <c r="F27" i="10"/>
  <c r="I19" i="10"/>
  <c r="F19" i="10"/>
  <c r="I33" i="10"/>
  <c r="I23" i="10"/>
  <c r="F23" i="10"/>
  <c r="I18" i="10"/>
  <c r="F18" i="10"/>
  <c r="I32" i="10"/>
  <c r="I34" i="10"/>
  <c r="F21" i="10"/>
  <c r="I16" i="10"/>
  <c r="F16" i="10"/>
  <c r="F17" i="10"/>
  <c r="I15" i="10"/>
  <c r="F15" i="10"/>
  <c r="I12" i="10"/>
  <c r="F12" i="10"/>
  <c r="I11" i="10"/>
  <c r="F11" i="10"/>
  <c r="I13" i="10"/>
  <c r="F13" i="10"/>
  <c r="I8" i="10"/>
  <c r="F8" i="10"/>
  <c r="I5" i="10"/>
  <c r="I6" i="10"/>
  <c r="F6" i="10"/>
  <c r="F3" i="10"/>
  <c r="G46" i="9"/>
  <c r="D46" i="9"/>
  <c r="F3" i="9"/>
  <c r="F22" i="9"/>
  <c r="F11" i="9"/>
  <c r="I33" i="9" l="1"/>
  <c r="F32" i="9"/>
  <c r="I18" i="9"/>
  <c r="F23" i="9"/>
  <c r="F19" i="9"/>
  <c r="F5" i="9"/>
  <c r="I34" i="9"/>
  <c r="I14" i="9" l="1"/>
  <c r="F45" i="9" l="1"/>
  <c r="F28" i="9"/>
  <c r="I40" i="9"/>
  <c r="I26" i="9" l="1"/>
  <c r="I15" i="9" l="1"/>
  <c r="I21" i="9"/>
  <c r="I16" i="9"/>
  <c r="F46" i="9" l="1"/>
  <c r="F41" i="9"/>
  <c r="I20" i="9"/>
  <c r="I37" i="9"/>
  <c r="F37" i="9"/>
  <c r="I30" i="9"/>
  <c r="F30" i="9"/>
  <c r="I27" i="9"/>
  <c r="F27" i="9"/>
  <c r="I25" i="9"/>
  <c r="F25" i="9"/>
  <c r="F38" i="9"/>
  <c r="I29" i="9"/>
  <c r="F29" i="9"/>
  <c r="F39" i="9"/>
  <c r="I22" i="9"/>
  <c r="I35" i="9"/>
  <c r="F35" i="9"/>
  <c r="I24" i="9"/>
  <c r="F24" i="9"/>
  <c r="I6" i="9"/>
  <c r="I13" i="9"/>
  <c r="F13" i="9"/>
  <c r="I31" i="9"/>
  <c r="F31" i="9"/>
  <c r="I19" i="9"/>
  <c r="I17" i="9"/>
  <c r="F17" i="9"/>
  <c r="I23" i="9"/>
  <c r="F14" i="9"/>
  <c r="I10" i="9"/>
  <c r="F10" i="9"/>
  <c r="I8" i="9"/>
  <c r="F8" i="9"/>
  <c r="I9" i="9"/>
  <c r="F9" i="9"/>
  <c r="I11" i="9"/>
  <c r="F12" i="9"/>
  <c r="I7" i="9"/>
  <c r="F7" i="9"/>
  <c r="I5" i="9"/>
  <c r="G48" i="8"/>
  <c r="D48" i="8"/>
  <c r="I22" i="8"/>
  <c r="I34" i="8"/>
  <c r="I46" i="8"/>
  <c r="I45" i="8"/>
  <c r="I44" i="8" l="1"/>
  <c r="I40" i="8" l="1"/>
  <c r="F28" i="8"/>
  <c r="I39" i="8" l="1"/>
  <c r="F16" i="8"/>
  <c r="F19" i="8"/>
  <c r="I4" i="8" l="1"/>
  <c r="I7" i="8"/>
  <c r="I12" i="8"/>
  <c r="I14" i="8"/>
  <c r="I18" i="8"/>
  <c r="I37" i="8"/>
  <c r="F27" i="8" l="1"/>
  <c r="F48" i="8" l="1"/>
  <c r="F47" i="8"/>
  <c r="I33" i="8"/>
  <c r="F33" i="8"/>
  <c r="F35" i="8"/>
  <c r="F25" i="8"/>
  <c r="I31" i="8"/>
  <c r="F31" i="8"/>
  <c r="I29" i="8"/>
  <c r="F29" i="8"/>
  <c r="I24" i="8"/>
  <c r="F24" i="8"/>
  <c r="I32" i="8"/>
  <c r="F32" i="8"/>
  <c r="I28" i="8"/>
  <c r="F23" i="8"/>
  <c r="I21" i="8"/>
  <c r="F21" i="8"/>
  <c r="I27" i="8"/>
  <c r="I26" i="8"/>
  <c r="F26" i="8"/>
  <c r="I19" i="8"/>
  <c r="I16" i="8"/>
  <c r="I17" i="8"/>
  <c r="F17" i="8"/>
  <c r="I8" i="8"/>
  <c r="F8" i="8"/>
  <c r="I13" i="8"/>
  <c r="F13" i="8"/>
  <c r="I10" i="8"/>
  <c r="F10" i="8"/>
  <c r="I9" i="8"/>
  <c r="F9" i="8"/>
  <c r="F11" i="8"/>
  <c r="F6" i="8"/>
  <c r="I5" i="8"/>
  <c r="F5" i="8"/>
  <c r="G35" i="7"/>
  <c r="D35" i="7"/>
  <c r="F4" i="7" l="1"/>
  <c r="F20" i="7" l="1"/>
  <c r="I34" i="7"/>
  <c r="I32" i="7"/>
  <c r="F29" i="7"/>
  <c r="I30" i="7"/>
  <c r="F14" i="7"/>
  <c r="I8" i="7"/>
  <c r="I28" i="7"/>
  <c r="F18" i="7"/>
  <c r="I12" i="7" l="1"/>
  <c r="I15" i="7"/>
  <c r="I13" i="7"/>
  <c r="F33" i="7" l="1"/>
  <c r="F17" i="7"/>
  <c r="F35" i="7"/>
  <c r="I29" i="7"/>
  <c r="I31" i="7"/>
  <c r="F31" i="7"/>
  <c r="I19" i="7"/>
  <c r="F27" i="7"/>
  <c r="F25" i="7"/>
  <c r="I22" i="7"/>
  <c r="F22" i="7"/>
  <c r="I26" i="7"/>
  <c r="F26" i="7"/>
  <c r="I24" i="7"/>
  <c r="F24" i="7"/>
  <c r="I23" i="7"/>
  <c r="F23" i="7"/>
  <c r="I21" i="7"/>
  <c r="F21" i="7"/>
  <c r="I16" i="7"/>
  <c r="F16" i="7"/>
  <c r="I20" i="7"/>
  <c r="I18" i="7"/>
  <c r="I11" i="7"/>
  <c r="F11" i="7"/>
  <c r="I14" i="7"/>
  <c r="I10" i="7"/>
  <c r="F10" i="7"/>
  <c r="I9" i="7"/>
  <c r="F9" i="7"/>
  <c r="I6" i="7"/>
  <c r="F6" i="7"/>
  <c r="F5" i="7"/>
  <c r="I7" i="7"/>
  <c r="F7" i="7"/>
  <c r="I3" i="7"/>
  <c r="F3" i="7"/>
  <c r="I33" i="6"/>
  <c r="F8" i="6"/>
  <c r="F32" i="6" l="1"/>
  <c r="I36" i="6"/>
  <c r="F22" i="6" l="1"/>
  <c r="F3" i="6"/>
  <c r="I29" i="6"/>
  <c r="I12" i="6"/>
  <c r="I13" i="6"/>
  <c r="I26" i="6" l="1"/>
  <c r="G39" i="6" l="1"/>
  <c r="D39" i="6"/>
  <c r="F39" i="6" s="1"/>
  <c r="I23" i="6"/>
  <c r="F35" i="6"/>
  <c r="I31" i="6"/>
  <c r="F31" i="6"/>
  <c r="I34" i="6"/>
  <c r="F34" i="6"/>
  <c r="I28" i="6"/>
  <c r="F28" i="6"/>
  <c r="F25" i="6"/>
  <c r="I10" i="6"/>
  <c r="I20" i="6"/>
  <c r="F20" i="6"/>
  <c r="I16" i="6"/>
  <c r="F16" i="6"/>
  <c r="I18" i="6"/>
  <c r="F18" i="6"/>
  <c r="F21" i="6"/>
  <c r="I19" i="6"/>
  <c r="F19" i="6"/>
  <c r="I22" i="6"/>
  <c r="I17" i="6"/>
  <c r="F17" i="6"/>
  <c r="I15" i="6"/>
  <c r="F15" i="6"/>
  <c r="I11" i="6"/>
  <c r="F11" i="6"/>
  <c r="I9" i="6"/>
  <c r="F9" i="6"/>
  <c r="I8" i="6"/>
  <c r="I7" i="6"/>
  <c r="F7" i="6"/>
  <c r="I5" i="6"/>
  <c r="F5" i="6"/>
  <c r="I6" i="6"/>
  <c r="F6" i="6"/>
  <c r="I3" i="6"/>
  <c r="G36" i="5"/>
  <c r="I4" i="5" l="1"/>
  <c r="I33" i="5"/>
  <c r="I34" i="5"/>
  <c r="I29" i="5"/>
  <c r="F17" i="5"/>
  <c r="F13" i="5" l="1"/>
  <c r="F6" i="5"/>
  <c r="F9" i="5"/>
  <c r="I31" i="5"/>
  <c r="I3" i="5"/>
  <c r="I7" i="5"/>
  <c r="I12" i="5"/>
  <c r="I14" i="5"/>
  <c r="I20" i="5"/>
  <c r="I24" i="5"/>
  <c r="I28" i="5"/>
  <c r="I27" i="5"/>
  <c r="I19" i="5" l="1"/>
  <c r="D36" i="5"/>
  <c r="F36" i="5" s="1"/>
  <c r="F31" i="5"/>
  <c r="F32" i="5"/>
  <c r="F35" i="5"/>
  <c r="F27" i="5"/>
  <c r="F28" i="5"/>
  <c r="F24" i="5"/>
  <c r="F23" i="5"/>
  <c r="I25" i="5"/>
  <c r="F25" i="5"/>
  <c r="I26" i="5"/>
  <c r="F26" i="5"/>
  <c r="F22" i="5"/>
  <c r="I21" i="5"/>
  <c r="F21" i="5"/>
  <c r="F19" i="5"/>
  <c r="F15" i="5"/>
  <c r="I16" i="5"/>
  <c r="F16" i="5"/>
  <c r="I17" i="5"/>
  <c r="I10" i="5"/>
  <c r="F10" i="5"/>
  <c r="I11" i="5"/>
  <c r="F11" i="5"/>
  <c r="I13" i="5"/>
  <c r="I8" i="5"/>
  <c r="F8" i="5"/>
  <c r="I9" i="5"/>
  <c r="I6" i="5"/>
  <c r="I5" i="5"/>
  <c r="F5" i="5"/>
  <c r="F4" i="5"/>
  <c r="G40" i="4"/>
  <c r="D40" i="4"/>
  <c r="F29" i="4"/>
  <c r="F25" i="4"/>
  <c r="F18" i="4" l="1"/>
  <c r="F3" i="4"/>
  <c r="I17" i="4"/>
  <c r="I35" i="4"/>
  <c r="I34" i="4"/>
  <c r="I6" i="4"/>
  <c r="I21" i="4"/>
  <c r="F13" i="4"/>
  <c r="F10" i="4"/>
  <c r="I5" i="4"/>
  <c r="I9" i="4"/>
  <c r="F27" i="4" l="1"/>
  <c r="F36" i="4"/>
  <c r="F40" i="4"/>
  <c r="F32" i="4"/>
  <c r="I31" i="4"/>
  <c r="F31" i="4"/>
  <c r="F30" i="4"/>
  <c r="I26" i="4"/>
  <c r="F26" i="4"/>
  <c r="I38" i="4"/>
  <c r="F38" i="4"/>
  <c r="I27" i="4"/>
  <c r="F33" i="4"/>
  <c r="I12" i="4"/>
  <c r="I7" i="4"/>
  <c r="I24" i="4"/>
  <c r="F24" i="4"/>
  <c r="F19" i="4"/>
  <c r="I22" i="4"/>
  <c r="F22" i="4"/>
  <c r="F28" i="4"/>
  <c r="I18" i="4"/>
  <c r="F15" i="4"/>
  <c r="I16" i="4"/>
  <c r="F16" i="4"/>
  <c r="F23" i="4"/>
  <c r="I20" i="4"/>
  <c r="F20" i="4"/>
  <c r="F14" i="4"/>
  <c r="I13" i="4"/>
  <c r="I11" i="4"/>
  <c r="F11" i="4"/>
  <c r="I10" i="4"/>
  <c r="I8" i="4"/>
  <c r="F8" i="4"/>
  <c r="I4" i="4"/>
  <c r="F4" i="4"/>
  <c r="I45" i="3"/>
  <c r="I37" i="3" l="1"/>
  <c r="G47" i="3"/>
  <c r="D47" i="3"/>
  <c r="F10" i="3"/>
  <c r="I34" i="3"/>
  <c r="I22" i="3"/>
  <c r="F17" i="3" l="1"/>
  <c r="I14" i="3"/>
  <c r="F30" i="3" l="1"/>
  <c r="F35" i="3"/>
  <c r="F36" i="3"/>
  <c r="F15" i="3"/>
  <c r="F12" i="3"/>
  <c r="I18" i="3" l="1"/>
  <c r="I27" i="3"/>
  <c r="I3" i="3" l="1"/>
  <c r="I8" i="3"/>
  <c r="I21" i="3" l="1"/>
  <c r="F47" i="3"/>
  <c r="I40" i="3"/>
  <c r="F40" i="3"/>
  <c r="I33" i="3"/>
  <c r="F33" i="3"/>
  <c r="I36" i="3"/>
  <c r="F44" i="3"/>
  <c r="I28" i="3"/>
  <c r="F28" i="3"/>
  <c r="F39" i="3"/>
  <c r="I29" i="3"/>
  <c r="F29" i="3"/>
  <c r="F23" i="3"/>
  <c r="I31" i="3"/>
  <c r="F31" i="3"/>
  <c r="I24" i="3"/>
  <c r="F24" i="3"/>
  <c r="I6" i="3"/>
  <c r="F19" i="3"/>
  <c r="I25" i="3"/>
  <c r="F25" i="3"/>
  <c r="I20" i="3"/>
  <c r="F20" i="3"/>
  <c r="I13" i="3"/>
  <c r="F13" i="3"/>
  <c r="I17" i="3"/>
  <c r="I15" i="3"/>
  <c r="I12" i="3"/>
  <c r="F9" i="3"/>
  <c r="I11" i="3"/>
  <c r="F11" i="3"/>
  <c r="I7" i="3"/>
  <c r="F7" i="3"/>
  <c r="I5" i="3"/>
  <c r="F5" i="3"/>
  <c r="I4" i="3"/>
  <c r="F4" i="3"/>
  <c r="I29" i="2"/>
  <c r="I36" i="2" l="1"/>
  <c r="I37" i="2"/>
  <c r="I14" i="2"/>
  <c r="I38" i="2"/>
  <c r="F14" i="2"/>
  <c r="I32" i="2" l="1"/>
  <c r="I31" i="2"/>
  <c r="I7" i="2" l="1"/>
  <c r="I9" i="2"/>
  <c r="I10" i="2"/>
  <c r="G40" i="2" l="1"/>
  <c r="D40" i="2"/>
  <c r="F4" i="2" l="1"/>
  <c r="F5" i="2"/>
  <c r="F8" i="2"/>
  <c r="F13" i="2"/>
  <c r="F12" i="2"/>
  <c r="F6" i="2"/>
  <c r="F17" i="2"/>
  <c r="F22" i="2"/>
  <c r="F15" i="2"/>
  <c r="F18" i="2"/>
  <c r="F27" i="2"/>
  <c r="F21" i="2"/>
  <c r="F19" i="2"/>
  <c r="F20" i="2"/>
  <c r="F33" i="2"/>
  <c r="F25" i="2"/>
  <c r="F26" i="2"/>
  <c r="F28" i="2"/>
  <c r="F35" i="2"/>
  <c r="F3" i="2"/>
  <c r="I4" i="2"/>
  <c r="I5" i="2"/>
  <c r="I8" i="2"/>
  <c r="I13" i="2"/>
  <c r="I12" i="2"/>
  <c r="I17" i="2"/>
  <c r="I18" i="2"/>
  <c r="I27" i="2"/>
  <c r="I21" i="2"/>
  <c r="I19" i="2"/>
  <c r="I33" i="2"/>
  <c r="I11" i="2"/>
  <c r="I25" i="2"/>
  <c r="I28" i="2"/>
  <c r="I35" i="2"/>
  <c r="I16" i="2"/>
  <c r="I23" i="2"/>
  <c r="F40" i="2" l="1"/>
  <c r="I3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tc={63A02121-38C4-42EC-8107-C50F04BBDEA4}</author>
    <author>tc={DF037DD4-ED86-43F5-A2CE-843E5D818C2B}</author>
  </authors>
  <commentList>
    <comment ref="C50" authorId="0" shapeId="0" xr:uid="{63A02121-38C4-42EC-8107-C50F04BBDEA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Weekend Results
</t>
      </text>
    </comment>
    <comment ref="C60" authorId="1" shapeId="0" xr:uid="{DF037DD4-ED86-43F5-A2CE-843E5D818C2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Weekend Results
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tc={4DEF11E6-5480-4FEA-B5C1-87E0803E679F}</author>
    <author>tc={CA48B427-DBEB-4341-BEBD-0AF470698149}</author>
    <author>tc={F603B1F1-EAC8-47DB-8B86-36D0FEF81255}</author>
    <author>tc={EAD9CFAA-484D-4760-903B-FE994A2A42D2}</author>
  </authors>
  <commentList>
    <comment ref="C40" authorId="0" shapeId="0" xr:uid="{4DEF11E6-5480-4FEA-B5C1-87E0803E679F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  <comment ref="C48" authorId="1" shapeId="0" xr:uid="{CA48B427-DBEB-4341-BEBD-0AF47069814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Weekend Results
</t>
      </text>
    </comment>
    <comment ref="C52" authorId="2" shapeId="0" xr:uid="{F603B1F1-EAC8-47DB-8B86-36D0FEF8125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Weekend Results
</t>
      </text>
    </comment>
    <comment ref="C62" authorId="3" shapeId="0" xr:uid="{EAD9CFAA-484D-4760-903B-FE994A2A42D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Weekend Results
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tc={CB884DD0-422E-4F60-B50C-073B08B1FAE6}</author>
    <author>tc={35C27554-A868-4E1A-BDC8-5B44BD516E47}</author>
    <author>tc={9662C6B8-1D8D-40D0-8279-6A955287A0AD}</author>
    <author>tc={46E3A4E4-946C-4172-9A60-6AA42972B8B2}</author>
    <author>tc={705334AC-1A8C-4FD3-BE42-44A7A31CB4BD}</author>
    <author>tc={C02C349B-4B0E-4256-B440-EEF35579FED9}</author>
    <author>tc={03414E8F-C209-4CF0-ADDE-40D9803E2BD8}</author>
    <author>tc={E04300F2-A78B-4E12-A34E-7F408A164BFA}</author>
    <author>tc={223CDF47-BF01-4A5E-BE09-27E4CEE8264F}</author>
    <author>tc={30F9C728-C4E0-4CDB-B7A9-40DA24840296}</author>
    <author>tc={59D6DAB3-1DE8-4332-B90A-06B49ED36BB2}</author>
    <author>tc={B5DD1DAB-E61D-4B5B-A3B3-E1C24F9FE084}</author>
  </authors>
  <commentList>
    <comment ref="C9" authorId="0" shapeId="0" xr:uid="{CB884DD0-422E-4F60-B50C-073B08B1FAE6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  <comment ref="C10" authorId="1" shapeId="0" xr:uid="{35C27554-A868-4E1A-BDC8-5B44BD516E47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  <comment ref="C12" authorId="2" shapeId="0" xr:uid="{9662C6B8-1D8D-40D0-8279-6A955287A0AD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  <comment ref="C14" authorId="3" shapeId="0" xr:uid="{46E3A4E4-946C-4172-9A60-6AA42972B8B2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  <comment ref="C16" authorId="4" shapeId="0" xr:uid="{705334AC-1A8C-4FD3-BE42-44A7A31CB4BD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  <comment ref="C20" authorId="5" shapeId="0" xr:uid="{C02C349B-4B0E-4256-B440-EEF35579FED9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  <comment ref="C28" authorId="6" shapeId="0" xr:uid="{03414E8F-C209-4CF0-ADDE-40D9803E2BD8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  <comment ref="C30" authorId="7" shapeId="0" xr:uid="{E04300F2-A78B-4E12-A34E-7F408A164BFA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  <comment ref="C33" authorId="8" shapeId="0" xr:uid="{223CDF47-BF01-4A5E-BE09-27E4CEE8264F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  <comment ref="C35" authorId="9" shapeId="0" xr:uid="{30F9C728-C4E0-4CDB-B7A9-40DA24840296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  <comment ref="C36" authorId="10" shapeId="0" xr:uid="{59D6DAB3-1DE8-4332-B90A-06B49ED36BB2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  <comment ref="C41" authorId="11" shapeId="0" xr:uid="{B5DD1DAB-E61D-4B5B-A3B3-E1C24F9FE084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tc={4D1FE39A-96FE-46A9-9814-F4EA7D5CF0FF}</author>
  </authors>
  <commentList>
    <comment ref="C33" authorId="0" shapeId="0" xr:uid="{4D1FE39A-96FE-46A9-9814-F4EA7D5CF0FF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tc={F8FC3DE3-D52B-4133-870F-24EBCED01F1A}</author>
    <author>tc={63F48E2F-5A09-4E44-9EEB-F3E6382EAED9}</author>
  </authors>
  <commentList>
    <comment ref="C25" authorId="0" shapeId="0" xr:uid="{F8FC3DE3-D52B-4133-870F-24EBCED01F1A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  <comment ref="C60" authorId="1" shapeId="0" xr:uid="{63F48E2F-5A09-4E44-9EEB-F3E6382EAED9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tc={F22E32FE-1824-4EFE-8CDD-44CDC1F56B4A}</author>
    <author>tc={C767D7F0-AF10-43E1-B900-81CBCEB8C745}</author>
  </authors>
  <commentList>
    <comment ref="C29" authorId="0" shapeId="0" xr:uid="{F22E32FE-1824-4EFE-8CDD-44CDC1F56B4A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  <comment ref="C37" authorId="1" shapeId="0" xr:uid="{C767D7F0-AF10-43E1-B900-81CBCEB8C745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tc={8BFE27E8-5931-4D8C-9052-DFEEA26BDCB0}</author>
    <author>tc={AB1E2F55-6DAD-4228-8191-9CF8C535FBAF}</author>
  </authors>
  <commentList>
    <comment ref="D7" authorId="0" shapeId="0" xr:uid="{8BFE27E8-5931-4D8C-9052-DFEEA26BDCB0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  <comment ref="D9" authorId="1" shapeId="0" xr:uid="{AB1E2F55-6DAD-4228-8191-9CF8C535FBAF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tc={09157C3C-D124-4D84-A83C-AD56A5F52308}</author>
    <author>tc={863B6766-D1DD-4A0A-8687-86EA985AAC67}</author>
  </authors>
  <commentList>
    <comment ref="C3" authorId="0" shapeId="0" xr:uid="{09157C3C-D124-4D84-A83C-AD56A5F52308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  <comment ref="C21" authorId="1" shapeId="0" xr:uid="{863B6766-D1DD-4A0A-8687-86EA985AAC67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tc={DA60F09E-00FF-4AA1-88F3-1843BFACCD48}</author>
  </authors>
  <commentList>
    <comment ref="C23" authorId="0" shapeId="0" xr:uid="{DA60F09E-00FF-4AA1-88F3-1843BFACCD48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Weekend results</t>
      </text>
    </comment>
  </commentList>
</comments>
</file>

<file path=xl/sharedStrings.xml><?xml version="1.0" encoding="utf-8"?>
<sst xmlns="http://schemas.openxmlformats.org/spreadsheetml/2006/main" count="6881" uniqueCount="461">
  <si>
    <t>Filmas 
(Movie)</t>
  </si>
  <si>
    <t>Pajamos 
(GBO)</t>
  </si>
  <si>
    <t>Pakitimas
(Change)</t>
  </si>
  <si>
    <t>Žiūrovų sk. 
(ADM)</t>
  </si>
  <si>
    <t>Seansų sk. 
(Show count)</t>
  </si>
  <si>
    <t>Rodymo savaitė
(Week on screen)</t>
  </si>
  <si>
    <t>Bendros pajamos 
(Total GBO)</t>
  </si>
  <si>
    <t>Platintojas 
(Distributor)</t>
  </si>
  <si>
    <t>Premjeros data 
(Release date)</t>
  </si>
  <si>
    <t>Bendras žiūrovų sk.
(Total ADM)</t>
  </si>
  <si>
    <t>Kopijų sk. 
(DCO count)</t>
  </si>
  <si>
    <t>Lankomumo vid.
(Average ADM)</t>
  </si>
  <si>
    <t>Pajamos 
praeita sav.
(GBO LW)</t>
  </si>
  <si>
    <t>#</t>
  </si>
  <si>
    <t>#
LW</t>
  </si>
  <si>
    <t xml:space="preserve"> </t>
  </si>
  <si>
    <t>Įsikūnijimas. Ugnis ir pelenai (Avatar: Fire and Ash)</t>
  </si>
  <si>
    <t>Zootropolis 2 (Zootopia 2)</t>
  </si>
  <si>
    <t>Kempiniukas plačiakelnis. Kelnių paieškos (SpongeBob Movie: Search for SquarePants)</t>
  </si>
  <si>
    <t>Anakonda (Anaconda)</t>
  </si>
  <si>
    <t>Kaip peliukai Kalėdas griovė (A Mouse Hunt for Christmas)</t>
  </si>
  <si>
    <t>Penkios naktys pas Fredį 2 (Five Nights at Freddy's 2)</t>
  </si>
  <si>
    <t>Smėlis tavo plaukuose</t>
  </si>
  <si>
    <t>Slaptažodis: Kalėdos (Mission Santa: Yoyo to the Rescue)</t>
  </si>
  <si>
    <t>Apgaulės meistrai 3 (Now You See Me Now You Don’t)</t>
  </si>
  <si>
    <t>Niurnbergas (Nuremberg)</t>
  </si>
  <si>
    <t>Piktoji. Antra dalis (Wicked: For Good)</t>
  </si>
  <si>
    <t>Meilės melodija (Song Sung Blue)</t>
  </si>
  <si>
    <t>Spermagedonas (Spermaggedon)</t>
  </si>
  <si>
    <t>Viškis piškis ir švilpiko paslaptis (Chickenhare and the Secret of the Groundhog)</t>
  </si>
  <si>
    <t>Bugonija (Bugonia)</t>
  </si>
  <si>
    <t>Mirk, mano meile (Die My Love)</t>
  </si>
  <si>
    <t>Uždraustos svajos (Dreams)</t>
  </si>
  <si>
    <t>Amžinai kartu (Eternity)</t>
  </si>
  <si>
    <t>Šeima nuomai (Rental Family)</t>
  </si>
  <si>
    <t>Potvynis (Flow)</t>
  </si>
  <si>
    <t>Angelo kiaušinis (4K restauracija) Tenshi no Tamago (4K restoration)</t>
  </si>
  <si>
    <t>Monstrų vakarėlis (Night of the Zoopocalypse)</t>
  </si>
  <si>
    <t>Katinas vaiduoklis Andzu (Ghost Cat Anzu)</t>
  </si>
  <si>
    <t>Atleisk, mažytė (Sorry, Baby)</t>
  </si>
  <si>
    <t>Theatrical Film Distribution / WDSMPI</t>
  </si>
  <si>
    <t>ACME Film / SONY</t>
  </si>
  <si>
    <t xml:space="preserve">ACME Film </t>
  </si>
  <si>
    <t>Cinema Ads</t>
  </si>
  <si>
    <t>ACME Film</t>
  </si>
  <si>
    <t>Best Film</t>
  </si>
  <si>
    <t>Garsų pasaulio įrašai</t>
  </si>
  <si>
    <t>Europos kinas</t>
  </si>
  <si>
    <t>Preview</t>
  </si>
  <si>
    <t>Adastra Cinema</t>
  </si>
  <si>
    <t>1 145 182 €</t>
  </si>
  <si>
    <t>N</t>
  </si>
  <si>
    <t>Tėvas Motina Sesuo Brolis (Father Mother Sister Brother)</t>
  </si>
  <si>
    <t>-</t>
  </si>
  <si>
    <t>A-One Films</t>
  </si>
  <si>
    <t>Jei galėčiau, tau įspirčiau (If I Had Legs I’d Kick You)</t>
  </si>
  <si>
    <t>Grenlandija 2: Migracija (Greenland: Migration)</t>
  </si>
  <si>
    <t>P</t>
  </si>
  <si>
    <t>Ant pasaulio krašto (Tafiti)</t>
  </si>
  <si>
    <t>Mūšis po mūšio (One Battle After Another)</t>
  </si>
  <si>
    <t>ACME Film / WB</t>
  </si>
  <si>
    <t>10 Katino Gyvenimų (10 Lives)</t>
  </si>
  <si>
    <t>Panda vardu Mėnulis (Moon the Panda)</t>
  </si>
  <si>
    <t>200% Vilkas (200% Wolf)</t>
  </si>
  <si>
    <t>Super elfai (Super elfkins)</t>
  </si>
  <si>
    <t>Heidi ir mažasis lūšiukas (Heidi - Die Legende vom Luchs)</t>
  </si>
  <si>
    <t>Senio kelionės</t>
  </si>
  <si>
    <t>Film Jam</t>
  </si>
  <si>
    <t>Total (36)</t>
  </si>
  <si>
    <t>Svajonės (Drømmer)</t>
  </si>
  <si>
    <t>623 119 €</t>
  </si>
  <si>
    <t>Milijonieriaus jubiliejus</t>
  </si>
  <si>
    <t>Vabalo filmai</t>
  </si>
  <si>
    <t>Slaptasis agentas (O Agente Secreto)</t>
  </si>
  <si>
    <t>Taip toliau</t>
  </si>
  <si>
    <t>Poetà (Un poeta)</t>
  </si>
  <si>
    <t>Sniego karalienė (North)</t>
  </si>
  <si>
    <t>Orwell: 2+2=5</t>
  </si>
  <si>
    <t>Malonė (La Grazia)</t>
  </si>
  <si>
    <t>Irena</t>
  </si>
  <si>
    <t>28 metai po: Kaulų šventykla (28 years later: The Bone Temple)</t>
  </si>
  <si>
    <t>Materialistai (Materialists)</t>
  </si>
  <si>
    <t>Diplodokas (Diplodocus)</t>
  </si>
  <si>
    <t>Išpuikusi princesė (Proud Princess)</t>
  </si>
  <si>
    <t>Kartu iš meilės šunims (Puppy love)</t>
  </si>
  <si>
    <t xml:space="preserve"> 2023-08-25</t>
  </si>
  <si>
    <t>Hamnetas (Hamnet)</t>
  </si>
  <si>
    <t>Grafas Montekristas (The Count of Monte-Cristo)</t>
  </si>
  <si>
    <t>Theatrical Film Distribution</t>
  </si>
  <si>
    <t>Bjaurioji sesuo (Den stygge stesøsteren)</t>
  </si>
  <si>
    <t>Estinfilm</t>
  </si>
  <si>
    <t>Baltasis lokys – princas (Kvitebjørn)</t>
  </si>
  <si>
    <t>Total (44)</t>
  </si>
  <si>
    <t>750 391 €</t>
  </si>
  <si>
    <t>Arklio Dominyko kelionė į žvaigždes</t>
  </si>
  <si>
    <t>Tarnaitė (The Housemaid)</t>
  </si>
  <si>
    <t>Nuteisti negalima pasigailėti (Mercy)</t>
  </si>
  <si>
    <t>Viena gyvybė (One Life)</t>
  </si>
  <si>
    <t>Didysis Martis (Marty Supreme)</t>
  </si>
  <si>
    <t>Total (37)</t>
  </si>
  <si>
    <t>682 991 €</t>
  </si>
  <si>
    <t>Primatas (Primate)</t>
  </si>
  <si>
    <t>Priedanga (Shelter)</t>
  </si>
  <si>
    <t>Tigro kelionė Himalajuose (Tiger Nest)</t>
  </si>
  <si>
    <t>Badautojų namelis</t>
  </si>
  <si>
    <t>Nuogas ginklas (The Naked Gun)</t>
  </si>
  <si>
    <t>Total (33)</t>
  </si>
  <si>
    <t>Sausio 30–vasario 5 d. Lietuvos kino teatruose rodytų filmų topas
January 30–February 5 Lithuanian top</t>
  </si>
  <si>
    <t>Sausio 23–29 d. Lietuvos kino teatruose rodytų filmų topas
January 23–29 Lithuanian top</t>
  </si>
  <si>
    <t>Sausio 16–22 d. Lietuvos kino teatruose rodytų filmų topas
January 16–22 Lithuanian top</t>
  </si>
  <si>
    <t>Sausio 9–15 d. Lietuvos kino teatruose rodytų filmų topas
January 9–15 Lithuanian top</t>
  </si>
  <si>
    <t>Sausio 2–8 d. Lietuvos kino teatruose rodytų filmų topas
January 2–8 Lithuanian top</t>
  </si>
  <si>
    <t>716 176 €</t>
  </si>
  <si>
    <t>Lėja ir kengūriukas (Kangaroo)</t>
  </si>
  <si>
    <t>Sugrįžimas į tyliąją kalvą (Return to Silent Hill)</t>
  </si>
  <si>
    <t>Gelbėkit (Send Help)</t>
  </si>
  <si>
    <t>Šuo 51 (Chien 51)</t>
  </si>
  <si>
    <t>Nėra kitos išeities (No Other Choice)</t>
  </si>
  <si>
    <t>Nusidėjėliai (Sinners)</t>
  </si>
  <si>
    <t>Vasario 6–12 d. Lietuvos kino teatruose rodytų filmų topas
February 6–12 Lithuanian top</t>
  </si>
  <si>
    <t>554 043 €</t>
  </si>
  <si>
    <t>Dygsniukas, monstrų sergėtojas (Stitch Head)</t>
  </si>
  <si>
    <t>Siratas (Sirât)</t>
  </si>
  <si>
    <t>Kinų jūra</t>
  </si>
  <si>
    <t>Con artist / Film Jam</t>
  </si>
  <si>
    <t>Vėtrų kalnas (Wuthering Heights)</t>
  </si>
  <si>
    <t>Kelias į nusikaltimą (Crime 101)</t>
  </si>
  <si>
    <t>Švilpukas (Whistle)</t>
  </si>
  <si>
    <t>Total (32)</t>
  </si>
  <si>
    <t>Vasario 13–19 d. Lietuvos kino teatruose rodytų filmų topas
February 13–19 Lithuanian top</t>
  </si>
  <si>
    <t>530 411 €</t>
  </si>
  <si>
    <t xml:space="preserve">Šeima į gamtą </t>
  </si>
  <si>
    <t>Mental machinery</t>
  </si>
  <si>
    <t>Čarlis nuostabusis (Charlie The Wonderdog)</t>
  </si>
  <si>
    <t>Kai nesitiki</t>
  </si>
  <si>
    <t>Goat: visų laikų geriausias (Goat)</t>
  </si>
  <si>
    <t>Užkratas (Cold Storage)</t>
  </si>
  <si>
    <t>Turtingiausia pasaulio moteris (The Richest Woman in the World)</t>
  </si>
  <si>
    <t xml:space="preserve">Vesper </t>
  </si>
  <si>
    <t>Meškiukas Padingtonas 2 (Paddington 2)</t>
  </si>
  <si>
    <t>Mija ir baltasis liūtas (Mia and the White Lions)</t>
  </si>
  <si>
    <t>Balerina (Ballerina)</t>
  </si>
  <si>
    <t>Liepsnojanti širdis (Fireheart)</t>
  </si>
  <si>
    <t>Nutrūktgalviai: Don Kichoto pėdsakais (Giants of La Mancha)</t>
  </si>
  <si>
    <t>Ar mane girdite? (Is This Thing On?)</t>
  </si>
  <si>
    <t>Zitai</t>
  </si>
  <si>
    <t>A Propos studija</t>
  </si>
  <si>
    <t>Total (45)</t>
  </si>
  <si>
    <t>Baltas filmas</t>
  </si>
  <si>
    <t>Vasario 20–26 d. Lietuvos kino teatruose rodytų filmų topas
February 20–26 Lithuanian top</t>
  </si>
  <si>
    <t>1 127 035 €</t>
  </si>
  <si>
    <t>Stilingo žudymo vadovas (How to Make a Killing)</t>
  </si>
  <si>
    <t>Žvelgiant į saulę (In die Sonne schauen)</t>
  </si>
  <si>
    <t>Paskutinis vikingas (The Last Viking)</t>
  </si>
  <si>
    <t>Kai ateina ruduo (When Fall Is Coming)</t>
  </si>
  <si>
    <t>Sutikau žmogų</t>
  </si>
  <si>
    <t>Artišokai</t>
  </si>
  <si>
    <t>Super Čarlis (Super-Charlie)</t>
  </si>
  <si>
    <t>Mados užkulisiai (Couture)</t>
  </si>
  <si>
    <t>Kosminiai draugai (Headspace)</t>
  </si>
  <si>
    <t>Mažasis čempionas (Runt)</t>
  </si>
  <si>
    <t>Sapnų kūrėjai (Dreambuilders)</t>
  </si>
  <si>
    <t>Šaukiu, rėkiu, keikiu (I Swear)</t>
  </si>
  <si>
    <t xml:space="preserve">Theatrical Film Distribution </t>
  </si>
  <si>
    <t>Klyksmas 7 (Scream 7)</t>
  </si>
  <si>
    <t>Total (43)</t>
  </si>
  <si>
    <t>755 160 €</t>
  </si>
  <si>
    <t>Fakemo dvaras (Fakham Hall)</t>
  </si>
  <si>
    <t>Legali kultūra</t>
  </si>
  <si>
    <t>EPiC: Elvis Presley koncertuose (EPiC: Elvis Presley in Concert)</t>
  </si>
  <si>
    <t>Respublikos ereliai (Eagles of the Republic)</t>
  </si>
  <si>
    <t>Galinė sėdynė (Pillion)</t>
  </si>
  <si>
    <t>Užburtas miškas (Angelo dans la forêt mystérieuse)</t>
  </si>
  <si>
    <t>Meilė atskirose lovose (Love in separate beds)</t>
  </si>
  <si>
    <t>Nuotaka! (Bride)</t>
  </si>
  <si>
    <t>Šuo kuris keliavo traukiniu (Lampo The Travelling Dog)</t>
  </si>
  <si>
    <t>Šokliai (Hoppers)</t>
  </si>
  <si>
    <t>Vasario 27–Kovo 5 d. Lietuvos kino teatruose rodytų filmų topas
February 27–March 5 Lithuanian top</t>
  </si>
  <si>
    <t>Kovo 6–12 d. Lietuvos kino teatruose rodytų filmų topas
March 6–12 Lithuanian top</t>
  </si>
  <si>
    <t>530 620 €</t>
  </si>
  <si>
    <t>Nuodas</t>
  </si>
  <si>
    <t>Viengungis Italijoje (Solo Mio)</t>
  </si>
  <si>
    <t>Total (30)</t>
  </si>
  <si>
    <t>Kovo 13–19 d. Lietuvos kino teatruose rodytų filmų topas
March 13–19 Lithuanian top</t>
  </si>
  <si>
    <t>Projektas „Sveika, Marija“ (Project Hail Mary)</t>
  </si>
  <si>
    <t>F1 Filmas (F1 Movie)</t>
  </si>
  <si>
    <t>Jūrų slibinas, nemokėjęs plaukti (Ruffen - Sjøormen som ikke kunne svømme)</t>
  </si>
  <si>
    <t>Slėpynės 2. Einu ieškoti (Ready Or Not 2. Here I come)</t>
  </si>
  <si>
    <t>Total (35)</t>
  </si>
  <si>
    <t>273 092 €</t>
  </si>
  <si>
    <t>Miškų bastūnai 2 (Woodwalkers 2)</t>
  </si>
  <si>
    <t>Isterija (Hysteria)</t>
  </si>
  <si>
    <t>Unlimited Media OÜ</t>
  </si>
  <si>
    <t>Amerikietiška svajonė</t>
  </si>
  <si>
    <t>Alfa (Alpha)</t>
  </si>
  <si>
    <t>Donis Darko (Donnie Darko)</t>
  </si>
  <si>
    <t>Francas (Franz)</t>
  </si>
  <si>
    <t>Hind Radžab balsas (Sawt Hind Rajab)</t>
  </si>
  <si>
    <t>Kairiarankė (Zuopiezi nuhai)</t>
  </si>
  <si>
    <t>Labas, Frida! (Hola Frida)</t>
  </si>
  <si>
    <t>Liumjerai! Nuotykiai tęsiasi (Lumiere! The Adventure Continues)</t>
  </si>
  <si>
    <t>Mažoji sesė (La petite dernière)</t>
  </si>
  <si>
    <t>Merė Aning (Mary Anning)</t>
  </si>
  <si>
    <t>Našlaitis (Árva)</t>
  </si>
  <si>
    <t>Nevados rožė (Rose of Nevada)</t>
  </si>
  <si>
    <t>Renuaras (Runowâru)</t>
  </si>
  <si>
    <t>Romerija (Romería)</t>
  </si>
  <si>
    <t>Sentimental value (Affeksjonsverdi)</t>
  </si>
  <si>
    <t>Teisė mylėti (Renai Saiban)</t>
  </si>
  <si>
    <t xml:space="preserve">Tiesiog atsitikimas (Yek tasadof-e sadeh) </t>
  </si>
  <si>
    <t>Vandens chronologija (Chronology of Water)</t>
  </si>
  <si>
    <t>Žudanti virtuvė (Morte Cucina)</t>
  </si>
  <si>
    <t>Jie tave nužudys (They Will Kill You)</t>
  </si>
  <si>
    <t>Stebuklingas Tolumų medis (The Magic Faraway Tree)</t>
  </si>
  <si>
    <t>Viskas primena tave (Reminders of him)</t>
  </si>
  <si>
    <t>Dukine Film Distribution / Universal Pictures International</t>
  </si>
  <si>
    <t>Kovo 20–26 d. Lietuvos kino teatruose rodytų filmų topas
March 20–26 Lithuanian top</t>
  </si>
  <si>
    <t>Total (59)</t>
  </si>
  <si>
    <t>Kovo 27–Balandžio 2 d. Lietuvos kino teatruose rodytų filmų topas
March 27–April 2 Lithuanian top</t>
  </si>
  <si>
    <t>361 063 €</t>
  </si>
  <si>
    <t xml:space="preserve">Akiplėša </t>
  </si>
  <si>
    <t>Blogiausias žmogus pasaulyje (Verdens verste menneske)</t>
  </si>
  <si>
    <t>Po debesimis (Sotto le nuvole)</t>
  </si>
  <si>
    <t>Prisikėlimas (Resurrection)</t>
  </si>
  <si>
    <t>Poetas</t>
  </si>
  <si>
    <t>Super Mario galaktikos filmas (The Super Mario Galaxy Movie)</t>
  </si>
  <si>
    <t>Didžioji ančių kelionė (Migration)</t>
  </si>
  <si>
    <t>Iki pergalės! (За Перемогу!)</t>
  </si>
  <si>
    <t>M-Films</t>
  </si>
  <si>
    <t>Total (53)</t>
  </si>
  <si>
    <t>Driskius (Urchin)</t>
  </si>
  <si>
    <t>Balandžio 3–9 d. Lietuvos kino teatruose rodytų filmų topas
April 3–9 Lithuanian top</t>
  </si>
  <si>
    <t>470 987 €</t>
  </si>
  <si>
    <t>Raganosis Rino (Thabo and the Rhino Case)</t>
  </si>
  <si>
    <t>Primavera</t>
  </si>
  <si>
    <t>Kino pasaka</t>
  </si>
  <si>
    <t>Amerikietiška svajonė (Le rêve américain)</t>
  </si>
  <si>
    <t>Namie geriausia (Dom Dobry)</t>
  </si>
  <si>
    <t>Totali drama (The Drama)</t>
  </si>
  <si>
    <t>Drugelio Širdis</t>
  </si>
  <si>
    <t>Baltoji paukštė (White Bird a Wonder Story)</t>
  </si>
  <si>
    <t>Mergaitė vardu Gluosnė (Girl Named Willow)</t>
  </si>
  <si>
    <t>Katytė Moksi (Miss Moxy)</t>
  </si>
  <si>
    <t>Total (52)</t>
  </si>
  <si>
    <t>Balandžio 10–16 d. Lietuvos kino teatruose rodytų filmų topas
April 10–16 Lithuanian top</t>
  </si>
  <si>
    <t>431 880 €</t>
  </si>
  <si>
    <t>Arko (Arco)</t>
  </si>
  <si>
    <t>Vištelė (Kota)</t>
  </si>
  <si>
    <t>Dulkės, kaulai ir stebuklai (Holy Destructors)</t>
  </si>
  <si>
    <t>Tamsios sielvarto plunksnos (The Thing With Feathers)</t>
  </si>
  <si>
    <t>Danka</t>
  </si>
  <si>
    <t>Ozi. Miško balsas (Ozi: Voice Of The Forest)</t>
  </si>
  <si>
    <t>Augintinių ekspresas (Pets on a Train)</t>
  </si>
  <si>
    <t>Lee Cronino „Mumija“ (Lee Cronin‘s The Mummy)</t>
  </si>
  <si>
    <t>Dykumos vaikai (L‘Enfant du Desert)</t>
  </si>
  <si>
    <t>Tarp šviesos ir šešėlių (Les Rayons et les Ombres)</t>
  </si>
  <si>
    <t>Sniego žmogus (The Yeti)</t>
  </si>
  <si>
    <t>Ragautojos (Le assaggiatrici)</t>
  </si>
  <si>
    <t>Total (48)</t>
  </si>
  <si>
    <t>Balandžio 17–23 d. Lietuvos kino teatruose rodytų filmų topas
April 17–23 Lithuanian top</t>
  </si>
  <si>
    <t>392 844 €</t>
  </si>
  <si>
    <t>Šuo, kuris keliavo traukiniu 2 (Lampo, The Travelling Dog 2)</t>
  </si>
  <si>
    <t>Maiklas (Michael)</t>
  </si>
  <si>
    <t>Aris (Ari)</t>
  </si>
  <si>
    <t>Didžioji arka (The Great Arch)</t>
  </si>
  <si>
    <t>Total (50)</t>
  </si>
  <si>
    <t>Balandžio 24–30 d. Lietuvos kino teatruose rodytų filmų topas
April 24–30 Lithuanian top</t>
  </si>
  <si>
    <t>322 487 €</t>
  </si>
  <si>
    <t>Aš esu Zlatanas (Jag är Zlatan)</t>
  </si>
  <si>
    <t>Žuviukas Niurzga (The Pout Pout Fish)</t>
  </si>
  <si>
    <t>Šerifui šakės (Normal)</t>
  </si>
  <si>
    <t>Slaptasis aukštas (Das Geheime Stockwerk)</t>
  </si>
  <si>
    <t>Dukine Film Distribution / Universal Pictures</t>
  </si>
  <si>
    <t>Ir velnias dėvi Prada 2 (The Devil Wears Prada 2)</t>
  </si>
  <si>
    <t>Nėra tokio žvėries (Kein Tier. So Wild.)</t>
  </si>
  <si>
    <t>Total (60)</t>
  </si>
  <si>
    <t>Gegužės 1–7 d. Lietuvos kino teatruose rodytų filmų topas
May 1–7 Lithuanian top</t>
  </si>
  <si>
    <t>526 095 €</t>
  </si>
  <si>
    <t>Hokum</t>
  </si>
  <si>
    <t>Spygliukė (Spiked)</t>
  </si>
  <si>
    <t>Įžūlus apiplėšimas (Fuze)</t>
  </si>
  <si>
    <t>Begalybė (L’immensita)</t>
  </si>
  <si>
    <t>Mortal Kombat 2</t>
  </si>
  <si>
    <t>Avys detektyvės (The Sheep Detectives)</t>
  </si>
  <si>
    <t>Mažytė mama (Petite maman)</t>
  </si>
  <si>
    <t>Nesėkmė dulkinantis arba šelmiškas porno (Babardeala cu bucluc sau porno balamuc)</t>
  </si>
  <si>
    <t>Tėvas (Otec)</t>
  </si>
  <si>
    <t>Malagos gatvė (Calle Málaga)</t>
  </si>
  <si>
    <t>Mylėk mane švelniai (Love Me Tender)</t>
  </si>
  <si>
    <t>Gegužės 8–14 d. Lietuvos kino teatruose rodytų filmų topas
May 8–14 Lithuanian top</t>
  </si>
  <si>
    <t>537 000 €</t>
  </si>
  <si>
    <t>Svečias</t>
  </si>
  <si>
    <t>Kitų akimis (Gli occhi degli altri)</t>
  </si>
  <si>
    <t>Iron Maiden: Burning Ambition</t>
  </si>
  <si>
    <t>Mažoji Amelija (Amélie ou la Métaphysique des Tubes)</t>
  </si>
  <si>
    <t>Suaugusių žaidimai (Folichonneries)</t>
  </si>
  <si>
    <t>Pilkoji zona (In the Grey)</t>
  </si>
  <si>
    <t>Asai (Top Gun) (1986)</t>
  </si>
  <si>
    <t>Asas Maverikas (Top Gun Maverick)</t>
  </si>
  <si>
    <t>Total (56)</t>
  </si>
  <si>
    <t>Gegužės 15–21 d. Lietuvos kino teatruose rodytų filmų topas
May 15–21 Lithuanian top</t>
  </si>
  <si>
    <t>Tik per tavo lavoną (Over Your Dead Body)</t>
  </si>
  <si>
    <t>Žvaigždžių karai: Mandalorietis ir Grogu (Star Wars: The Mandalorian and Grogu)</t>
  </si>
  <si>
    <t>Šeima nuomai (The Rental Family)</t>
  </si>
  <si>
    <t>Parazitas (Parasite)</t>
  </si>
  <si>
    <t>Kryčio anatomija (Anatomie d'une chute)</t>
  </si>
  <si>
    <t>Legendiniai (The Legendaries)</t>
  </si>
  <si>
    <t>Dukine Film Distribution / Paramount</t>
  </si>
  <si>
    <t>Dukine Film Distribution / Paramount Pictures</t>
  </si>
  <si>
    <t>Gegužės 22–28 d. Lietuvos kino teatruose rodytų filmų topas
May 22–28 Lithuanian top</t>
  </si>
  <si>
    <t>329 168 €</t>
  </si>
  <si>
    <t>Kur dingo Ana Frank? (Where Is Anne Frank?)</t>
  </si>
  <si>
    <t>Suaugusiųjų žaidimai (Folichonneries)</t>
  </si>
  <si>
    <t>Ralis: nuo Paryžiaus iki Dakaro (Rally From Paris to the Pyramids)</t>
  </si>
  <si>
    <t>Keleivis (Passenger)</t>
  </si>
  <si>
    <t>Backrooms</t>
  </si>
  <si>
    <t>Vieniša mama (Solomamma)</t>
  </si>
  <si>
    <t>Dansu Films</t>
  </si>
  <si>
    <t>Total (47)</t>
  </si>
  <si>
    <t>Barbora. Laikas nuotykiams (Basia. Radzę sobie!)</t>
  </si>
  <si>
    <t>Art shot</t>
  </si>
  <si>
    <t>Seifų virtuozas (Tuner)</t>
  </si>
  <si>
    <t>Drugelio širdis</t>
  </si>
  <si>
    <t>Baltoji paukštė (White Bird A Wonder Story)</t>
  </si>
  <si>
    <t>Pats baisiausias filmas (Scary Movie 6)</t>
  </si>
  <si>
    <t>Siratas (Sirāt)</t>
  </si>
  <si>
    <t>Merė Aning (Marry Aning)</t>
  </si>
  <si>
    <t>Vesper</t>
  </si>
  <si>
    <t>Gegužės 29–birželio 4 d. Lietuvos kino teatruose rodytų filmų topas
May 29–June 4 Lithuanian top</t>
  </si>
  <si>
    <t>Padūkėlis Marsupilamis (Marsupilami)</t>
  </si>
  <si>
    <t>Slaptas aukštas (Das geheime Stockwerk)</t>
  </si>
  <si>
    <t>Reivas! (Rave On)</t>
  </si>
  <si>
    <t>Birželio 5 d - 11 d. Lietuvos kino teatruose rodytų filmų topas
June 5–11 Lithuanian top</t>
  </si>
  <si>
    <t>Apsėdimas (Obsession)</t>
  </si>
  <si>
    <t>Tiesos diena (Disclosure Day)</t>
  </si>
  <si>
    <t>Eli ir jos monstrų komanda (Elli and Her Monster Team)</t>
  </si>
  <si>
    <t>Birželio 12 d. - 18 d. Lietuvos kino teatruose rodytų filmų topas
June 12–18 Lithuanian top</t>
  </si>
  <si>
    <t>Visatos valdovai (Masters of the Universe)</t>
  </si>
  <si>
    <t>Be stabdžių (Driver's Ed)</t>
  </si>
  <si>
    <t>Ant pasaulio krašto (Tafiti: Across the Desert)</t>
  </si>
  <si>
    <t>Tik vienai dienai (Leave One Day)</t>
  </si>
  <si>
    <t>Magic Film</t>
  </si>
  <si>
    <t>Žaislų istorija 5 (Toy Story 5)</t>
  </si>
  <si>
    <t>Teresė. Prieš tampant šventąja (Mother)</t>
  </si>
  <si>
    <t>Kapitonas Kardadantis ir Grelio grafienė (Kaptein Sabeltann og Grevinnen av Gral)</t>
  </si>
  <si>
    <t>Akiplėša</t>
  </si>
  <si>
    <t>Sentimentali vertė (Sentimental Value)</t>
  </si>
  <si>
    <t>Svečias (The Visitor)</t>
  </si>
  <si>
    <t>Titina šiaurės ašigalyje (Titina)</t>
  </si>
  <si>
    <t>Tėvas (Father)</t>
  </si>
  <si>
    <t>Irena (A Good Night Kiss)</t>
  </si>
  <si>
    <t>Po saulės (Aftersun)</t>
  </si>
  <si>
    <t>Total (74)</t>
  </si>
  <si>
    <t>Gyvenk drąsiai (Living Large)</t>
  </si>
  <si>
    <t>Birželio 19 d. - 25 d. Lietuvos kino teatruose rodytų filmų topas
June 19–25 Lithuanian top</t>
  </si>
  <si>
    <t>EPiC: Elvis Presley koncertuose (EPiC: Elvis Presley in Concert )</t>
  </si>
  <si>
    <t>Magiškų gyvūnų mokykla
(School Of Magical Animals)</t>
  </si>
  <si>
    <t>Džiulian (Julian)</t>
  </si>
  <si>
    <t>Lokio irštva (Bear Country)</t>
  </si>
  <si>
    <t>Supermergina (Supergirl)</t>
  </si>
  <si>
    <t>Bojarskio byla (The Money Maker)</t>
  </si>
  <si>
    <t>Total (46)</t>
  </si>
  <si>
    <t>Birželio 26 d. - liepos 2 d. Lietuvos kino teatruose rodytų filmų topas
June 26–July 2 Lithuanian top</t>
  </si>
  <si>
    <t>1625,7</t>
  </si>
  <si>
    <t>1883,5</t>
  </si>
  <si>
    <t>Didieji planetos sergėtojai</t>
  </si>
  <si>
    <t>Arklio Dominyko Kelionė į Žvaigždes</t>
  </si>
  <si>
    <t>Jackass laiminga pabaiga (Jackass: Best and Last)</t>
  </si>
  <si>
    <t>Dantės rankraštis (In the Hand of Dante)</t>
  </si>
  <si>
    <t>Pakalikai ir monstrai (Minions &amp; Monsters)</t>
  </si>
  <si>
    <t>Naktis ir diena (Virginia Woolf's Night &amp; Day)</t>
  </si>
  <si>
    <t>Kvietimas (The Invite)</t>
  </si>
  <si>
    <t>p</t>
  </si>
  <si>
    <t>Robino Hudo mirtis (The Death of Robin Hood)</t>
  </si>
  <si>
    <t>Liepos 3-9 d. Lietuvos kino teatruose rodytų filmų topas
July 3-9  Lithuanian top</t>
  </si>
  <si>
    <t>Vajana (Moana (Live action))</t>
  </si>
  <si>
    <t>Gyvenimo virtuvė (La Vida Padre)</t>
  </si>
  <si>
    <t>Total (54)</t>
  </si>
  <si>
    <t>Flykas (Fleak)</t>
  </si>
  <si>
    <t>Didžiosios lenktynės po Europą (Grand Prix of Europe)</t>
  </si>
  <si>
    <t>Piktieji numirėliai dega (Evil Dead Burn)</t>
  </si>
  <si>
    <t>Liepos 10-16 d. Lietuvos kino teatruose rodytų filmų topas
July 10-16  Lithuanian top</t>
  </si>
  <si>
    <t>Renovacija (Renovation)</t>
  </si>
  <si>
    <t>2103,5</t>
  </si>
  <si>
    <t>Svajonių kedai (Sneakers)</t>
  </si>
  <si>
    <t>Odisėja (Odyssey, The)</t>
  </si>
  <si>
    <t>Kolonija (Colony)</t>
  </si>
  <si>
    <t>Liepos 17-23 d. Lietuvos kino teatruose rodytų filmų topas
July 17-23  Lithuanian top</t>
  </si>
  <si>
    <t>Total (38)</t>
  </si>
  <si>
    <t>Alkis (Hungry)</t>
  </si>
  <si>
    <t>Banginiukas Vincentas (The Last Whale Singer)</t>
  </si>
  <si>
    <t>Tai, ką nutylime (The Things Left Unspoken)</t>
  </si>
  <si>
    <t>Agentas Hitpigas (Hitpig)</t>
  </si>
  <si>
    <t>Žmogus-voras: Nauja diena (Spider-Man: Brand New Day)</t>
  </si>
  <si>
    <t>Gurmaniška aistra (Pot au Feu de Dodin Bouffant)</t>
  </si>
  <si>
    <t>Liepos 24-30 d. Lietuvos kino teatruose rodytų filmų topas
July 24-30  Lithuanian top</t>
  </si>
  <si>
    <t>Liepos 31-rugpjūčio 6 d. Lietuvos kino teatruose rodytų filmų topas
July 31-August 6 Lithuanian top</t>
  </si>
  <si>
    <t> 30</t>
  </si>
  <si>
    <t>Narsioji Kajara (Kayara)</t>
  </si>
  <si>
    <t>Ledų pardavėjas (Ice Cream Man)</t>
  </si>
  <si>
    <t>Ąžuolų gatvės gale</t>
  </si>
  <si>
    <t>Praktinė magija 1</t>
  </si>
  <si>
    <t>Kalifornijos svajos</t>
  </si>
  <si>
    <t>Nugalėtoja (Becoming)</t>
  </si>
  <si>
    <t>Šauniausi policininkai 3 (Super Troopers 3)</t>
  </si>
  <si>
    <t>Tik viena naktis (One Night Only)</t>
  </si>
  <si>
    <t>Šunyčiai patruliai: Dinozaurų filmas (PAW Patrol: The Dino Movie)</t>
  </si>
  <si>
    <t>Ąžuolų gatvės gale (The End of Oak Street)</t>
  </si>
  <si>
    <t>Tūnąs tamsoje: tarp mūsų (Insidious: Out Of The Further)</t>
  </si>
  <si>
    <t>SPA Savaitgalis (Spa Weekend)</t>
  </si>
  <si>
    <t>Rugpjūčio 14-20 d. Lietuvos kino teatruose rodytų filmų topas
August 14-20 Lithuanian top</t>
  </si>
  <si>
    <t>Rugpjūčio 7-13 d. Lietuvos kino teatruose rodytų filmų topas
August 7-13 Lithuanian top</t>
  </si>
  <si>
    <t>295,43</t>
  </si>
  <si>
    <t>Monstras (Monster)</t>
  </si>
  <si>
    <t>ACME Film/ SONY</t>
  </si>
  <si>
    <t>Maištas (Mutiny)</t>
  </si>
  <si>
    <t>Tonis (Tony)</t>
  </si>
  <si>
    <t>Šuns žvaigždynas (The Dog Stars)</t>
  </si>
  <si>
    <t>Noriu tik sekso (I Want Your Sex)</t>
  </si>
  <si>
    <t>Lidija ir Miglų skrodėjas (Lydia and the Mist Rider
)</t>
  </si>
  <si>
    <t>Total (27)</t>
  </si>
  <si>
    <t>Rugpjūčio 21-27 d. Lietuvos kino teatruose rodytų filmų topas
August 21-27 Lithuanian top</t>
  </si>
  <si>
    <t>Likimas ir fantazijos (Guzen to Sozo)</t>
  </si>
  <si>
    <t>Kojotas prieš Akmę (Coyote vs. Acme)</t>
  </si>
  <si>
    <t>Jaunoji detektyvė Flavija (Flavia de Luce)</t>
  </si>
  <si>
    <t>Gimtadienio šventė (The Birthday Party)</t>
  </si>
  <si>
    <t>Gyvulių ūkis: mažieji herojai (Animal Farm)</t>
  </si>
  <si>
    <t>Du bilietai į Graikiją (Les Cyclades)</t>
  </si>
  <si>
    <t>Teodoro Ozieravo gulbės giesmė (The Swan Song of Fedor Ozerov)</t>
  </si>
  <si>
    <t>Rugpjūčio 28-rugsėjo 3 d. Lietuvos kino teatruose rodytų filmų topas
August 28-September 3 Lithuanian top</t>
  </si>
  <si>
    <t>Haris Poteris ir išminties akmuo (Harry Potter and the Sorcerer's Stone)</t>
  </si>
  <si>
    <t>Haris Poteris ir Ugnies taurė (Harry Potter and the Goblet of Fire)</t>
  </si>
  <si>
    <t>Haris Poteris ir paslapčių kambarys (Harry Potter and the Chamber of Secrets)</t>
  </si>
  <si>
    <t>Haris Poteris ir Fenikso brolija (Haris Poteris Ir Fenikso Brolija)</t>
  </si>
  <si>
    <t>Haris Poteris ir Azkabano kalinys (Harry Potter and the Prisoner of Azkaban)</t>
  </si>
  <si>
    <t>Haris Poteris ir netikras princas (Harry Potter and the Half-Blood Prince)</t>
  </si>
  <si>
    <t>Haris poteris ir Mirties relikvijos- 2 dalis (Harry Potter and the Deathly Hallows: Part 2)</t>
  </si>
  <si>
    <t>Haris poteris ir Mirties relikvijos- 1 dalis (Harry Potter and the Deathly Hallows: Part 1)</t>
  </si>
  <si>
    <t>Trys astisveikinimai (Tre ciotole)</t>
  </si>
  <si>
    <t>Svaiginantis aukštis 2. Aklavietė (Fall 2: Deadpoint)</t>
  </si>
  <si>
    <t>Šturmas (Onslaught)</t>
  </si>
  <si>
    <t>4159. 87</t>
  </si>
  <si>
    <t>Praktinė magija 2 (Practical Magic 2)</t>
  </si>
  <si>
    <t>Rugsėjo 4-10 d. Lietuvos kino teatruose rodytų filmų topas
September 4-10 Lithuanian top</t>
  </si>
  <si>
    <t>Rugsėjo 11-17 d. Lietuvos kino teatruose rodytų filmų topas
September 11-17 Lithuanian top</t>
  </si>
  <si>
    <t>OASIS. Pyktį palik praeityje (Oasis: Don't Look Back in Anger)</t>
  </si>
  <si>
    <t>Skubus pristatymas (Runner)</t>
  </si>
  <si>
    <t>Absoliutus blogis (Resident Evil)</t>
  </si>
  <si>
    <t>Idiotai (Idiots)</t>
  </si>
  <si>
    <t>Arnis ir Barnis (Arnie &amp; Barney)</t>
  </si>
  <si>
    <t>D diena. Prieš audrą
(Pressure)</t>
  </si>
  <si>
    <t>Nakties kūdikis (Nightborn)</t>
  </si>
  <si>
    <t>Rugsėjo 18-24 d. Lietuvos kino teatruose rodytų filmų topas
September 18-24 Lithuanian top</t>
  </si>
  <si>
    <t>Aviukas Šonas ir baimės pilnos kelnės (Shaun the Sheep: The Beast of Mossy Bottom)</t>
  </si>
  <si>
    <t>Keršytojai: pabaiga. Specialusis leidimas (Avengers: Endgame Encore)</t>
  </si>
  <si>
    <t>(Ne)Tobuli melagiai (Perfect Strangers)</t>
  </si>
  <si>
    <t>Aukojimas (Sacrifice)</t>
  </si>
  <si>
    <t>Didysis eteris (Primetime)</t>
  </si>
  <si>
    <t>Skyrybos karo metu</t>
  </si>
  <si>
    <t>Všį "Čiobreliai" M-Films)</t>
  </si>
  <si>
    <t>Total (34)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</si>
</sst>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6" formatCode="#,##0\ &quot;€&quot;;[Red]\-#,##0\ &quot;€&quot;"/>
    <numFmt numFmtId="164" formatCode=";;;"/>
    <numFmt numFmtId="165" formatCode="#,##0\ &quot;€&quot;"/>
    <numFmt numFmtId="166" formatCode="yyyy/mm/dd;@"/>
  </numFmts>
  <fonts count="24">
    <font>
      <sz val="9"/>
      <color theme="1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9"/>
      <color theme="1"/>
      <name val="Verdana"/>
      <family val="2"/>
      <charset val="186"/>
    </font>
    <font>
      <b/>
      <sz val="12"/>
      <color theme="1"/>
      <name val="Verdana"/>
      <family val="2"/>
      <charset val="186"/>
    </font>
    <font>
      <sz val="11"/>
      <color theme="1"/>
      <name val="Calibri"/>
      <family val="2"/>
      <scheme val="minor"/>
    </font>
    <font>
      <sz val="9"/>
      <name val="Verdana"/>
      <family val="2"/>
      <charset val="186"/>
    </font>
    <font>
      <sz val="10"/>
      <color theme="1"/>
      <name val="Verdana"/>
      <family val="2"/>
      <charset val="186"/>
    </font>
    <font>
      <sz val="10"/>
      <name val="Verdana"/>
      <family val="2"/>
      <charset val="186"/>
    </font>
    <font>
      <b/>
      <sz val="10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2"/>
      <name val="Verdana"/>
      <family val="2"/>
      <charset val="186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9"/>
      <color theme="1"/>
      <name val="Arial"/>
      <family val="2"/>
      <charset val="186"/>
    </font>
    <font>
      <sz val="12"/>
      <color theme="1"/>
      <name val="Calibri"/>
      <family val="2"/>
      <charset val="186"/>
    </font>
    <font>
      <sz val="10"/>
      <name val="Arial Cyr"/>
    </font>
    <font>
      <b/>
      <sz val="12"/>
      <color rgb="FFFF0000"/>
      <name val="Verdana"/>
      <family val="2"/>
      <charset val="186"/>
    </font>
    <font>
      <sz val="1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EF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/>
      <right style="medium">
        <color rgb="FFA5A5A5"/>
      </right>
      <top/>
      <bottom style="medium">
        <color rgb="FFA5A5A5"/>
      </bottom>
      <diagonal/>
    </border>
  </borders>
  <cellStyleXfs count="59">
    <xf numFmtId="0" fontId="0" fillId="0" borderId="0"/>
    <xf numFmtId="0" fontId="10" fillId="0" borderId="0"/>
    <xf numFmtId="0" fontId="7" fillId="0" borderId="0"/>
    <xf numFmtId="9" fontId="19" fillId="0" borderId="0" applyFont="0" applyFill="0" applyBorder="0" applyAlignment="0" applyProtection="0"/>
    <xf numFmtId="0" fontId="21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4">
    <xf numFmtId="0" fontId="0" fillId="0" borderId="0" xfId="0"/>
    <xf numFmtId="0" fontId="8" fillId="0" borderId="0" xfId="0" applyFont="1"/>
    <xf numFmtId="165" fontId="8" fillId="0" borderId="0" xfId="0" applyNumberFormat="1" applyFont="1" applyAlignment="1">
      <alignment horizontal="center" vertical="center"/>
    </xf>
    <xf numFmtId="10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49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left" vertical="center" wrapText="1"/>
    </xf>
    <xf numFmtId="165" fontId="12" fillId="0" borderId="0" xfId="0" applyNumberFormat="1" applyFont="1" applyAlignment="1">
      <alignment horizontal="center" vertical="center"/>
    </xf>
    <xf numFmtId="10" fontId="12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16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164" fontId="13" fillId="3" borderId="2" xfId="0" applyNumberFormat="1" applyFont="1" applyFill="1" applyBorder="1" applyAlignment="1">
      <alignment horizontal="center" wrapText="1"/>
    </xf>
    <xf numFmtId="49" fontId="13" fillId="3" borderId="2" xfId="0" applyNumberFormat="1" applyFont="1" applyFill="1" applyBorder="1" applyAlignment="1">
      <alignment horizontal="center" wrapText="1"/>
    </xf>
    <xf numFmtId="49" fontId="13" fillId="3" borderId="3" xfId="0" applyNumberFormat="1" applyFont="1" applyFill="1" applyBorder="1" applyAlignment="1">
      <alignment horizontal="center" wrapText="1"/>
    </xf>
    <xf numFmtId="0" fontId="13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left" vertical="center" wrapText="1"/>
    </xf>
    <xf numFmtId="165" fontId="13" fillId="0" borderId="0" xfId="0" applyNumberFormat="1" applyFont="1" applyAlignment="1">
      <alignment horizontal="center" vertical="center"/>
    </xf>
    <xf numFmtId="10" fontId="13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13" fillId="3" borderId="1" xfId="0" applyNumberFormat="1" applyFont="1" applyFill="1" applyBorder="1" applyAlignment="1">
      <alignment horizontal="center" wrapText="1"/>
    </xf>
    <xf numFmtId="0" fontId="11" fillId="0" borderId="0" xfId="0" applyFont="1"/>
    <xf numFmtId="165" fontId="13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165" fontId="12" fillId="0" borderId="0" xfId="1" applyNumberFormat="1" applyFont="1" applyAlignment="1">
      <alignment horizontal="center" vertical="center"/>
    </xf>
    <xf numFmtId="3" fontId="12" fillId="0" borderId="0" xfId="1" applyNumberFormat="1" applyFont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10" fontId="12" fillId="3" borderId="0" xfId="0" applyNumberFormat="1" applyFont="1" applyFill="1" applyAlignment="1">
      <alignment horizontal="center" vertical="center"/>
    </xf>
    <xf numFmtId="0" fontId="15" fillId="3" borderId="0" xfId="0" applyFont="1" applyFill="1" applyAlignment="1">
      <alignment horizontal="left" vertical="center" wrapText="1"/>
    </xf>
    <xf numFmtId="165" fontId="14" fillId="3" borderId="0" xfId="0" applyNumberFormat="1" applyFont="1" applyFill="1" applyAlignment="1">
      <alignment horizontal="center" vertical="center"/>
    </xf>
    <xf numFmtId="165" fontId="15" fillId="3" borderId="0" xfId="0" applyNumberFormat="1" applyFont="1" applyFill="1" applyAlignment="1">
      <alignment horizontal="center" vertical="center"/>
    </xf>
    <xf numFmtId="10" fontId="14" fillId="3" borderId="0" xfId="0" applyNumberFormat="1" applyFont="1" applyFill="1" applyAlignment="1">
      <alignment horizontal="center" vertical="center"/>
    </xf>
    <xf numFmtId="3" fontId="14" fillId="3" borderId="0" xfId="0" applyNumberFormat="1" applyFont="1" applyFill="1" applyAlignment="1">
      <alignment horizontal="center" vertical="center"/>
    </xf>
    <xf numFmtId="3" fontId="12" fillId="3" borderId="0" xfId="0" applyNumberFormat="1" applyFont="1" applyFill="1" applyAlignment="1">
      <alignment horizontal="center" vertical="center"/>
    </xf>
    <xf numFmtId="1" fontId="13" fillId="3" borderId="0" xfId="0" applyNumberFormat="1" applyFont="1" applyFill="1" applyAlignment="1">
      <alignment horizontal="center" vertical="center"/>
    </xf>
    <xf numFmtId="166" fontId="12" fillId="3" borderId="0" xfId="0" applyNumberFormat="1" applyFont="1" applyFill="1" applyAlignment="1">
      <alignment horizontal="center" vertical="center"/>
    </xf>
    <xf numFmtId="165" fontId="13" fillId="3" borderId="2" xfId="0" applyNumberFormat="1" applyFont="1" applyFill="1" applyBorder="1" applyAlignment="1">
      <alignment horizontal="center" wrapText="1"/>
    </xf>
    <xf numFmtId="165" fontId="8" fillId="0" borderId="0" xfId="0" applyNumberFormat="1" applyFont="1"/>
    <xf numFmtId="3" fontId="13" fillId="3" borderId="2" xfId="0" applyNumberFormat="1" applyFont="1" applyFill="1" applyBorder="1" applyAlignment="1">
      <alignment horizontal="center" wrapText="1"/>
    </xf>
    <xf numFmtId="3" fontId="8" fillId="0" borderId="0" xfId="0" applyNumberFormat="1" applyFont="1"/>
    <xf numFmtId="165" fontId="12" fillId="3" borderId="0" xfId="0" applyNumberFormat="1" applyFont="1" applyFill="1" applyAlignment="1">
      <alignment horizontal="center" vertical="center"/>
    </xf>
    <xf numFmtId="166" fontId="13" fillId="3" borderId="2" xfId="0" applyNumberFormat="1" applyFont="1" applyFill="1" applyBorder="1" applyAlignment="1">
      <alignment horizontal="center" wrapText="1"/>
    </xf>
    <xf numFmtId="166" fontId="8" fillId="0" borderId="0" xfId="0" applyNumberFormat="1" applyFont="1"/>
    <xf numFmtId="49" fontId="12" fillId="3" borderId="0" xfId="0" applyNumberFormat="1" applyFont="1" applyFill="1" applyAlignment="1">
      <alignment horizontal="center" vertical="center" wrapText="1"/>
    </xf>
    <xf numFmtId="49" fontId="8" fillId="0" borderId="0" xfId="0" applyNumberFormat="1" applyFont="1"/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49" fontId="8" fillId="0" borderId="0" xfId="0" applyNumberFormat="1" applyFont="1" applyAlignment="1">
      <alignment wrapText="1"/>
    </xf>
    <xf numFmtId="1" fontId="12" fillId="3" borderId="0" xfId="0" applyNumberFormat="1" applyFont="1" applyFill="1" applyAlignment="1">
      <alignment horizontal="center" vertical="center"/>
    </xf>
    <xf numFmtId="1" fontId="8" fillId="0" borderId="0" xfId="0" applyNumberFormat="1" applyFont="1"/>
    <xf numFmtId="1" fontId="13" fillId="3" borderId="2" xfId="0" applyNumberFormat="1" applyFont="1" applyFill="1" applyBorder="1" applyAlignment="1">
      <alignment horizontal="center" wrapText="1"/>
    </xf>
    <xf numFmtId="1" fontId="13" fillId="0" borderId="0" xfId="1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10" fontId="13" fillId="3" borderId="0" xfId="0" applyNumberFormat="1" applyFont="1" applyFill="1" applyAlignment="1">
      <alignment horizontal="center" vertical="center"/>
    </xf>
    <xf numFmtId="0" fontId="14" fillId="3" borderId="0" xfId="0" applyFont="1" applyFill="1" applyAlignment="1">
      <alignment horizontal="left" vertical="center" wrapText="1"/>
    </xf>
    <xf numFmtId="3" fontId="13" fillId="3" borderId="0" xfId="0" applyNumberFormat="1" applyFont="1" applyFill="1" applyAlignment="1">
      <alignment horizontal="center" vertical="center"/>
    </xf>
    <xf numFmtId="165" fontId="13" fillId="3" borderId="0" xfId="0" applyNumberFormat="1" applyFont="1" applyFill="1" applyAlignment="1">
      <alignment horizontal="center" vertical="center"/>
    </xf>
    <xf numFmtId="166" fontId="13" fillId="3" borderId="0" xfId="0" applyNumberFormat="1" applyFont="1" applyFill="1" applyAlignment="1">
      <alignment horizontal="center" vertical="center"/>
    </xf>
    <xf numFmtId="49" fontId="13" fillId="3" borderId="0" xfId="0" applyNumberFormat="1" applyFont="1" applyFill="1" applyAlignment="1">
      <alignment horizontal="center" vertical="center" wrapText="1"/>
    </xf>
    <xf numFmtId="1" fontId="11" fillId="0" borderId="0" xfId="0" applyNumberFormat="1" applyFont="1"/>
    <xf numFmtId="165" fontId="11" fillId="0" borderId="0" xfId="0" applyNumberFormat="1" applyFont="1"/>
    <xf numFmtId="10" fontId="11" fillId="0" borderId="0" xfId="0" applyNumberFormat="1" applyFont="1" applyAlignment="1">
      <alignment horizontal="center" vertical="center"/>
    </xf>
    <xf numFmtId="3" fontId="11" fillId="0" borderId="0" xfId="0" applyNumberFormat="1" applyFont="1"/>
    <xf numFmtId="165" fontId="11" fillId="0" borderId="0" xfId="0" applyNumberFormat="1" applyFont="1" applyAlignment="1">
      <alignment horizontal="center" vertical="center"/>
    </xf>
    <xf numFmtId="166" fontId="11" fillId="0" borderId="0" xfId="0" applyNumberFormat="1" applyFont="1"/>
    <xf numFmtId="49" fontId="11" fillId="0" borderId="0" xfId="0" applyNumberFormat="1" applyFont="1"/>
    <xf numFmtId="0" fontId="11" fillId="4" borderId="0" xfId="0" applyFont="1" applyFill="1"/>
    <xf numFmtId="0" fontId="11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1" fontId="13" fillId="5" borderId="0" xfId="0" applyNumberFormat="1" applyFont="1" applyFill="1" applyAlignment="1">
      <alignment horizontal="center" vertical="center"/>
    </xf>
    <xf numFmtId="0" fontId="13" fillId="5" borderId="0" xfId="0" applyFont="1" applyFill="1" applyAlignment="1">
      <alignment horizontal="left" vertical="center" wrapText="1"/>
    </xf>
    <xf numFmtId="165" fontId="13" fillId="5" borderId="0" xfId="0" applyNumberFormat="1" applyFont="1" applyFill="1" applyAlignment="1">
      <alignment horizontal="center" vertical="center"/>
    </xf>
    <xf numFmtId="10" fontId="13" fillId="5" borderId="0" xfId="0" applyNumberFormat="1" applyFont="1" applyFill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166" fontId="13" fillId="5" borderId="0" xfId="0" applyNumberFormat="1" applyFont="1" applyFill="1" applyAlignment="1">
      <alignment horizontal="center" vertical="center"/>
    </xf>
    <xf numFmtId="49" fontId="13" fillId="5" borderId="0" xfId="0" applyNumberFormat="1" applyFont="1" applyFill="1" applyAlignment="1">
      <alignment horizontal="center" vertical="center" wrapText="1"/>
    </xf>
    <xf numFmtId="49" fontId="13" fillId="5" borderId="0" xfId="0" applyNumberFormat="1" applyFont="1" applyFill="1" applyAlignment="1">
      <alignment horizontal="left" vertical="center" wrapText="1"/>
    </xf>
    <xf numFmtId="165" fontId="12" fillId="5" borderId="0" xfId="0" applyNumberFormat="1" applyFont="1" applyFill="1" applyAlignment="1">
      <alignment horizontal="center" vertical="center"/>
    </xf>
    <xf numFmtId="10" fontId="12" fillId="5" borderId="0" xfId="0" applyNumberFormat="1" applyFont="1" applyFill="1" applyAlignment="1">
      <alignment horizontal="center" vertical="center"/>
    </xf>
    <xf numFmtId="3" fontId="12" fillId="5" borderId="0" xfId="0" applyNumberFormat="1" applyFont="1" applyFill="1" applyAlignment="1">
      <alignment horizontal="center" vertical="center"/>
    </xf>
    <xf numFmtId="1" fontId="13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 wrapText="1"/>
    </xf>
    <xf numFmtId="165" fontId="13" fillId="2" borderId="0" xfId="0" applyNumberFormat="1" applyFont="1" applyFill="1" applyAlignment="1">
      <alignment horizontal="center" vertical="center"/>
    </xf>
    <xf numFmtId="10" fontId="13" fillId="2" borderId="0" xfId="0" applyNumberFormat="1" applyFont="1" applyFill="1" applyAlignment="1">
      <alignment horizontal="center" vertical="center"/>
    </xf>
    <xf numFmtId="3" fontId="13" fillId="2" borderId="0" xfId="0" applyNumberFormat="1" applyFont="1" applyFill="1" applyAlignment="1">
      <alignment horizontal="center" vertical="center"/>
    </xf>
    <xf numFmtId="166" fontId="13" fillId="2" borderId="0" xfId="0" applyNumberFormat="1" applyFont="1" applyFill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49" fontId="13" fillId="2" borderId="0" xfId="0" applyNumberFormat="1" applyFont="1" applyFill="1" applyAlignment="1">
      <alignment horizontal="left" vertical="center" wrapText="1"/>
    </xf>
    <xf numFmtId="1" fontId="12" fillId="2" borderId="0" xfId="0" applyNumberFormat="1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left" vertical="center" wrapText="1"/>
    </xf>
    <xf numFmtId="165" fontId="12" fillId="2" borderId="0" xfId="0" applyNumberFormat="1" applyFont="1" applyFill="1" applyAlignment="1">
      <alignment horizontal="center" vertical="center"/>
    </xf>
    <xf numFmtId="10" fontId="12" fillId="2" borderId="0" xfId="0" applyNumberFormat="1" applyFont="1" applyFill="1" applyAlignment="1">
      <alignment horizontal="center" vertical="center"/>
    </xf>
    <xf numFmtId="3" fontId="12" fillId="2" borderId="0" xfId="0" applyNumberFormat="1" applyFont="1" applyFill="1" applyAlignment="1">
      <alignment horizontal="center" vertical="center"/>
    </xf>
    <xf numFmtId="166" fontId="12" fillId="2" borderId="0" xfId="0" applyNumberFormat="1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 wrapText="1"/>
    </xf>
    <xf numFmtId="0" fontId="11" fillId="2" borderId="0" xfId="0" applyFont="1" applyFill="1"/>
    <xf numFmtId="0" fontId="8" fillId="2" borderId="0" xfId="0" applyFont="1" applyFill="1"/>
    <xf numFmtId="0" fontId="11" fillId="3" borderId="0" xfId="0" applyFont="1" applyFill="1"/>
    <xf numFmtId="0" fontId="11" fillId="5" borderId="0" xfId="0" applyFont="1" applyFill="1"/>
    <xf numFmtId="0" fontId="8" fillId="5" borderId="0" xfId="0" applyFont="1" applyFill="1"/>
    <xf numFmtId="165" fontId="14" fillId="3" borderId="0" xfId="0" applyNumberFormat="1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1" fillId="6" borderId="0" xfId="0" applyFont="1" applyFill="1"/>
    <xf numFmtId="0" fontId="8" fillId="6" borderId="0" xfId="0" applyFont="1" applyFill="1"/>
    <xf numFmtId="0" fontId="8" fillId="6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6" fontId="13" fillId="0" borderId="0" xfId="0" applyNumberFormat="1" applyFont="1" applyAlignment="1">
      <alignment horizontal="center" vertical="center" wrapText="1"/>
    </xf>
    <xf numFmtId="166" fontId="13" fillId="0" borderId="4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 wrapText="1"/>
    </xf>
    <xf numFmtId="6" fontId="13" fillId="0" borderId="0" xfId="0" applyNumberFormat="1" applyFont="1" applyAlignment="1">
      <alignment horizontal="center" vertical="center"/>
    </xf>
    <xf numFmtId="165" fontId="13" fillId="0" borderId="5" xfId="0" applyNumberFormat="1" applyFont="1" applyBorder="1" applyAlignment="1">
      <alignment horizontal="center" vertical="center"/>
    </xf>
    <xf numFmtId="6" fontId="18" fillId="0" borderId="0" xfId="2" applyNumberFormat="1" applyFont="1" applyAlignment="1">
      <alignment horizontal="center" vertical="center"/>
    </xf>
    <xf numFmtId="165" fontId="13" fillId="0" borderId="6" xfId="0" applyNumberFormat="1" applyFont="1" applyBorder="1" applyAlignment="1">
      <alignment horizontal="center" vertical="center"/>
    </xf>
    <xf numFmtId="3" fontId="13" fillId="0" borderId="0" xfId="0" applyNumberFormat="1" applyFont="1" applyAlignment="1">
      <alignment horizontal="center" vertical="center" wrapText="1"/>
    </xf>
    <xf numFmtId="3" fontId="13" fillId="0" borderId="5" xfId="0" applyNumberFormat="1" applyFont="1" applyBorder="1" applyAlignment="1">
      <alignment horizontal="center" vertical="center"/>
    </xf>
    <xf numFmtId="3" fontId="12" fillId="0" borderId="5" xfId="0" applyNumberFormat="1" applyFont="1" applyBorder="1" applyAlignment="1">
      <alignment horizontal="center" vertical="center"/>
    </xf>
    <xf numFmtId="1" fontId="13" fillId="0" borderId="5" xfId="0" applyNumberFormat="1" applyFont="1" applyBorder="1" applyAlignment="1">
      <alignment horizontal="center" vertical="center"/>
    </xf>
    <xf numFmtId="165" fontId="12" fillId="0" borderId="5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165" fontId="14" fillId="0" borderId="0" xfId="0" applyNumberFormat="1" applyFont="1" applyAlignment="1">
      <alignment horizontal="center" vertical="center" wrapText="1"/>
    </xf>
    <xf numFmtId="165" fontId="14" fillId="0" borderId="0" xfId="0" applyNumberFormat="1" applyFont="1" applyAlignment="1">
      <alignment horizontal="center" vertical="center"/>
    </xf>
    <xf numFmtId="10" fontId="14" fillId="0" borderId="0" xfId="0" applyNumberFormat="1" applyFont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9" fontId="12" fillId="0" borderId="0" xfId="3" applyFont="1" applyFill="1" applyAlignment="1">
      <alignment horizontal="center" vertical="center"/>
    </xf>
    <xf numFmtId="1" fontId="12" fillId="0" borderId="5" xfId="0" applyNumberFormat="1" applyFont="1" applyBorder="1" applyAlignment="1">
      <alignment horizontal="center" vertical="center"/>
    </xf>
    <xf numFmtId="6" fontId="12" fillId="0" borderId="0" xfId="0" applyNumberFormat="1" applyFont="1" applyAlignment="1">
      <alignment horizontal="center" vertical="center"/>
    </xf>
    <xf numFmtId="6" fontId="12" fillId="0" borderId="0" xfId="0" applyNumberFormat="1" applyFont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6" fontId="20" fillId="0" borderId="0" xfId="2" applyNumberFormat="1" applyFont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49" fontId="12" fillId="0" borderId="4" xfId="0" applyNumberFormat="1" applyFont="1" applyBorder="1" applyAlignment="1">
      <alignment horizontal="left" vertical="center" wrapText="1"/>
    </xf>
    <xf numFmtId="10" fontId="12" fillId="0" borderId="0" xfId="3" applyNumberFormat="1" applyFont="1" applyFill="1" applyAlignment="1">
      <alignment horizontal="center" vertical="center"/>
    </xf>
    <xf numFmtId="166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/>
    </xf>
    <xf numFmtId="49" fontId="12" fillId="2" borderId="4" xfId="0" applyNumberFormat="1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14" fontId="12" fillId="0" borderId="0" xfId="0" applyNumberFormat="1" applyFont="1" applyAlignment="1">
      <alignment horizontal="center" vertical="center"/>
    </xf>
    <xf numFmtId="14" fontId="23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164" fontId="12" fillId="3" borderId="2" xfId="0" applyNumberFormat="1" applyFont="1" applyFill="1" applyBorder="1" applyAlignment="1">
      <alignment horizontal="center" wrapText="1"/>
    </xf>
    <xf numFmtId="164" fontId="13" fillId="0" borderId="1" xfId="0" applyNumberFormat="1" applyFont="1" applyBorder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 wrapText="1"/>
    </xf>
    <xf numFmtId="49" fontId="12" fillId="0" borderId="5" xfId="0" applyNumberFormat="1" applyFont="1" applyBorder="1" applyAlignment="1">
      <alignment horizontal="left" vertical="center" wrapText="1"/>
    </xf>
    <xf numFmtId="0" fontId="11" fillId="7" borderId="0" xfId="0" applyFont="1" applyFill="1"/>
    <xf numFmtId="0" fontId="11" fillId="8" borderId="0" xfId="0" applyFont="1" applyFill="1"/>
    <xf numFmtId="0" fontId="11" fillId="9" borderId="0" xfId="0" applyFont="1" applyFill="1"/>
    <xf numFmtId="0" fontId="11" fillId="10" borderId="0" xfId="0" applyFont="1" applyFill="1"/>
    <xf numFmtId="9" fontId="13" fillId="0" borderId="0" xfId="3" applyFont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1" fontId="13" fillId="0" borderId="0" xfId="0" applyNumberFormat="1" applyFont="1" applyFill="1" applyAlignment="1">
      <alignment horizontal="center" vertical="center"/>
    </xf>
    <xf numFmtId="49" fontId="12" fillId="0" borderId="0" xfId="0" applyNumberFormat="1" applyFont="1" applyFill="1" applyAlignment="1">
      <alignment horizontal="left" vertical="center" wrapText="1"/>
    </xf>
    <xf numFmtId="165" fontId="13" fillId="0" borderId="0" xfId="0" applyNumberFormat="1" applyFont="1" applyFill="1" applyAlignment="1">
      <alignment horizontal="center" vertical="center"/>
    </xf>
    <xf numFmtId="10" fontId="12" fillId="0" borderId="0" xfId="0" applyNumberFormat="1" applyFont="1" applyFill="1" applyAlignment="1">
      <alignment horizontal="center" vertical="center"/>
    </xf>
    <xf numFmtId="3" fontId="12" fillId="0" borderId="0" xfId="0" applyNumberFormat="1" applyFont="1" applyFill="1" applyAlignment="1">
      <alignment horizontal="center" vertical="center"/>
    </xf>
    <xf numFmtId="165" fontId="12" fillId="0" borderId="0" xfId="0" applyNumberFormat="1" applyFont="1" applyFill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 wrapText="1"/>
    </xf>
    <xf numFmtId="49" fontId="13" fillId="0" borderId="0" xfId="0" applyNumberFormat="1" applyFont="1" applyBorder="1" applyAlignment="1">
      <alignment horizontal="left" vertical="center" wrapText="1"/>
    </xf>
  </cellXfs>
  <cellStyles count="59">
    <cellStyle name="Įprastas 2" xfId="5" xr:uid="{1CEE9D67-15B2-4697-BB7B-62577DF61243}"/>
    <cellStyle name="Normal" xfId="0" builtinId="0"/>
    <cellStyle name="Normal 2" xfId="2" xr:uid="{239634BE-44CB-41C5-B4E7-90FA5A8C5EF7}"/>
    <cellStyle name="Normal 2 2" xfId="6" xr:uid="{52C931B2-C2F6-4A38-8CE9-3AEF1B9A22F6}"/>
    <cellStyle name="Normal 2 2 2" xfId="8" xr:uid="{C3DCDBCF-D3B7-431F-9C57-D00CADC86CDB}"/>
    <cellStyle name="Normal 2 2 2 2" xfId="13" xr:uid="{7F62ED6B-9802-46BF-9E60-3C4C9828241C}"/>
    <cellStyle name="Normal 2 2 2 2 2" xfId="23" xr:uid="{50A8A9EC-E009-49AE-8E76-CF5C5AE7EDBF}"/>
    <cellStyle name="Normal 2 2 2 2 2 2" xfId="43" xr:uid="{29582D2C-A037-4369-B8A0-A3EB6D7F1A39}"/>
    <cellStyle name="Normal 2 2 2 2 3" xfId="33" xr:uid="{C068D95C-C9B4-49E2-AF1D-2620B8657E06}"/>
    <cellStyle name="Normal 2 2 2 2 4" xfId="57" xr:uid="{6DA2C012-9F0A-4669-BEF0-8927A37AC05D}"/>
    <cellStyle name="Normal 2 2 2 3" xfId="18" xr:uid="{0987C03B-A191-48B4-A946-B76C23FD3B7D}"/>
    <cellStyle name="Normal 2 2 2 3 2" xfId="38" xr:uid="{2EA681F1-AFA1-48F5-91F1-A166C5C2A278}"/>
    <cellStyle name="Normal 2 2 2 4" xfId="28" xr:uid="{354CBFA4-1148-468C-857E-BFF78540794A}"/>
    <cellStyle name="Normal 2 2 2 5" xfId="52" xr:uid="{447E671B-C232-40B5-ADCD-8A6A1DC94388}"/>
    <cellStyle name="Normal 2 2 3" xfId="11" xr:uid="{323CFBCC-E331-4CA7-95B5-328EA85BDE7C}"/>
    <cellStyle name="Normal 2 2 3 2" xfId="21" xr:uid="{5310B066-608C-455E-8F65-C22504531E4F}"/>
    <cellStyle name="Normal 2 2 3 2 2" xfId="41" xr:uid="{91F8C726-4EF2-487A-A6A2-C02AF96C3FB4}"/>
    <cellStyle name="Normal 2 2 3 3" xfId="31" xr:uid="{2D7DF108-1679-4A48-A7D2-17305653BD9B}"/>
    <cellStyle name="Normal 2 2 3 4" xfId="55" xr:uid="{F5B98378-A2CE-42C5-BD16-1BAA88230EE0}"/>
    <cellStyle name="Normal 2 2 4" xfId="16" xr:uid="{263D6E85-C56D-4E31-A0AE-70ADF8DF1FC7}"/>
    <cellStyle name="Normal 2 2 4 2" xfId="36" xr:uid="{DD63D35F-BA92-4544-94D2-EC6599ECB335}"/>
    <cellStyle name="Normal 2 2 4 3" xfId="50" xr:uid="{F3606618-D22D-4AFC-A0E0-2D2DBA6C985A}"/>
    <cellStyle name="Normal 2 2 5" xfId="26" xr:uid="{1254B650-A7E8-49C1-A2E6-60759059CF31}"/>
    <cellStyle name="Normal 2 2 6" xfId="46" xr:uid="{750F3B51-6447-4964-A89B-E16E1ADE4436}"/>
    <cellStyle name="Normal 2 3" xfId="7" xr:uid="{1C617AA9-618A-47C3-85E0-6C51B391FCE4}"/>
    <cellStyle name="Normal 2 3 2" xfId="12" xr:uid="{B833C301-2206-4F53-9C19-95CD3143387A}"/>
    <cellStyle name="Normal 2 3 2 2" xfId="22" xr:uid="{602DB256-ADDA-4793-9946-01BEE6BEFB9F}"/>
    <cellStyle name="Normal 2 3 2 2 2" xfId="42" xr:uid="{450322E5-998F-4A2D-9E46-B267C0C2DE6C}"/>
    <cellStyle name="Normal 2 3 2 3" xfId="32" xr:uid="{DA8981F7-2B8D-452F-BDCC-AE61BB70A86D}"/>
    <cellStyle name="Normal 2 3 2 4" xfId="56" xr:uid="{C8181D95-FD26-4E8D-B5F9-8C70167F088B}"/>
    <cellStyle name="Normal 2 3 3" xfId="17" xr:uid="{71F6C430-E386-41AB-AFA7-8BA4C82A8385}"/>
    <cellStyle name="Normal 2 3 3 2" xfId="37" xr:uid="{910E2876-A24E-4E6F-9AEA-ADD95998B4EC}"/>
    <cellStyle name="Normal 2 3 4" xfId="27" xr:uid="{3E757ABF-970D-4DB4-800A-5CE6BBA6BAE2}"/>
    <cellStyle name="Normal 2 3 5" xfId="51" xr:uid="{1FEAE72C-DC1E-45ED-8B23-1516AC2A3103}"/>
    <cellStyle name="Normal 2 4" xfId="1" xr:uid="{00000000-0005-0000-0000-000001000000}"/>
    <cellStyle name="Normal 2 5" xfId="9" xr:uid="{2ECE8994-33A9-4C54-9C40-B489C091962D}"/>
    <cellStyle name="Normal 2 5 2" xfId="19" xr:uid="{E58E0507-F824-4C0E-AA57-AC1C2B3C7B13}"/>
    <cellStyle name="Normal 2 5 2 2" xfId="39" xr:uid="{FF6CD1F2-E643-47E4-895F-E13E951B9609}"/>
    <cellStyle name="Normal 2 5 3" xfId="29" xr:uid="{50C405F1-B8C5-4A8E-AE54-4644F37D6253}"/>
    <cellStyle name="Normal 2 5 4" xfId="53" xr:uid="{11EBA028-A5B1-49E7-87F0-70CD429EB0F7}"/>
    <cellStyle name="Normal 2 6" xfId="15" xr:uid="{215D65A8-230B-479C-B536-24FAD7FCC444}"/>
    <cellStyle name="Normal 2 6 2" xfId="35" xr:uid="{C821529E-625E-4EB4-A569-B287C663C1B6}"/>
    <cellStyle name="Normal 2 6 3" xfId="49" xr:uid="{FB9993C2-22ED-467C-89F9-E7CA1B3B5BDE}"/>
    <cellStyle name="Normal 2 7" xfId="25" xr:uid="{979FA0EC-A7BA-4EEF-9B62-8DD0C05C6C27}"/>
    <cellStyle name="Normal 2 8" xfId="45" xr:uid="{BE5BF1C0-1A27-43DD-A67B-00CF1B18612A}"/>
    <cellStyle name="Normal 3" xfId="10" xr:uid="{9EEABCDE-F02C-473F-87AE-5DC93DCD5583}"/>
    <cellStyle name="Normal 3 2" xfId="20" xr:uid="{478C84BF-7176-4275-9381-309414C13FCE}"/>
    <cellStyle name="Normal 3 2 2" xfId="40" xr:uid="{0EB78F9D-5A77-4009-A504-C45643091DF1}"/>
    <cellStyle name="Normal 3 2 3" xfId="54" xr:uid="{85AC4432-28A0-4D41-B490-AC82F8C82F22}"/>
    <cellStyle name="Normal 3 3" xfId="30" xr:uid="{703487C0-FDCB-4A01-A4A7-971A2A7ED938}"/>
    <cellStyle name="Normal 3 4" xfId="47" xr:uid="{FA962C0E-4666-4C69-B833-F39DCC96EB99}"/>
    <cellStyle name="Percent" xfId="3" builtinId="5"/>
    <cellStyle name="Обычный 3" xfId="14" xr:uid="{E970B294-37D7-480E-BA62-30A62F2737B4}"/>
    <cellStyle name="Обычный 3 2" xfId="24" xr:uid="{A84A00F8-673E-4FF8-AB26-BF2DB1ABE94F}"/>
    <cellStyle name="Обычный 3 2 2" xfId="44" xr:uid="{D8B114F8-0F31-4AD8-A136-D95CFA14AE95}"/>
    <cellStyle name="Обычный 3 2 3" xfId="58" xr:uid="{C6C5AEF1-344B-4341-8EB3-38719C2E826C}"/>
    <cellStyle name="Обычный 3 3" xfId="34" xr:uid="{886DD4D2-3503-4E5E-8CC8-795DD69F73C7}"/>
    <cellStyle name="Обычный 3 4" xfId="48" xr:uid="{DBD961DD-3D5B-454A-8FC4-A48B666CA8EF}"/>
    <cellStyle name="Обычный_niko_all" xfId="4" xr:uid="{B93B064B-E459-4494-9A55-D9C40B185977}"/>
  </cellStyles>
  <dxfs count="137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indexed="64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theme="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theme="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theme="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theme="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theme="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theme="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theme="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theme="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theme="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theme="2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solid">
          <fgColor indexed="64"/>
          <bgColor rgb="FFE8EE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solid">
          <fgColor indexed="64"/>
          <bgColor rgb="FFE8EEF8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6" formatCode="yyyy/mm/dd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6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8EEF8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8EEF8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rgb="FFD1E7D8"/>
          <bgColor theme="8" tint="0.79998168889431442"/>
        </patternFill>
      </fill>
    </dxf>
    <dxf>
      <fill>
        <patternFill>
          <bgColor theme="4" tint="0.79998168889431442"/>
        </patternFill>
      </fill>
    </dxf>
  </dxfs>
  <tableStyles count="2" defaultTableStyle="TableStyleMedium2" defaultPivotStyle="PivotStyleLight16">
    <tableStyle name="Table Style 1" pivot="0" count="1" xr9:uid="{0EEDF895-ABA7-4BDC-BFB1-553B25394E7D}">
      <tableStyleElement type="wholeTable" dxfId="1376"/>
    </tableStyle>
    <tableStyle name="Table Style 2" pivot="0" count="1" xr9:uid="{27931E3F-712C-485E-A1F4-53DFE01A40F1}">
      <tableStyleElement type="wholeTable" dxfId="1375"/>
    </tableStyle>
  </tableStyles>
  <colors>
    <mruColors>
      <color rgb="FFE8EEF8"/>
      <color rgb="FFEDF7F7"/>
      <color rgb="FFDDEDEF"/>
      <color rgb="FFD1E7D8"/>
      <color rgb="FFDEEEE3"/>
      <color rgb="FFD6EADC"/>
      <color rgb="FFBFD3C5"/>
      <color rgb="FFE7F5F0"/>
      <color rgb="FFC9E5CE"/>
      <color rgb="FFD4E6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microsoft.com/office/2017/10/relationships/person" Target="persons/perso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ustė Jucytė" id="{4B3D72C2-F641-479B-B6A0-B4065882BA66}" userId="S::a.jucyte@lkc.lt::6d03d179-e10e-42f9-a7ce-ccb6a9fc20ce" providerId="AD"/>
  <person displayName="Eglė Šinkūnaitė" id="{FB56A8DF-3355-4253-9C65-DCDFD38AEDC4}" userId="S::e.sinkunaite@lkc.lt::ac2834e0-63fd-4758-bb33-8fb6c562719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F1372528-DBB1-433F-A6DF-580DA50BBB32}" name="Table132456789101112131415161718192021222324252627283031322933343536383739" displayName="Table132456789101112131415161718192021222324252627283031322933343536383739" ref="A2:O40" totalsRowCount="1" headerRowDxfId="1374" dataDxfId="1372" totalsRowDxfId="1371" headerRowBorderDxfId="1373">
  <autoFilter ref="A2:O39" xr:uid="{10979C78-3EE2-49FB-A276-545D8C0889F7}"/>
  <sortState xmlns:xlrd2="http://schemas.microsoft.com/office/spreadsheetml/2017/richdata2" ref="A3:O39">
    <sortCondition descending="1" ref="D2:D39"/>
  </sortState>
  <tableColumns count="15">
    <tableColumn id="1" xr3:uid="{954CB9CD-98E1-4F60-99F9-9187E61EF5D0}" name="#" dataDxfId="1370" totalsRowDxfId="112"/>
    <tableColumn id="2" xr3:uid="{86EB4AA9-42D2-49B4-AD9A-42105BB40298}" name="#_x000a_LW" dataDxfId="1369" totalsRowDxfId="111"/>
    <tableColumn id="3" xr3:uid="{F1E5B985-AED2-4E51-9826-181E7495ABCC}" name="Filmas _x000a_(Movie)" totalsRowLabel="Total (37)" dataDxfId="1368" totalsRowDxfId="110"/>
    <tableColumn id="4" xr3:uid="{BB7632DE-9CC1-4086-A690-1BD255B46573}" name="Pajamos _x000a_(GBO)" totalsRowFunction="sum" dataDxfId="1367" totalsRowDxfId="109"/>
    <tableColumn id="5" xr3:uid="{7161FE6F-A5D6-43E0-8A8D-99093DA8210A}" name="Pajamos _x000a_praeita sav._x000a_(GBO LW)" totalsRowFunction="sum" dataDxfId="1366" totalsRowDxfId="108"/>
    <tableColumn id="6" xr3:uid="{C15309DB-AE3A-4D6A-B7B1-1B36F50358CC}" name="Pakitimas_x000a_(Change)" totalsRowFunction="custom" dataDxfId="1365" totalsRowDxfId="107">
      <calculatedColumnFormula>(D3-E3)/E3</calculatedColumnFormula>
      <totalsRowFormula>(D40-E40)/E40</totalsRowFormula>
    </tableColumn>
    <tableColumn id="7" xr3:uid="{D609CCA0-1ED2-4554-ACD8-AEB8BAE6C7A6}" name="Žiūrovų sk. _x000a_(ADM)" totalsRowFunction="sum" dataDxfId="1364" totalsRowDxfId="106"/>
    <tableColumn id="8" xr3:uid="{4C71FE8A-CDEA-468F-B953-3A0DACC9A72D}" name="Seansų sk. _x000a_(Show count)" dataDxfId="1363" totalsRowDxfId="105"/>
    <tableColumn id="9" xr3:uid="{7D7D2D77-8F7B-4DCD-84DB-218DCD136060}" name="Lankomumo vid._x000a_(Average ADM)" dataDxfId="1362" totalsRowDxfId="104">
      <calculatedColumnFormula>G3/H3</calculatedColumnFormula>
    </tableColumn>
    <tableColumn id="10" xr3:uid="{89642C7F-AAC2-4256-803A-8944D39C3E1F}" name="Kopijų sk. _x000a_(DCO count)" dataDxfId="1361" totalsRowDxfId="103"/>
    <tableColumn id="11" xr3:uid="{0CDE0E39-5398-460C-9D3F-DAD076CFE175}" name="Rodymo savaitė_x000a_(Week on screen)" dataDxfId="1360" totalsRowDxfId="102"/>
    <tableColumn id="12" xr3:uid="{63856BFF-967F-44A1-8803-29EC9E5E986B}" name="Bendros pajamos _x000a_(Total GBO)" dataDxfId="1359" totalsRowDxfId="101"/>
    <tableColumn id="13" xr3:uid="{F92CDA1A-7C14-4AD3-93B7-B5C1AF108087}" name="Bendras žiūrovų sk._x000a_(Total ADM)" dataDxfId="1358" totalsRowDxfId="100"/>
    <tableColumn id="14" xr3:uid="{D1229335-D28F-4264-8BDD-2BB0CDA4EE47}" name="Premjeros data _x000a_(Release date)" dataDxfId="1357" totalsRowDxfId="99"/>
    <tableColumn id="15" xr3:uid="{2B86012C-C124-4D28-BB54-DA989BC0C654}" name="Platintojas _x000a_(Distributor)" totalsRowLabel=" " dataDxfId="1356" totalsRowDxfId="98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B97DEC77-86FD-48C5-85B8-157B97857C3A}" name="Table1324567891011121314151617181920212223242526272830313229333435363837" displayName="Table1324567891011121314151617181920212223242526272830313229333435363837" ref="A2:O37" totalsRowCount="1" headerRowDxfId="1355" dataDxfId="1353" totalsRowDxfId="1352" headerRowBorderDxfId="1354">
  <autoFilter ref="A2:O36" xr:uid="{10979C78-3EE2-49FB-A276-545D8C0889F7}"/>
  <sortState xmlns:xlrd2="http://schemas.microsoft.com/office/spreadsheetml/2017/richdata2" ref="A3:O36">
    <sortCondition descending="1" ref="D2:D36"/>
  </sortState>
  <tableColumns count="15">
    <tableColumn id="1" xr3:uid="{AF72EE0F-D7F7-4B1A-886A-97060A39BC1B}" name="#" dataDxfId="1351" totalsRowDxfId="14"/>
    <tableColumn id="2" xr3:uid="{4EE3E8EE-9A2D-4317-A9D4-D090ACEA946E}" name="#_x000a_LW" dataDxfId="1350" totalsRowDxfId="13"/>
    <tableColumn id="3" xr3:uid="{43CCDDC5-40EE-44A6-80F8-D93616C4AABD}" name="Filmas _x000a_(Movie)" totalsRowLabel="Total (34)" dataDxfId="1349" totalsRowDxfId="12"/>
    <tableColumn id="4" xr3:uid="{A4DAC68D-CF58-4D81-A365-B8453E3E255C}" name="Pajamos _x000a_(GBO)" totalsRowFunction="sum" dataDxfId="1348" totalsRowDxfId="11"/>
    <tableColumn id="5" xr3:uid="{02AE6E11-B3E0-46F1-8795-4007BA4A86B2}" name="Pajamos _x000a_praeita sav._x000a_(GBO LW)" totalsRowFunction="sum" dataDxfId="1347" totalsRowDxfId="10"/>
    <tableColumn id="6" xr3:uid="{65A00B31-8072-467B-B60D-362BE51FDD0B}" name="Pakitimas_x000a_(Change)" totalsRowFunction="custom" dataDxfId="1346" totalsRowDxfId="9">
      <calculatedColumnFormula>(D3-E3)/E3</calculatedColumnFormula>
      <totalsRowFormula>(D37-E37)/E37</totalsRowFormula>
    </tableColumn>
    <tableColumn id="7" xr3:uid="{65AB90AC-4D58-4042-B815-D916BDF1B5A8}" name="Žiūrovų sk. _x000a_(ADM)" totalsRowFunction="sum" dataDxfId="1345" totalsRowDxfId="8"/>
    <tableColumn id="8" xr3:uid="{857F8F97-5B13-4908-A070-1D0EFA2F4ED7}" name="Seansų sk. _x000a_(Show count)" dataDxfId="1344" totalsRowDxfId="7"/>
    <tableColumn id="9" xr3:uid="{E25FDFFB-6249-4756-B95F-54C59CDEB94D}" name="Lankomumo vid._x000a_(Average ADM)" dataDxfId="1343" totalsRowDxfId="6">
      <calculatedColumnFormula>G3/H3</calculatedColumnFormula>
    </tableColumn>
    <tableColumn id="10" xr3:uid="{66C2F5BA-2B46-4A67-AB08-773D2C305E3D}" name="Kopijų sk. _x000a_(DCO count)" dataDxfId="1342" totalsRowDxfId="5"/>
    <tableColumn id="11" xr3:uid="{15F897DC-6974-4F74-9D58-BA233F5EC0A0}" name="Rodymo savaitė_x000a_(Week on screen)" dataDxfId="1341" totalsRowDxfId="4"/>
    <tableColumn id="12" xr3:uid="{6F0800AA-7352-4D12-9BAB-52393645EA00}" name="Bendros pajamos _x000a_(Total GBO)" dataDxfId="1340" totalsRowDxfId="3"/>
    <tableColumn id="13" xr3:uid="{6251F88B-90B6-4723-B05E-08A958F0AAD6}" name="Bendras žiūrovų sk._x000a_(Total ADM)" dataDxfId="1339" totalsRowDxfId="2"/>
    <tableColumn id="14" xr3:uid="{6F6D6508-0A53-46F9-B7E1-C543B6D46FB9}" name="Premjeros data _x000a_(Release date)" dataDxfId="1338" totalsRowDxfId="1"/>
    <tableColumn id="15" xr3:uid="{0C1D40EA-3D49-4CDE-953B-B9932AB67B14}" name="Platintojas _x000a_(Distributor)" totalsRowLabel=" " dataDxfId="1337" totalsRowDxfId="0"/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1A9BC7A7-9D02-4F98-98C1-2BDDC367AE8A}" name="Table13245678910111213141516171819202122232425262728303132293334353638" displayName="Table13245678910111213141516171819202122232425262728303132293334353638" ref="A2:O38" totalsRowCount="1" headerRowDxfId="1336" dataDxfId="1334" totalsRowDxfId="1333" headerRowBorderDxfId="1335">
  <autoFilter ref="A2:O37" xr:uid="{10979C78-3EE2-49FB-A276-545D8C0889F7}"/>
  <sortState xmlns:xlrd2="http://schemas.microsoft.com/office/spreadsheetml/2017/richdata2" ref="A3:O37">
    <sortCondition descending="1" ref="D2:D37"/>
  </sortState>
  <tableColumns count="15">
    <tableColumn id="1" xr3:uid="{1BE28A86-2732-4D5B-BB62-2048046E51D5}" name="#" dataDxfId="1332" totalsRowDxfId="1331"/>
    <tableColumn id="2" xr3:uid="{995AC563-49AF-4409-A641-A9C7216D91BF}" name="#_x000a_LW" dataDxfId="1330" totalsRowDxfId="1329"/>
    <tableColumn id="3" xr3:uid="{7A7630C8-D091-4B42-A35B-28125623720E}" name="Filmas _x000a_(Movie)" totalsRowLabel="Total (35)" dataDxfId="1328" totalsRowDxfId="1327"/>
    <tableColumn id="4" xr3:uid="{1DA67D2F-D4E3-45B0-BA26-C027AB75C9F0}" name="Pajamos _x000a_(GBO)" totalsRowFunction="sum" dataDxfId="1326" totalsRowDxfId="1325"/>
    <tableColumn id="5" xr3:uid="{12F32164-5512-43D2-BC6A-D3621CED888F}" name="Pajamos _x000a_praeita sav._x000a_(GBO LW)" totalsRowFunction="sum" dataDxfId="1324" totalsRowDxfId="1323"/>
    <tableColumn id="6" xr3:uid="{49CCBDD6-2A86-4A46-B52E-9B647E562080}" name="Pakitimas_x000a_(Change)" totalsRowFunction="custom" dataDxfId="1322" totalsRowDxfId="1321">
      <calculatedColumnFormula>(D3-E3)/E3</calculatedColumnFormula>
      <totalsRowFormula>(D38-E38)/E38</totalsRowFormula>
    </tableColumn>
    <tableColumn id="7" xr3:uid="{CB542289-7B58-416E-BA90-70D611C64407}" name="Žiūrovų sk. _x000a_(ADM)" totalsRowFunction="sum" dataDxfId="1320" totalsRowDxfId="1319"/>
    <tableColumn id="8" xr3:uid="{2CBC252C-2AD4-41ED-9C55-E05E6E95BD74}" name="Seansų sk. _x000a_(Show count)" dataDxfId="1318" totalsRowDxfId="1317"/>
    <tableColumn id="9" xr3:uid="{AA6F48E2-A59F-45A1-A3AB-BAF9E5366DB8}" name="Lankomumo vid._x000a_(Average ADM)" dataDxfId="1316" totalsRowDxfId="1315">
      <calculatedColumnFormula>G3/H3</calculatedColumnFormula>
    </tableColumn>
    <tableColumn id="10" xr3:uid="{4504CAEB-7505-4B18-9997-50932D99F628}" name="Kopijų sk. _x000a_(DCO count)" dataDxfId="1314" totalsRowDxfId="1313"/>
    <tableColumn id="11" xr3:uid="{391D0497-B360-42B1-AFFD-D5C7CB71BB1B}" name="Rodymo savaitė_x000a_(Week on screen)" dataDxfId="1312" totalsRowDxfId="1311"/>
    <tableColumn id="12" xr3:uid="{F6858917-9222-4995-8D14-6C962B0E6911}" name="Bendros pajamos _x000a_(Total GBO)" dataDxfId="1310" totalsRowDxfId="1309"/>
    <tableColumn id="13" xr3:uid="{AABD2393-EC70-4F28-9887-E29978E091B3}" name="Bendras žiūrovų sk._x000a_(Total ADM)" dataDxfId="1308" totalsRowDxfId="1307"/>
    <tableColumn id="14" xr3:uid="{97456029-E34E-4B31-B6A7-12C64D0F6F04}" name="Premjeros data _x000a_(Release date)" dataDxfId="1306" totalsRowDxfId="1305"/>
    <tableColumn id="15" xr3:uid="{672A6642-51BC-48FD-9887-DE021E6BDCC6}" name="Platintojas _x000a_(Distributor)" totalsRowLabel=" " dataDxfId="1304" totalsRowDxfId="1303"/>
  </tableColumns>
  <tableStyleInfo name="TableStyleLight1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3630BE96-2FEA-4739-895A-21352DA95DBB}" name="Table132456789101112131415161718192021222324252627283031322933343536" displayName="Table132456789101112131415161718192021222324252627283031322933343536" ref="A2:O46" totalsRowCount="1" headerRowDxfId="1302" dataDxfId="1300" totalsRowDxfId="1299" headerRowBorderDxfId="1301">
  <autoFilter ref="A2:O45" xr:uid="{10979C78-3EE2-49FB-A276-545D8C0889F7}"/>
  <sortState xmlns:xlrd2="http://schemas.microsoft.com/office/spreadsheetml/2017/richdata2" ref="A3:O45">
    <sortCondition descending="1" ref="D2:D45"/>
  </sortState>
  <tableColumns count="15">
    <tableColumn id="1" xr3:uid="{159F36D1-FC4D-4EF4-B1DD-B363FDF4FAD9}" name="#" dataDxfId="1298" totalsRowDxfId="1297"/>
    <tableColumn id="2" xr3:uid="{C84B8A80-68DD-47A1-9823-0506468A8AA3}" name="#_x000a_LW" dataDxfId="1296" totalsRowDxfId="1295"/>
    <tableColumn id="3" xr3:uid="{3C5F2DE6-1FDC-4DF5-81D8-E4BF353FC48E}" name="Filmas _x000a_(Movie)" totalsRowLabel="Total (43)" dataDxfId="1294" totalsRowDxfId="1293"/>
    <tableColumn id="4" xr3:uid="{6DACF433-07C6-407A-B413-FCA170622C65}" name="Pajamos _x000a_(GBO)" totalsRowFunction="sum" dataDxfId="1292" totalsRowDxfId="1291"/>
    <tableColumn id="5" xr3:uid="{55B90A6F-3749-423F-821D-C674E89E576C}" name="Pajamos _x000a_praeita sav._x000a_(GBO LW)" totalsRowFunction="sum" dataDxfId="1290" totalsRowDxfId="1289"/>
    <tableColumn id="6" xr3:uid="{A474834B-6C47-4FF4-BAF1-C69A44EC4D3C}" name="Pakitimas_x000a_(Change)" totalsRowFunction="custom" dataDxfId="1288" totalsRowDxfId="1287">
      <calculatedColumnFormula>(D3-E3)/E3</calculatedColumnFormula>
      <totalsRowFormula>(D46-E46)/E46</totalsRowFormula>
    </tableColumn>
    <tableColumn id="7" xr3:uid="{D7AB1AC5-3E3E-445E-87A6-04EDAA33DA82}" name="Žiūrovų sk. _x000a_(ADM)" totalsRowFunction="sum" dataDxfId="1286" totalsRowDxfId="1285"/>
    <tableColumn id="8" xr3:uid="{8250922F-9D4B-4865-B5E2-A733B887BC00}" name="Seansų sk. _x000a_(Show count)" dataDxfId="1284" totalsRowDxfId="1283"/>
    <tableColumn id="9" xr3:uid="{D876635E-93DC-4EE2-A4F4-3FFA5FA23D05}" name="Lankomumo vid._x000a_(Average ADM)" dataDxfId="1282" totalsRowDxfId="1281">
      <calculatedColumnFormula>G3/H3</calculatedColumnFormula>
    </tableColumn>
    <tableColumn id="10" xr3:uid="{AA4BBBAA-0C25-4895-B137-93106F155AAD}" name="Kopijų sk. _x000a_(DCO count)" dataDxfId="1280" totalsRowDxfId="1279"/>
    <tableColumn id="11" xr3:uid="{D5622484-3627-43FE-960E-3A99DC2F1314}" name="Rodymo savaitė_x000a_(Week on screen)" dataDxfId="1278" totalsRowDxfId="1277"/>
    <tableColumn id="12" xr3:uid="{0D121E1E-6C68-4053-8DD1-3B6830E5769A}" name="Bendros pajamos _x000a_(Total GBO)" dataDxfId="1276" totalsRowDxfId="1275"/>
    <tableColumn id="13" xr3:uid="{051548DC-2757-449B-9D61-285F06DF6CDE}" name="Bendras žiūrovų sk._x000a_(Total ADM)" dataDxfId="1274" totalsRowDxfId="1273"/>
    <tableColumn id="14" xr3:uid="{ACE21994-7F18-4708-A4C1-3A131B7672B8}" name="Premjeros data _x000a_(Release date)" dataDxfId="1272" totalsRowDxfId="1271"/>
    <tableColumn id="15" xr3:uid="{F84DB31B-FFD5-42E4-98EC-4E37B893D0BE}" name="Platintojas _x000a_(Distributor)" totalsRowLabel=" " dataDxfId="1270" totalsRowDxfId="1269"/>
  </tableColumns>
  <tableStyleInfo name="TableStyleLight1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7BE269EE-9803-4E15-A3DB-CED2B3C9A83E}" name="Table1324567891011121314151617181920212223242526272830313229333435" displayName="Table1324567891011121314151617181920212223242526272830313229333435" ref="A2:O37" totalsRowCount="1" headerRowDxfId="1268" dataDxfId="1266" totalsRowDxfId="1265" headerRowBorderDxfId="1267">
  <autoFilter ref="A2:O36" xr:uid="{10979C78-3EE2-49FB-A276-545D8C0889F7}"/>
  <sortState xmlns:xlrd2="http://schemas.microsoft.com/office/spreadsheetml/2017/richdata2" ref="A3:O36">
    <sortCondition descending="1" ref="D2:D36"/>
  </sortState>
  <tableColumns count="15">
    <tableColumn id="1" xr3:uid="{2F6834E4-5451-4E8B-AD75-EF9CC1632409}" name="#" dataDxfId="1264" totalsRowDxfId="1263"/>
    <tableColumn id="2" xr3:uid="{420F4B30-140D-451C-87B0-09C0E3BFAA19}" name="#_x000a_LW" dataDxfId="1262" totalsRowDxfId="1261"/>
    <tableColumn id="3" xr3:uid="{E92EA87A-42E1-4586-99A3-CD518E69DCF8}" name="Filmas _x000a_(Movie)" totalsRowLabel="Total (27)" dataDxfId="1260" totalsRowDxfId="1259"/>
    <tableColumn id="4" xr3:uid="{DA899DB0-44EC-4F2A-88B2-84D221E24BC5}" name="Pajamos _x000a_(GBO)" totalsRowFunction="sum" dataDxfId="1258" totalsRowDxfId="1257"/>
    <tableColumn id="5" xr3:uid="{F63DD035-AAEA-44D3-94FB-AAB988082521}" name="Pajamos _x000a_praeita sav._x000a_(GBO LW)" totalsRowFunction="sum" dataDxfId="1256" totalsRowDxfId="1255"/>
    <tableColumn id="6" xr3:uid="{6DF4C498-8580-414E-975D-190D48E711EE}" name="Pakitimas_x000a_(Change)" totalsRowFunction="custom" dataDxfId="1254" totalsRowDxfId="1253">
      <calculatedColumnFormula>(E3-#REF!)/#REF!</calculatedColumnFormula>
      <totalsRowFormula>(D37-E37)/E37</totalsRowFormula>
    </tableColumn>
    <tableColumn id="7" xr3:uid="{8299CF12-3422-4C96-BCA2-14AF673145A3}" name="Žiūrovų sk. _x000a_(ADM)" totalsRowFunction="sum" dataDxfId="1252" totalsRowDxfId="1251"/>
    <tableColumn id="8" xr3:uid="{82ED1885-08E7-4EF7-B546-E546D9860F8F}" name="Seansų sk. _x000a_(Show count)" dataDxfId="1250" totalsRowDxfId="1249"/>
    <tableColumn id="9" xr3:uid="{FAB35EB1-C39C-442A-8F9B-AFB10BCD18C6}" name="Lankomumo vid._x000a_(Average ADM)" dataDxfId="1248" totalsRowDxfId="1247">
      <calculatedColumnFormula>G3/H3</calculatedColumnFormula>
    </tableColumn>
    <tableColumn id="10" xr3:uid="{4543A0DE-7E7B-48C5-9572-220B5E98D0F3}" name="Kopijų sk. _x000a_(DCO count)" dataDxfId="1246" totalsRowDxfId="1245"/>
    <tableColumn id="11" xr3:uid="{E9C39F9A-7F26-45F6-93A1-D6D4E1CE7ACA}" name="Rodymo savaitė_x000a_(Week on screen)" dataDxfId="1244" totalsRowDxfId="1243"/>
    <tableColumn id="12" xr3:uid="{7351DA0E-73F1-4B50-8FE2-EF3AA44C0FEB}" name="Bendros pajamos _x000a_(Total GBO)" dataDxfId="1242" totalsRowDxfId="1241"/>
    <tableColumn id="13" xr3:uid="{CD83DE82-7556-427B-9BAC-C83EC1B31EB7}" name="Bendras žiūrovų sk._x000a_(Total ADM)" dataDxfId="1240" totalsRowDxfId="1239"/>
    <tableColumn id="14" xr3:uid="{1587D5CD-E5E8-4229-83D4-9224C1F703A1}" name="Premjeros data _x000a_(Release date)" dataDxfId="1238" totalsRowDxfId="1237"/>
    <tableColumn id="15" xr3:uid="{7453FD24-6DB7-4921-AD01-FFFDCC7FF12C}" name="Platintojas _x000a_(Distributor)" totalsRowLabel=" " dataDxfId="1236" totalsRowDxfId="1235"/>
  </tableColumns>
  <tableStyleInfo name="TableStyleLight1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10979C78-3EE2-49FB-A276-545D8C0889F7}" name="Table13245678910111213141516171819202122232425262728303132293334" displayName="Table13245678910111213141516171819202122232425262728303132293334" ref="A2:O39" totalsRowCount="1" headerRowDxfId="1234" dataDxfId="1232" totalsRowDxfId="1231" headerRowBorderDxfId="1233">
  <autoFilter ref="A2:O38" xr:uid="{10979C78-3EE2-49FB-A276-545D8C0889F7}"/>
  <sortState xmlns:xlrd2="http://schemas.microsoft.com/office/spreadsheetml/2017/richdata2" ref="A3:O38">
    <sortCondition descending="1" ref="D2:D38"/>
  </sortState>
  <tableColumns count="15">
    <tableColumn id="1" xr3:uid="{D7E642A6-34E1-44E0-8DF6-4B87EDBCF104}" name="#" dataDxfId="1230" totalsRowDxfId="1229"/>
    <tableColumn id="2" xr3:uid="{35B118E7-0FB6-4702-A002-27A9288DBFB5}" name="#_x000a_LW" dataDxfId="1228" totalsRowDxfId="1227"/>
    <tableColumn id="3" xr3:uid="{EAC3DE55-62EE-4BDD-896F-7185CBC7AABE}" name="Filmas _x000a_(Movie)" totalsRowLabel="Total (36)" dataDxfId="1226" totalsRowDxfId="1225"/>
    <tableColumn id="4" xr3:uid="{7803579C-4D32-4AA0-B5FB-FA57DD6700AA}" name="Pajamos _x000a_(GBO)" totalsRowFunction="sum" dataDxfId="1224" totalsRowDxfId="1223"/>
    <tableColumn id="5" xr3:uid="{A0C32C98-C513-404D-A3FD-ECAE57309A9D}" name="Pajamos _x000a_praeita sav._x000a_(GBO LW)" totalsRowFunction="sum" dataDxfId="1222" totalsRowDxfId="1221"/>
    <tableColumn id="6" xr3:uid="{A92540A3-E58F-4630-8CBA-3426B6B5CC70}" name="Pakitimas_x000a_(Change)" totalsRowFunction="custom" dataDxfId="1220" totalsRowDxfId="1219">
      <calculatedColumnFormula>(D3-E3)/E3</calculatedColumnFormula>
      <totalsRowFormula>(D39-E39)/E39</totalsRowFormula>
    </tableColumn>
    <tableColumn id="7" xr3:uid="{0A1DC1F6-C65B-4A88-B4CB-597FF1404AF5}" name="Žiūrovų sk. _x000a_(ADM)" totalsRowFunction="sum" dataDxfId="1218" totalsRowDxfId="1217"/>
    <tableColumn id="8" xr3:uid="{CECB79A8-08E5-4453-A87A-06C0ED53FAA2}" name="Seansų sk. _x000a_(Show count)" dataDxfId="1216" totalsRowDxfId="1215"/>
    <tableColumn id="9" xr3:uid="{A9BA5866-05E6-4383-AF2F-125AAA9FFC29}" name="Lankomumo vid._x000a_(Average ADM)" dataDxfId="1214" totalsRowDxfId="1213">
      <calculatedColumnFormula>G3/H3</calculatedColumnFormula>
    </tableColumn>
    <tableColumn id="10" xr3:uid="{7CB5A463-B01A-45E4-80DA-E33D996325ED}" name="Kopijų sk. _x000a_(DCO count)" dataDxfId="1212" totalsRowDxfId="1211"/>
    <tableColumn id="11" xr3:uid="{94335AA4-792B-45EA-86D1-1DF42E95FB2C}" name="Rodymo savaitė_x000a_(Week on screen)" dataDxfId="1210" totalsRowDxfId="1209"/>
    <tableColumn id="12" xr3:uid="{94FBB751-1F67-41CB-88CE-948E87064004}" name="Bendros pajamos _x000a_(Total GBO)" dataDxfId="1208" totalsRowDxfId="1207"/>
    <tableColumn id="13" xr3:uid="{184A554E-7E43-46DC-9999-324A473B51CF}" name="Bendras žiūrovų sk._x000a_(Total ADM)" dataDxfId="1206" totalsRowDxfId="1205"/>
    <tableColumn id="14" xr3:uid="{ADB7DE73-1843-476C-8673-2A0DEE4EAEE9}" name="Premjeros data _x000a_(Release date)" dataDxfId="1204" totalsRowDxfId="1203"/>
    <tableColumn id="15" xr3:uid="{E1056EA2-29F7-414A-8B8B-81C37201D0A7}" name="Platintojas _x000a_(Distributor)" totalsRowLabel=" " dataDxfId="1202" totalsRowDxfId="1201"/>
  </tableColumns>
  <tableStyleInfo name="TableStyleLight1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462BC03A-8825-4F1C-8E4D-C0738D83819F}" name="Table132456789101112131415161718192021222324252627283031322933" displayName="Table132456789101112131415161718192021222324252627283031322933" ref="A2:O41" totalsRowCount="1" headerRowDxfId="1200" dataDxfId="1198" totalsRowDxfId="1197" headerRowBorderDxfId="1199">
  <autoFilter ref="A2:O40" xr:uid="{462BC03A-8825-4F1C-8E4D-C0738D83819F}"/>
  <sortState xmlns:xlrd2="http://schemas.microsoft.com/office/spreadsheetml/2017/richdata2" ref="A3:O40">
    <sortCondition descending="1" ref="D2:D40"/>
  </sortState>
  <tableColumns count="15">
    <tableColumn id="1" xr3:uid="{2BC2857A-DC9D-4990-AFA9-73FCB9296C40}" name="#" dataDxfId="1196" totalsRowDxfId="1195"/>
    <tableColumn id="2" xr3:uid="{ECA51EDE-4037-4332-8562-72AEF1F39337}" name="#_x000a_LW" dataDxfId="1194" totalsRowDxfId="1193"/>
    <tableColumn id="3" xr3:uid="{EA2FDF50-1610-4632-9914-69193028A759}" name="Filmas _x000a_(Movie)" totalsRowLabel="Total (38)" dataDxfId="1192" totalsRowDxfId="1191"/>
    <tableColumn id="4" xr3:uid="{FAEDC6AC-B441-4D42-A063-C02C4E4FD359}" name="Pajamos _x000a_(GBO)" totalsRowFunction="sum" dataDxfId="1190" totalsRowDxfId="1189"/>
    <tableColumn id="5" xr3:uid="{F492E1FD-BC71-4B10-BAA6-A3E76DEB5C99}" name="Pajamos _x000a_praeita sav._x000a_(GBO LW)" totalsRowFunction="sum" dataDxfId="1188" totalsRowDxfId="1187"/>
    <tableColumn id="6" xr3:uid="{D03EB932-0B33-413D-8FF4-435DD620687B}" name="Pakitimas_x000a_(Change)" totalsRowFunction="custom" dataDxfId="1186" totalsRowDxfId="1185">
      <calculatedColumnFormula>(#REF!-#REF!)/#REF!</calculatedColumnFormula>
      <totalsRowFormula>(D41-E41)/E41</totalsRowFormula>
    </tableColumn>
    <tableColumn id="7" xr3:uid="{59DDC80B-56DC-48C6-A1CF-A77EE61F0B63}" name="Žiūrovų sk. _x000a_(ADM)" totalsRowFunction="sum" dataDxfId="1184" totalsRowDxfId="1183"/>
    <tableColumn id="8" xr3:uid="{F12F4BC6-231C-4283-914F-2288F98C1188}" name="Seansų sk. _x000a_(Show count)" dataDxfId="1182" totalsRowDxfId="1181"/>
    <tableColumn id="9" xr3:uid="{F2F862B2-4C4C-4E60-9B7D-54CEDD370222}" name="Lankomumo vid._x000a_(Average ADM)" dataDxfId="1180" totalsRowDxfId="1179">
      <calculatedColumnFormula>G3/H3</calculatedColumnFormula>
    </tableColumn>
    <tableColumn id="10" xr3:uid="{8E14BA16-35A8-4060-A4A5-4A048D6F8FD1}" name="Kopijų sk. _x000a_(DCO count)" dataDxfId="1178" totalsRowDxfId="1177"/>
    <tableColumn id="11" xr3:uid="{AA6596FB-08BB-47BE-B4F9-06CD73112D5C}" name="Rodymo savaitė_x000a_(Week on screen)" dataDxfId="1176" totalsRowDxfId="1175"/>
    <tableColumn id="12" xr3:uid="{E301832D-5572-42DD-9E7F-763A8D5C4449}" name="Bendros pajamos _x000a_(Total GBO)" dataDxfId="1174" totalsRowDxfId="1173"/>
    <tableColumn id="13" xr3:uid="{2E76EC3C-4499-4491-BD6D-ED938AD6D4BF}" name="Bendras žiūrovų sk._x000a_(Total ADM)" dataDxfId="1172" totalsRowDxfId="1171"/>
    <tableColumn id="14" xr3:uid="{44A24B34-430C-468D-921F-B8EE1076A3E7}" name="Premjeros data _x000a_(Release date)" dataDxfId="1170" totalsRowDxfId="1169"/>
    <tableColumn id="15" xr3:uid="{16774140-7ED7-47C4-B035-731541017843}" name="Platintojas _x000a_(Distributor)" totalsRowLabel=" " dataDxfId="1168" totalsRowDxfId="1167"/>
  </tableColumns>
  <tableStyleInfo name="TableStyleLight1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C7B4C874-5B62-432E-B1EF-8CEDC79BC589}" name="Table1324567891011121314151617181920212223242526272830313229" displayName="Table1324567891011121314151617181920212223242526272830313229" ref="A2:O41" totalsRowCount="1" headerRowDxfId="1166" dataDxfId="1164" totalsRowDxfId="1163" headerRowBorderDxfId="1165">
  <sortState xmlns:xlrd2="http://schemas.microsoft.com/office/spreadsheetml/2017/richdata2" ref="A3:O40">
    <sortCondition descending="1" ref="D3:D40"/>
  </sortState>
  <tableColumns count="15">
    <tableColumn id="1" xr3:uid="{46663D22-2CA4-41DD-885A-BD3BE5DAEDD9}" name="#" dataDxfId="1162" totalsRowDxfId="1161"/>
    <tableColumn id="2" xr3:uid="{BFFBFFC3-FFA8-46F5-8E09-FDC75A0B2B6B}" name="#_x000a_LW" dataDxfId="1160" totalsRowDxfId="1159"/>
    <tableColumn id="3" xr3:uid="{B26005F4-5EF2-4483-BF82-5A75941BE986}" name="Filmas _x000a_(Movie)" totalsRowLabel="Total (38)" dataDxfId="1158" totalsRowDxfId="1157"/>
    <tableColumn id="4" xr3:uid="{2FD52DCA-3AEA-4899-8FF8-5915EB86BA7F}" name="Pajamos _x000a_(GBO)" totalsRowFunction="sum" dataDxfId="1156" totalsRowDxfId="1155"/>
    <tableColumn id="5" xr3:uid="{CCFB0DE7-CBC6-46A8-9C4E-9A25AB802AB3}" name="Pajamos _x000a_praeita sav._x000a_(GBO LW)" totalsRowFunction="sum" dataDxfId="1154" totalsRowDxfId="1153"/>
    <tableColumn id="6" xr3:uid="{6D3E5578-09BA-4A6F-9F43-8F992993E700}" name="Pakitimas_x000a_(Change)" totalsRowFunction="custom" dataDxfId="1152" totalsRowDxfId="1151">
      <calculatedColumnFormula>(#REF!-#REF!)/#REF!</calculatedColumnFormula>
      <totalsRowFormula>(D41-E41)/E41</totalsRowFormula>
    </tableColumn>
    <tableColumn id="7" xr3:uid="{B99C02F2-67DC-4204-B191-796DC89027D8}" name="Žiūrovų sk. _x000a_(ADM)" totalsRowFunction="sum" dataDxfId="1150" totalsRowDxfId="1149"/>
    <tableColumn id="8" xr3:uid="{4BCF6876-E933-45D2-A3E8-6552689605AA}" name="Seansų sk. _x000a_(Show count)" dataDxfId="1148" totalsRowDxfId="1147"/>
    <tableColumn id="9" xr3:uid="{7A022519-A8E8-4ED5-8FD9-0167E3378968}" name="Lankomumo vid._x000a_(Average ADM)" dataDxfId="1146" totalsRowDxfId="1145">
      <calculatedColumnFormula>G3/H3</calculatedColumnFormula>
    </tableColumn>
    <tableColumn id="10" xr3:uid="{1F1658D5-1720-417D-8E23-967F71FE7CC2}" name="Kopijų sk. _x000a_(DCO count)" dataDxfId="1144" totalsRowDxfId="1143"/>
    <tableColumn id="11" xr3:uid="{50796767-5B77-48C9-BFF8-044F969E4864}" name="Rodymo savaitė_x000a_(Week on screen)" dataDxfId="1142" totalsRowDxfId="1141"/>
    <tableColumn id="12" xr3:uid="{87EEB2D2-7F85-4499-8B34-85461219342F}" name="Bendros pajamos _x000a_(Total GBO)" dataDxfId="1140" totalsRowDxfId="1139"/>
    <tableColumn id="13" xr3:uid="{4A59E8F2-2F80-4EFB-9423-996D72D6E83C}" name="Bendras žiūrovų sk._x000a_(Total ADM)" dataDxfId="1138" totalsRowDxfId="1137"/>
    <tableColumn id="14" xr3:uid="{609196AA-C2E1-44DF-A134-EC7CAC1A3407}" name="Premjeros data _x000a_(Release date)" dataDxfId="1136" totalsRowDxfId="1135"/>
    <tableColumn id="15" xr3:uid="{7FF91B94-6131-4098-BFFE-D6A9D966433E}" name="Platintojas _x000a_(Distributor)" totalsRowLabel=" " dataDxfId="1134" totalsRowDxfId="1133"/>
  </tableColumns>
  <tableStyleInfo name="TableStyleLight1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8ACFEAED-8F01-440F-A81A-F2A5EE55201E}" name="Table13245678910111213141516171819202122232425262728303132" displayName="Table13245678910111213141516171819202122232425262728303132" ref="A2:O39" totalsRowCount="1" headerRowDxfId="1132" dataDxfId="1130" totalsRowDxfId="1129" headerRowBorderDxfId="1131">
  <sortState xmlns:xlrd2="http://schemas.microsoft.com/office/spreadsheetml/2017/richdata2" ref="A3:O38">
    <sortCondition descending="1" ref="D3:D38"/>
  </sortState>
  <tableColumns count="15">
    <tableColumn id="1" xr3:uid="{0AF76CA5-998B-44D5-94D9-89CB65708600}" name="#" dataDxfId="1128" totalsRowDxfId="1127"/>
    <tableColumn id="2" xr3:uid="{0B442FE5-36CD-45E1-B5D6-10E64B11B24B}" name="#_x000a_LW" dataDxfId="1126" totalsRowDxfId="1125"/>
    <tableColumn id="3" xr3:uid="{2E06A5AD-5E75-4F4A-8667-872291BA44E7}" name="Filmas _x000a_(Movie)" totalsRowLabel="Total (36)" dataDxfId="1124" totalsRowDxfId="1123"/>
    <tableColumn id="4" xr3:uid="{BD1D3108-BF2E-4C5E-8DB4-74F94E8D03EF}" name="Pajamos _x000a_(GBO)" totalsRowFunction="sum" dataDxfId="1122" totalsRowDxfId="1121"/>
    <tableColumn id="5" xr3:uid="{F515B9B2-E456-4437-A593-E14190931B3A}" name="Pajamos _x000a_praeita sav._x000a_(GBO LW)" totalsRowFunction="sum" dataDxfId="1120" totalsRowDxfId="1119"/>
    <tableColumn id="6" xr3:uid="{2952AE09-EB2A-4133-809B-6BF95D55B9DA}" name="Pakitimas_x000a_(Change)" totalsRowFunction="custom" dataDxfId="1118" totalsRowDxfId="1117">
      <calculatedColumnFormula>(#REF!-#REF!)/#REF!</calculatedColumnFormula>
      <totalsRowFormula>(D39-E39)/E39</totalsRowFormula>
    </tableColumn>
    <tableColumn id="7" xr3:uid="{7F27D572-F963-45FE-8F53-CE1BCA21BF88}" name="Žiūrovų sk. _x000a_(ADM)" totalsRowFunction="sum" dataDxfId="1116" totalsRowDxfId="1115"/>
    <tableColumn id="8" xr3:uid="{A0D86370-BCB9-4D7D-A356-1EC80437416C}" name="Seansų sk. _x000a_(Show count)" dataDxfId="1114" totalsRowDxfId="1113"/>
    <tableColumn id="9" xr3:uid="{FB9F6041-A591-4CB7-8742-B2FAAB863312}" name="Lankomumo vid._x000a_(Average ADM)" dataDxfId="1112" totalsRowDxfId="1111">
      <calculatedColumnFormula>G3/H3</calculatedColumnFormula>
    </tableColumn>
    <tableColumn id="10" xr3:uid="{CAE8C660-37F6-4068-B0EA-5B00F3822160}" name="Kopijų sk. _x000a_(DCO count)" dataDxfId="1110" totalsRowDxfId="1109"/>
    <tableColumn id="11" xr3:uid="{CC7B908C-BA89-4F8E-B72E-6AF44C08D88F}" name="Rodymo savaitė_x000a_(Week on screen)" dataDxfId="1108" totalsRowDxfId="1107"/>
    <tableColumn id="12" xr3:uid="{9413C477-8336-469C-B9D8-EE1E00314C22}" name="Bendros pajamos _x000a_(Total GBO)" dataDxfId="1106" totalsRowDxfId="1105"/>
    <tableColumn id="13" xr3:uid="{B8C29303-7A53-45D4-8807-14494D5BDBF6}" name="Bendras žiūrovų sk._x000a_(Total ADM)" dataDxfId="1104" totalsRowDxfId="1103"/>
    <tableColumn id="14" xr3:uid="{9115B0CD-C87E-474B-81F5-241B91BDE0C3}" name="Premjeros data _x000a_(Release date)" dataDxfId="1102" totalsRowDxfId="1101"/>
    <tableColumn id="15" xr3:uid="{193A71E8-E57A-45C7-8DBD-B49316C52C6F}" name="Platintojas _x000a_(Distributor)" totalsRowLabel=" " dataDxfId="1100" totalsRowDxfId="1099"/>
  </tableColumns>
  <tableStyleInfo name="TableStyleLight1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FD6BA681-31C1-4BC0-87E5-022F4A5087DA}" name="Table132456789101112131415161718192021222324252627283031" displayName="Table132456789101112131415161718192021222324252627283031" ref="A2:O38" totalsRowCount="1" headerRowDxfId="1098" dataDxfId="1096" totalsRowDxfId="1095" headerRowBorderDxfId="1097">
  <sortState xmlns:xlrd2="http://schemas.microsoft.com/office/spreadsheetml/2017/richdata2" ref="A3:O37">
    <sortCondition descending="1" ref="D3:D37"/>
  </sortState>
  <tableColumns count="15">
    <tableColumn id="1" xr3:uid="{C99D523D-9CE8-4A81-B768-E5056C9BE88B}" name="#" dataDxfId="1094" totalsRowDxfId="1093"/>
    <tableColumn id="2" xr3:uid="{5C1784A6-F90C-4E62-A630-C18A2AC2BA6E}" name="#_x000a_LW" dataDxfId="1092" totalsRowDxfId="1091"/>
    <tableColumn id="3" xr3:uid="{F86B40D6-552D-469B-9634-2E7AD8F1BEBA}" name="Filmas _x000a_(Movie)" totalsRowLabel="Total (35)" dataDxfId="1090" totalsRowDxfId="1089"/>
    <tableColumn id="4" xr3:uid="{66082C69-D647-4EA6-8E55-BCEA0C3E87FF}" name="Pajamos _x000a_(GBO)" totalsRowFunction="sum" dataDxfId="1088" totalsRowDxfId="1087"/>
    <tableColumn id="5" xr3:uid="{7E209030-2263-45B2-9499-E4CADBEC68CB}" name="Pajamos _x000a_praeita sav._x000a_(GBO LW)" totalsRowFunction="sum" dataDxfId="1086" totalsRowDxfId="1085"/>
    <tableColumn id="6" xr3:uid="{C273AA84-8B8C-4350-91F7-9CF91BD2284A}" name="Pakitimas_x000a_(Change)" totalsRowFunction="custom" dataDxfId="1084" totalsRowDxfId="1083">
      <calculatedColumnFormula>(E3-#REF!)/#REF!</calculatedColumnFormula>
      <totalsRowFormula>(D38-E38)/E38</totalsRowFormula>
    </tableColumn>
    <tableColumn id="7" xr3:uid="{9D97E00A-0A47-4D2A-92B8-C12CEB67E9B5}" name="Žiūrovų sk. _x000a_(ADM)" totalsRowFunction="sum" dataDxfId="1082" totalsRowDxfId="1081"/>
    <tableColumn id="8" xr3:uid="{5221119C-F1C9-446C-B94E-3CCC35B49346}" name="Seansų sk. _x000a_(Show count)" dataDxfId="1080" totalsRowDxfId="1079"/>
    <tableColumn id="9" xr3:uid="{35B8088D-F1FC-49B0-87E3-2B22C7DA4AEC}" name="Lankomumo vid._x000a_(Average ADM)" dataDxfId="1078" totalsRowDxfId="1077">
      <calculatedColumnFormula>G3/H3</calculatedColumnFormula>
    </tableColumn>
    <tableColumn id="10" xr3:uid="{2A50958B-D744-4595-8E06-4647ADE502C7}" name="Kopijų sk. _x000a_(DCO count)" dataDxfId="1076" totalsRowDxfId="1075"/>
    <tableColumn id="11" xr3:uid="{080C77C7-2595-45BE-98F8-454E6C901A43}" name="Rodymo savaitė_x000a_(Week on screen)" dataDxfId="1074" totalsRowDxfId="1073"/>
    <tableColumn id="12" xr3:uid="{D646A24D-EF86-4D2D-B5CD-8052F83BB3A7}" name="Bendros pajamos _x000a_(Total GBO)" dataDxfId="1072" totalsRowDxfId="1071"/>
    <tableColumn id="13" xr3:uid="{9EB27C8A-21D8-40E5-837F-C94E04C347A6}" name="Bendras žiūrovų sk._x000a_(Total ADM)" dataDxfId="1070" totalsRowDxfId="1069"/>
    <tableColumn id="14" xr3:uid="{86BDCB75-615A-4694-801A-0F5707DF94BE}" name="Premjeros data _x000a_(Release date)" dataDxfId="1068" totalsRowDxfId="1067"/>
    <tableColumn id="15" xr3:uid="{70BEF6CD-4810-41B3-9A8C-04247502E685}" name="Platintojas _x000a_(Distributor)" totalsRowLabel=" " dataDxfId="1066" totalsRowDxfId="1065"/>
  </tableColumns>
  <tableStyleInfo name="TableStyleLight18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5D92FAF9-6A3C-4F7E-8F84-EB157B6AD159}" name="Table1324567891011121314151617181920212223242526272830" displayName="Table1324567891011121314151617181920212223242526272830" ref="A2:O41" totalsRowCount="1" headerRowDxfId="1064" dataDxfId="1062" totalsRowDxfId="1061" headerRowBorderDxfId="1063">
  <sortState xmlns:xlrd2="http://schemas.microsoft.com/office/spreadsheetml/2017/richdata2" ref="A3:O40">
    <sortCondition descending="1" ref="D3:D40"/>
  </sortState>
  <tableColumns count="15">
    <tableColumn id="1" xr3:uid="{C6DEECC1-6CA4-4F0D-858C-DEB0BEA01518}" name="#" dataDxfId="1060" totalsRowDxfId="1059"/>
    <tableColumn id="2" xr3:uid="{6F685D90-6EDE-454C-A36F-13C2336CA8F9}" name="#_x000a_LW" dataDxfId="1058" totalsRowDxfId="1057"/>
    <tableColumn id="3" xr3:uid="{63B9AAE5-0A68-41DF-B107-5002310A10CD}" name="Filmas _x000a_(Movie)" totalsRowLabel="Total (38)" dataDxfId="1056" totalsRowDxfId="1055"/>
    <tableColumn id="4" xr3:uid="{385C603F-29F2-49AA-83A7-6021D5F51B9F}" name="Pajamos _x000a_(GBO)" totalsRowFunction="sum" dataDxfId="1054" totalsRowDxfId="1053"/>
    <tableColumn id="5" xr3:uid="{252DCB76-EC25-44C9-8EA0-AE5C599801D9}" name="Pajamos _x000a_praeita sav._x000a_(GBO LW)" totalsRowFunction="sum" dataDxfId="1052" totalsRowDxfId="1051"/>
    <tableColumn id="6" xr3:uid="{631E60B0-CC94-48A2-82E1-F62E631E5BF1}" name="Pakitimas_x000a_(Change)" totalsRowFunction="custom" dataDxfId="1050" totalsRowDxfId="1049">
      <calculatedColumnFormula>(D3-E3)/E3</calculatedColumnFormula>
      <totalsRowFormula>(D41-E41)/E41</totalsRowFormula>
    </tableColumn>
    <tableColumn id="7" xr3:uid="{312648C7-D1D9-4712-BDC2-AEBE08755EA8}" name="Žiūrovų sk. _x000a_(ADM)" totalsRowFunction="sum" dataDxfId="1048" totalsRowDxfId="1047"/>
    <tableColumn id="8" xr3:uid="{90CF6A4B-3286-4C68-A596-3C2E8DC465E8}" name="Seansų sk. _x000a_(Show count)" dataDxfId="1046" totalsRowDxfId="1045"/>
    <tableColumn id="9" xr3:uid="{4DAF52C7-2C95-4C45-AA67-8670EB6602B2}" name="Lankomumo vid._x000a_(Average ADM)" dataDxfId="1044" totalsRowDxfId="1043">
      <calculatedColumnFormula>G3/H3</calculatedColumnFormula>
    </tableColumn>
    <tableColumn id="10" xr3:uid="{37B0B740-56DA-4467-AB84-753AC2664A0A}" name="Kopijų sk. _x000a_(DCO count)" dataDxfId="1042" totalsRowDxfId="1041"/>
    <tableColumn id="11" xr3:uid="{52C11A7B-396A-4E6C-AD71-7C95BE6A4FCF}" name="Rodymo savaitė_x000a_(Week on screen)" dataDxfId="1040" totalsRowDxfId="1039"/>
    <tableColumn id="12" xr3:uid="{F315E2D3-A9CB-49F5-BD84-E332F9F6C4AD}" name="Bendros pajamos _x000a_(Total GBO)" dataDxfId="1038" totalsRowDxfId="1037"/>
    <tableColumn id="13" xr3:uid="{88A58635-9525-4BAA-887E-BDB0BEEE7DE0}" name="Bendras žiūrovų sk._x000a_(Total ADM)" dataDxfId="1036" totalsRowDxfId="1035"/>
    <tableColumn id="14" xr3:uid="{221A7E9E-598C-487E-830B-1D1D6FDA8545}" name="Premjeros data _x000a_(Release date)" dataDxfId="1034" totalsRowDxfId="1033"/>
    <tableColumn id="15" xr3:uid="{22192A3D-01BF-4801-B852-D6AEDB4BC464}" name="Platintojas _x000a_(Distributor)" totalsRowLabel=" " dataDxfId="1032" totalsRowDxfId="1031"/>
  </tableColumns>
  <tableStyleInfo name="TableStyleLight18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4CE63352-BBEB-41F1-886E-6FA0AD99E407}" name="Table13245678910111213141516171819202122232425262728" displayName="Table13245678910111213141516171819202122232425262728" ref="A2:O41" totalsRowCount="1" headerRowDxfId="1030" dataDxfId="1028" totalsRowDxfId="1027" headerRowBorderDxfId="1029">
  <sortState xmlns:xlrd2="http://schemas.microsoft.com/office/spreadsheetml/2017/richdata2" ref="A3:O40">
    <sortCondition descending="1" ref="D3:D40"/>
  </sortState>
  <tableColumns count="15">
    <tableColumn id="1" xr3:uid="{288CDBBB-1BBF-4F7A-8678-F31C196F6300}" name="#" dataDxfId="1026" totalsRowDxfId="1025"/>
    <tableColumn id="2" xr3:uid="{0CA501C2-FD6D-44A3-816F-96C204AD04EC}" name="#_x000a_LW" dataDxfId="1024" totalsRowDxfId="1023"/>
    <tableColumn id="3" xr3:uid="{4EE075B4-3053-4CDD-8860-C0D07912425E}" name="Filmas _x000a_(Movie)" totalsRowLabel="Total (38)" dataDxfId="1022" totalsRowDxfId="1021"/>
    <tableColumn id="4" xr3:uid="{48B23306-BFE9-43FC-BB72-5A20DAEE4473}" name="Pajamos _x000a_(GBO)" totalsRowFunction="sum" dataDxfId="1020" totalsRowDxfId="1019"/>
    <tableColumn id="5" xr3:uid="{16E31B59-5512-44BE-BC55-E42219BDB17F}" name="Pajamos _x000a_praeita sav._x000a_(GBO LW)" totalsRowFunction="sum" dataDxfId="1018" totalsRowDxfId="1017"/>
    <tableColumn id="6" xr3:uid="{5EE2B6A4-FD37-4048-83E7-7F306CCD35E9}" name="Pakitimas_x000a_(Change)" totalsRowFunction="custom" dataDxfId="1016" totalsRowDxfId="1015">
      <calculatedColumnFormula>(D3-E3)/E3</calculatedColumnFormula>
      <totalsRowFormula>(D41-E41)/E41</totalsRowFormula>
    </tableColumn>
    <tableColumn id="7" xr3:uid="{20027C7F-EB10-40F4-A1AE-C35D37995597}" name="Žiūrovų sk. _x000a_(ADM)" totalsRowFunction="sum" dataDxfId="1014" totalsRowDxfId="1013"/>
    <tableColumn id="8" xr3:uid="{2BDAA70F-46B2-48E8-9093-9CC14F1526DD}" name="Seansų sk. _x000a_(Show count)" dataDxfId="1012" totalsRowDxfId="1011"/>
    <tableColumn id="9" xr3:uid="{59180D3B-9D60-4727-9AEC-01F5E2A63206}" name="Lankomumo vid._x000a_(Average ADM)" dataDxfId="1010" totalsRowDxfId="1009">
      <calculatedColumnFormula>G3/H3</calculatedColumnFormula>
    </tableColumn>
    <tableColumn id="10" xr3:uid="{2127247A-A381-4C7A-A429-AB94C71BBBFF}" name="Kopijų sk. _x000a_(DCO count)" dataDxfId="1008" totalsRowDxfId="1007"/>
    <tableColumn id="11" xr3:uid="{86C165AA-841C-493E-9953-F2E109BA566A}" name="Rodymo savaitė_x000a_(Week on screen)" dataDxfId="1006" totalsRowDxfId="1005"/>
    <tableColumn id="12" xr3:uid="{2DE44699-B12C-4ED5-A3C4-FAA5C73DF73F}" name="Bendros pajamos _x000a_(Total GBO)" dataDxfId="1004" totalsRowDxfId="1003"/>
    <tableColumn id="13" xr3:uid="{993C1323-8177-4D36-A5A0-31B067710C4C}" name="Bendras žiūrovų sk._x000a_(Total ADM)" dataDxfId="1002" totalsRowDxfId="1001"/>
    <tableColumn id="14" xr3:uid="{3DD4392A-22A7-4688-A26C-0A485CCEDC38}" name="Premjeros data _x000a_(Release date)" dataDxfId="1000" totalsRowDxfId="999"/>
    <tableColumn id="15" xr3:uid="{4CBCC250-C1B2-4EF5-BBCF-3AD4BD0B5EC4}" name="Platintojas _x000a_(Distributor)" totalsRowLabel=" " dataDxfId="998" totalsRowDxfId="997"/>
  </tableColumns>
  <tableStyleInfo name="TableStyleLight18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9F4C1588-4255-421D-9226-3A062B520ED1}" name="Table132456789101112131415161718192021222324252627" displayName="Table132456789101112131415161718192021222324252627" ref="A2:O57" totalsRowCount="1" headerRowDxfId="996" dataDxfId="994" totalsRowDxfId="993" headerRowBorderDxfId="995">
  <sortState xmlns:xlrd2="http://schemas.microsoft.com/office/spreadsheetml/2017/richdata2" ref="A3:O56">
    <sortCondition descending="1" ref="D3:D56"/>
  </sortState>
  <tableColumns count="15">
    <tableColumn id="1" xr3:uid="{D122CE02-7A58-4140-B560-C5DCBE9C4F58}" name="#" dataDxfId="992" totalsRowDxfId="991"/>
    <tableColumn id="2" xr3:uid="{0F996BD3-9C2D-4718-ABE5-3F7F72955681}" name="#_x000a_LW" dataDxfId="990" totalsRowDxfId="989"/>
    <tableColumn id="3" xr3:uid="{60DD638F-C4C2-4925-AB36-31BDD649B640}" name="Filmas _x000a_(Movie)" totalsRowLabel="Total (54)" dataDxfId="988" totalsRowDxfId="987"/>
    <tableColumn id="4" xr3:uid="{DCE8348C-61EF-4153-92CE-B5C40F7D906A}" name="Pajamos _x000a_(GBO)" totalsRowFunction="sum" dataDxfId="986" totalsRowDxfId="985"/>
    <tableColumn id="5" xr3:uid="{FA9CE495-F430-48B7-A60A-E3D795739923}" name="Pajamos _x000a_praeita sav._x000a_(GBO LW)" totalsRowFunction="sum" dataDxfId="984" totalsRowDxfId="983"/>
    <tableColumn id="6" xr3:uid="{AFEFF08E-30B6-4376-B830-38723289F79F}" name="Pakitimas_x000a_(Change)" totalsRowFunction="custom" dataDxfId="982" totalsRowDxfId="981">
      <calculatedColumnFormula>(D3-E3)/E3</calculatedColumnFormula>
      <totalsRowFormula>(D57-E57)/E57</totalsRowFormula>
    </tableColumn>
    <tableColumn id="7" xr3:uid="{09817534-A4CE-4099-A790-6C8C2B335FE7}" name="Žiūrovų sk. _x000a_(ADM)" totalsRowFunction="sum" dataDxfId="980" totalsRowDxfId="979"/>
    <tableColumn id="8" xr3:uid="{82C4303D-818E-45F0-B43B-AB0433858038}" name="Seansų sk. _x000a_(Show count)" dataDxfId="978" totalsRowDxfId="977"/>
    <tableColumn id="9" xr3:uid="{A6E94B13-F145-45A8-9BD5-EBEA7B602389}" name="Lankomumo vid._x000a_(Average ADM)" dataDxfId="976" totalsRowDxfId="975">
      <calculatedColumnFormula>G3/H3</calculatedColumnFormula>
    </tableColumn>
    <tableColumn id="10" xr3:uid="{0651F87B-B45D-4E5D-AFC4-2FAD5A01120F}" name="Kopijų sk. _x000a_(DCO count)" dataDxfId="974" totalsRowDxfId="973"/>
    <tableColumn id="11" xr3:uid="{7419D443-3105-4A0E-8A8C-81144D93AA7C}" name="Rodymo savaitė_x000a_(Week on screen)" dataDxfId="972" totalsRowDxfId="971"/>
    <tableColumn id="12" xr3:uid="{449EB358-9596-45A8-8907-42E1822EA01F}" name="Bendros pajamos _x000a_(Total GBO)" dataDxfId="970" totalsRowDxfId="969"/>
    <tableColumn id="13" xr3:uid="{D1E2462C-8387-4DEF-ABE1-668E891F834B}" name="Bendras žiūrovų sk._x000a_(Total ADM)" dataDxfId="968" totalsRowDxfId="967"/>
    <tableColumn id="14" xr3:uid="{B3765348-AC97-4EAB-95FA-5F21E6810BE1}" name="Premjeros data _x000a_(Release date)" dataDxfId="966" totalsRowDxfId="965"/>
    <tableColumn id="15" xr3:uid="{63D1F3EE-188D-46E9-9188-64A726AC2810}" name="Platintojas _x000a_(Distributor)" totalsRowLabel=" " dataDxfId="964" totalsRowDxfId="963"/>
  </tableColumns>
  <tableStyleInfo name="TableStyleLight18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B92FC0B5-C67C-47C0-805C-9CABD81E0776}" name="Table1324567891011121314151617181920212223242526" displayName="Table1324567891011121314151617181920212223242526" ref="A2:O49" totalsRowCount="1" headerRowDxfId="962" dataDxfId="960" totalsRowDxfId="959" headerRowBorderDxfId="961">
  <sortState xmlns:xlrd2="http://schemas.microsoft.com/office/spreadsheetml/2017/richdata2" ref="A3:O48">
    <sortCondition descending="1" ref="D3:D48"/>
  </sortState>
  <tableColumns count="15">
    <tableColumn id="1" xr3:uid="{DB591758-6109-4A61-AD68-451D7ECACB46}" name="#" dataDxfId="958" totalsRowDxfId="957"/>
    <tableColumn id="2" xr3:uid="{587778E3-9290-4C10-84C9-D24FBE722012}" name="#_x000a_LW" dataDxfId="956" totalsRowDxfId="955"/>
    <tableColumn id="3" xr3:uid="{59EC1011-2DAF-4C96-AD44-83BA9E5F8B42}" name="Filmas _x000a_(Movie)" totalsRowLabel="Total (46)" dataDxfId="954" totalsRowDxfId="953"/>
    <tableColumn id="4" xr3:uid="{074734C0-187C-4FD0-B9E2-7B4F6F2BA4A6}" name="Pajamos _x000a_(GBO)" totalsRowFunction="sum" dataDxfId="952" totalsRowDxfId="951"/>
    <tableColumn id="5" xr3:uid="{D855E15E-EBFA-4D8C-8D60-7023DB9A7BF5}" name="Pajamos _x000a_praeita sav._x000a_(GBO LW)" totalsRowFunction="sum" dataDxfId="950" totalsRowDxfId="949"/>
    <tableColumn id="6" xr3:uid="{C4F06E6D-4974-4C97-B352-32B63C50A264}" name="Pakitimas_x000a_(Change)" totalsRowFunction="custom" dataDxfId="948" totalsRowDxfId="947">
      <calculatedColumnFormula>(D3-E3)/E3</calculatedColumnFormula>
      <totalsRowFormula>(D49-E49)/E49</totalsRowFormula>
    </tableColumn>
    <tableColumn id="7" xr3:uid="{F5CB8D60-2870-4115-8E75-1A10A1D6F2FA}" name="Žiūrovų sk. _x000a_(ADM)" totalsRowFunction="sum" dataDxfId="946" totalsRowDxfId="945"/>
    <tableColumn id="8" xr3:uid="{E324185C-CF77-4950-BF0D-474B88FB73E4}" name="Seansų sk. _x000a_(Show count)" dataDxfId="944" totalsRowDxfId="943"/>
    <tableColumn id="9" xr3:uid="{C89AB159-E353-4F19-886B-21F70232D1A0}" name="Lankomumo vid._x000a_(Average ADM)" dataDxfId="942" totalsRowDxfId="941">
      <calculatedColumnFormula>G3/H3</calculatedColumnFormula>
    </tableColumn>
    <tableColumn id="10" xr3:uid="{E815BE59-ED97-445D-922E-FC3882CA54E4}" name="Kopijų sk. _x000a_(DCO count)" dataDxfId="940" totalsRowDxfId="939"/>
    <tableColumn id="11" xr3:uid="{61AA0C92-530D-4D0F-9814-1CDCF64CDA12}" name="Rodymo savaitė_x000a_(Week on screen)" dataDxfId="938" totalsRowDxfId="937"/>
    <tableColumn id="12" xr3:uid="{F9DD75EC-0BB1-424D-909F-E77F7482B060}" name="Bendros pajamos _x000a_(Total GBO)" dataDxfId="936" totalsRowDxfId="935"/>
    <tableColumn id="13" xr3:uid="{89F28788-AA2D-4762-BE2B-F745DBA696EB}" name="Bendras žiūrovų sk._x000a_(Total ADM)" dataDxfId="934" totalsRowDxfId="933"/>
    <tableColumn id="14" xr3:uid="{04FF3876-A3E7-4E94-A778-87E6ABF86A6A}" name="Premjeros data _x000a_(Release date)" dataDxfId="932" totalsRowDxfId="931"/>
    <tableColumn id="15" xr3:uid="{A11DA262-C260-4A7E-AB4C-4030932B205E}" name="Platintojas _x000a_(Distributor)" totalsRowLabel=" " dataDxfId="930" totalsRowDxfId="929"/>
  </tableColumns>
  <tableStyleInfo name="TableStyleLight18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D00815FF-D323-4DA9-BA5A-5B96FF3FFCF0}" name="Table13245678910111213141516171819202122232425" displayName="Table13245678910111213141516171819202122232425" ref="A2:O56" totalsRowCount="1" headerRowDxfId="928" dataDxfId="926" totalsRowDxfId="925" headerRowBorderDxfId="927">
  <sortState xmlns:xlrd2="http://schemas.microsoft.com/office/spreadsheetml/2017/richdata2" ref="A3:O55">
    <sortCondition descending="1" ref="D3:D55"/>
  </sortState>
  <tableColumns count="15">
    <tableColumn id="1" xr3:uid="{E4010577-8D56-4858-BF2A-2330A9C33F66}" name="#" dataDxfId="924" totalsRowDxfId="923"/>
    <tableColumn id="2" xr3:uid="{953F05AE-DDC4-4AED-A7E6-52FD2F3B8909}" name="#_x000a_LW" dataDxfId="922" totalsRowDxfId="921"/>
    <tableColumn id="3" xr3:uid="{8FF9BA67-8E47-407E-95DC-DD14B27FB891}" name="Filmas _x000a_(Movie)" totalsRowLabel="Total (53)" dataDxfId="920" totalsRowDxfId="919"/>
    <tableColumn id="4" xr3:uid="{B98727A1-7CB4-4D81-B9FF-68DD0A20F246}" name="Pajamos _x000a_(GBO)" totalsRowFunction="sum" dataDxfId="918" totalsRowDxfId="917"/>
    <tableColumn id="5" xr3:uid="{17B69395-2F64-406D-88DC-5E31D6F6C40E}" name="Pajamos _x000a_praeita sav._x000a_(GBO LW)" totalsRowFunction="sum" dataDxfId="916" totalsRowDxfId="915"/>
    <tableColumn id="6" xr3:uid="{514D0882-FA35-412E-9F53-5980FB438797}" name="Pakitimas_x000a_(Change)" totalsRowFunction="custom" dataDxfId="914" totalsRowDxfId="913">
      <calculatedColumnFormula>(D3-E3)/E3</calculatedColumnFormula>
      <totalsRowFormula>(D56-E56)/E56</totalsRowFormula>
    </tableColumn>
    <tableColumn id="7" xr3:uid="{C2337F12-FE3B-4D46-8014-2F22CAB21AE7}" name="Žiūrovų sk. _x000a_(ADM)" totalsRowFunction="sum" dataDxfId="912" totalsRowDxfId="911"/>
    <tableColumn id="8" xr3:uid="{903A3676-0E4D-43CB-A799-C3D4F9663F3F}" name="Seansų sk. _x000a_(Show count)" dataDxfId="910" totalsRowDxfId="909"/>
    <tableColumn id="9" xr3:uid="{B6A77719-A265-48DB-A29B-9EB003A7B4D3}" name="Lankomumo vid._x000a_(Average ADM)" dataDxfId="908" totalsRowDxfId="907">
      <calculatedColumnFormula>G3/H3</calculatedColumnFormula>
    </tableColumn>
    <tableColumn id="10" xr3:uid="{A850BE7F-539D-48F6-9CB2-B0A5EA230143}" name="Kopijų sk. _x000a_(DCO count)" dataDxfId="906" totalsRowDxfId="905"/>
    <tableColumn id="11" xr3:uid="{220181B0-9FE0-4788-BC96-5C3C7927FFF1}" name="Rodymo savaitė_x000a_(Week on screen)" dataDxfId="904" totalsRowDxfId="903"/>
    <tableColumn id="12" xr3:uid="{2D262F1A-E5AC-4924-8AEE-3571566350EA}" name="Bendros pajamos _x000a_(Total GBO)" dataDxfId="902" totalsRowDxfId="901"/>
    <tableColumn id="13" xr3:uid="{793DA446-D646-4EB5-A301-843B11B6F628}" name="Bendras žiūrovų sk._x000a_(Total ADM)" dataDxfId="900" totalsRowDxfId="899"/>
    <tableColumn id="14" xr3:uid="{91A532B2-1E58-4AAB-8DDE-D340399901CF}" name="Premjeros data _x000a_(Release date)" dataDxfId="898" totalsRowDxfId="897"/>
    <tableColumn id="15" xr3:uid="{F64CCA76-8134-4AE7-8E58-F3197EE7BB5B}" name="Platintojas _x000a_(Distributor)" totalsRowLabel=" " dataDxfId="896" totalsRowDxfId="895"/>
  </tableColumns>
  <tableStyleInfo name="TableStyleLight18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EF263946-8AB2-4CEB-86EC-C5DDB260A58F}" name="Table132456789101112131415161718192021222324" displayName="Table132456789101112131415161718192021222324" ref="A2:O77" totalsRowCount="1" headerRowDxfId="894" dataDxfId="892" totalsRowDxfId="891" headerRowBorderDxfId="893">
  <sortState xmlns:xlrd2="http://schemas.microsoft.com/office/spreadsheetml/2017/richdata2" ref="A3:O76">
    <sortCondition descending="1" ref="D3:D76"/>
  </sortState>
  <tableColumns count="15">
    <tableColumn id="1" xr3:uid="{384C51E8-8215-458C-AA94-B36F30A61ACF}" name="#" dataDxfId="890" totalsRowDxfId="889"/>
    <tableColumn id="2" xr3:uid="{ED673A7A-32A8-4E5C-98DD-4D9C2BA29148}" name="#_x000a_LW" dataDxfId="888" totalsRowDxfId="887"/>
    <tableColumn id="3" xr3:uid="{39A931DA-9C79-4435-9DD2-728E8668FB2D}" name="Filmas _x000a_(Movie)" totalsRowLabel="Total (74)" dataDxfId="886" totalsRowDxfId="885"/>
    <tableColumn id="4" xr3:uid="{90D46B55-BDF0-483E-AEBA-808CFB619751}" name="Pajamos _x000a_(GBO)" totalsRowFunction="sum" dataDxfId="884" totalsRowDxfId="883"/>
    <tableColumn id="5" xr3:uid="{9FF9A900-DD7E-4B33-8B3A-2AB5A2DAF785}" name="Pajamos _x000a_praeita sav._x000a_(GBO LW)" totalsRowFunction="sum" dataDxfId="882" totalsRowDxfId="881"/>
    <tableColumn id="6" xr3:uid="{CEE90C6B-AF69-4D96-A000-C8090C69FDC2}" name="Pakitimas_x000a_(Change)" totalsRowFunction="custom" dataDxfId="880" totalsRowDxfId="879">
      <calculatedColumnFormula>(E3-#REF!)/#REF!</calculatedColumnFormula>
      <totalsRowFormula>(D77-E77)/E77</totalsRowFormula>
    </tableColumn>
    <tableColumn id="7" xr3:uid="{ADCC1E3B-D74C-4ECB-9299-A08CE1B0E276}" name="Žiūrovų sk. _x000a_(ADM)" totalsRowFunction="sum" dataDxfId="878" totalsRowDxfId="877"/>
    <tableColumn id="8" xr3:uid="{824920E9-F9AA-42FC-94ED-043FAEA78B6D}" name="Seansų sk. _x000a_(Show count)" dataDxfId="876" totalsRowDxfId="875"/>
    <tableColumn id="9" xr3:uid="{0FB00B08-AEE7-4564-AE74-9FF0DFE4B583}" name="Lankomumo vid._x000a_(Average ADM)" dataDxfId="874" totalsRowDxfId="873">
      <calculatedColumnFormula>G3/H3</calculatedColumnFormula>
    </tableColumn>
    <tableColumn id="10" xr3:uid="{BA467AE8-D192-42C9-B7A1-B1520C8FA043}" name="Kopijų sk. _x000a_(DCO count)" dataDxfId="872" totalsRowDxfId="871"/>
    <tableColumn id="11" xr3:uid="{8FDD7B1F-D828-41EC-A805-881E4E6D840B}" name="Rodymo savaitė_x000a_(Week on screen)" dataDxfId="870" totalsRowDxfId="869"/>
    <tableColumn id="12" xr3:uid="{8E08CB86-8010-418F-9C1C-C55B9384A013}" name="Bendros pajamos _x000a_(Total GBO)" dataDxfId="868" totalsRowDxfId="867"/>
    <tableColumn id="13" xr3:uid="{FC0FCBA4-EB0D-40AF-AC9B-2C0834B322C8}" name="Bendras žiūrovų sk._x000a_(Total ADM)" dataDxfId="866" totalsRowDxfId="865"/>
    <tableColumn id="14" xr3:uid="{9925B0AF-C56D-4703-B1F0-750FF420550A}" name="Premjeros data _x000a_(Release date)" dataDxfId="864" totalsRowDxfId="863"/>
    <tableColumn id="15" xr3:uid="{64809D4D-6F14-4551-A111-8F90A47D4445}" name="Platintojas _x000a_(Distributor)" totalsRowLabel=" " dataDxfId="862" totalsRowDxfId="861"/>
  </tableColumns>
  <tableStyleInfo name="TableStyleLight18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83DE9221-A300-4809-A2F8-27B49A8A0476}" name="Table1324567891011121314151617181920212223" displayName="Table1324567891011121314151617181920212223" ref="A2:O63" totalsRowCount="1" headerRowDxfId="860" dataDxfId="858" totalsRowDxfId="857" headerRowBorderDxfId="859">
  <sortState xmlns:xlrd2="http://schemas.microsoft.com/office/spreadsheetml/2017/richdata2" ref="A3:O62">
    <sortCondition descending="1" ref="D3:D62"/>
  </sortState>
  <tableColumns count="15">
    <tableColumn id="1" xr3:uid="{E33DED1B-8B1F-4045-98DE-F98F5A46F980}" name="#" dataDxfId="856" totalsRowDxfId="855"/>
    <tableColumn id="2" xr3:uid="{FE8D9B29-FD15-476B-83C0-37F39F326153}" name="#_x000a_LW" dataDxfId="854" totalsRowDxfId="853"/>
    <tableColumn id="3" xr3:uid="{2216A271-ABF7-4964-88C0-AF90D50A4DA8}" name="Filmas _x000a_(Movie)" totalsRowLabel="Total (60)" dataDxfId="852" totalsRowDxfId="851"/>
    <tableColumn id="4" xr3:uid="{56BBDC55-F760-413A-AD8B-B907B3BA68EE}" name="Pajamos _x000a_(GBO)" totalsRowFunction="sum" dataDxfId="850" totalsRowDxfId="849"/>
    <tableColumn id="5" xr3:uid="{18A3A404-BB58-43A4-B615-4B1404380A3D}" name="Pajamos _x000a_praeita sav._x000a_(GBO LW)" totalsRowFunction="sum" dataDxfId="848" totalsRowDxfId="847"/>
    <tableColumn id="6" xr3:uid="{B00AC4B2-B72F-445B-BF15-AADFEE140E82}" name="Pakitimas_x000a_(Change)" totalsRowFunction="custom" dataDxfId="846" totalsRowDxfId="845">
      <calculatedColumnFormula>(D3-E3)/E3</calculatedColumnFormula>
      <totalsRowFormula>(D63-E63)/E63</totalsRowFormula>
    </tableColumn>
    <tableColumn id="7" xr3:uid="{EAD45041-EC2E-4A78-8606-AE4518055533}" name="Žiūrovų sk. _x000a_(ADM)" totalsRowFunction="sum" dataDxfId="844" totalsRowDxfId="843"/>
    <tableColumn id="8" xr3:uid="{C5E3A3F3-7CA5-4FE2-9915-3C5BA5AD5EB3}" name="Seansų sk. _x000a_(Show count)" dataDxfId="842" totalsRowDxfId="841"/>
    <tableColumn id="9" xr3:uid="{49CFD2A9-2127-4790-8AD3-4C67B5A58074}" name="Lankomumo vid._x000a_(Average ADM)" dataDxfId="840" totalsRowDxfId="839">
      <calculatedColumnFormula>G3/H3</calculatedColumnFormula>
    </tableColumn>
    <tableColumn id="10" xr3:uid="{8901586A-D0A0-454A-A2DD-42FBB2FF897B}" name="Kopijų sk. _x000a_(DCO count)" dataDxfId="838" totalsRowDxfId="837"/>
    <tableColumn id="11" xr3:uid="{4D630E19-5AB0-4262-B7A0-8BDE402FFAAA}" name="Rodymo savaitė_x000a_(Week on screen)" dataDxfId="836" totalsRowDxfId="835"/>
    <tableColumn id="12" xr3:uid="{8DC41F3C-7806-491C-B2DB-8CAAAEA5B7A4}" name="Bendros pajamos _x000a_(Total GBO)" dataDxfId="834" totalsRowDxfId="833"/>
    <tableColumn id="13" xr3:uid="{60FCDCB8-784D-4BBB-93DA-BE2ECCC17392}" name="Bendras žiūrovų sk._x000a_(Total ADM)" dataDxfId="832" totalsRowDxfId="831"/>
    <tableColumn id="14" xr3:uid="{A78D5669-713A-48B2-B795-6E25B0130276}" name="Premjeros data _x000a_(Release date)" dataDxfId="830" totalsRowDxfId="829"/>
    <tableColumn id="15" xr3:uid="{387CF93E-BFDC-426D-9D4F-5595FF05ADCE}" name="Platintojas _x000a_(Distributor)" totalsRowLabel=" " dataDxfId="828" totalsRowDxfId="827"/>
  </tableColumns>
  <tableStyleInfo name="TableStyleLight18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FE460EBF-4056-4835-B6EE-1163534F31EF}" name="Table13245678910111213141516171819202122" displayName="Table13245678910111213141516171819202122" ref="A2:O50" totalsRowCount="1" headerRowDxfId="826" dataDxfId="824" totalsRowDxfId="823" headerRowBorderDxfId="825">
  <sortState xmlns:xlrd2="http://schemas.microsoft.com/office/spreadsheetml/2017/richdata2" ref="A3:O49">
    <sortCondition descending="1" ref="D3:D49"/>
  </sortState>
  <tableColumns count="15">
    <tableColumn id="1" xr3:uid="{B775CE21-22C7-4CAF-85B2-8B2A7410C853}" name="#" dataDxfId="822" totalsRowDxfId="821"/>
    <tableColumn id="2" xr3:uid="{7DF78EAF-C4AE-4A76-B061-E7F514B8BFED}" name="#_x000a_LW" dataDxfId="820" totalsRowDxfId="819"/>
    <tableColumn id="3" xr3:uid="{1060229F-D7C4-405A-97D8-0A804307EB01}" name="Filmas _x000a_(Movie)" totalsRowLabel="Total (47)" dataDxfId="818" totalsRowDxfId="817"/>
    <tableColumn id="4" xr3:uid="{3E1E1CB8-DA2D-4291-94D1-38BDA78CC445}" name="Pajamos _x000a_(GBO)" totalsRowFunction="sum" dataDxfId="816" totalsRowDxfId="815"/>
    <tableColumn id="5" xr3:uid="{D6169CC1-7495-4C08-9847-121D97BE72A4}" name="Pajamos _x000a_praeita sav._x000a_(GBO LW)" totalsRowLabel="329 168 €" dataDxfId="814" totalsRowDxfId="813"/>
    <tableColumn id="6" xr3:uid="{895F0747-51E7-4379-8500-E8CC5B61C3E9}" name="Pakitimas_x000a_(Change)" totalsRowFunction="custom" dataDxfId="812" totalsRowDxfId="811">
      <calculatedColumnFormula>(D3-E3)/E3</calculatedColumnFormula>
      <totalsRowFormula>(D50-E50)/E50</totalsRowFormula>
    </tableColumn>
    <tableColumn id="7" xr3:uid="{BC80A504-92FE-409B-AE30-85EDA16A82D7}" name="Žiūrovų sk. _x000a_(ADM)" totalsRowFunction="sum" dataDxfId="810" totalsRowDxfId="809"/>
    <tableColumn id="8" xr3:uid="{F987C7F9-3FFE-4FD1-AD9E-739A549356CB}" name="Seansų sk. _x000a_(Show count)" dataDxfId="808" totalsRowDxfId="807"/>
    <tableColumn id="9" xr3:uid="{9ED64AB2-68F6-4C1F-B1C7-0BBFE677E824}" name="Lankomumo vid._x000a_(Average ADM)" dataDxfId="806" totalsRowDxfId="805">
      <calculatedColumnFormula>G3/H3</calculatedColumnFormula>
    </tableColumn>
    <tableColumn id="10" xr3:uid="{8822F1C6-1742-4E79-83CD-6EB83672DA96}" name="Kopijų sk. _x000a_(DCO count)" dataDxfId="804" totalsRowDxfId="803"/>
    <tableColumn id="11" xr3:uid="{B5867024-A719-4B8D-ADC1-F4F86404C7EF}" name="Rodymo savaitė_x000a_(Week on screen)" dataDxfId="802" totalsRowDxfId="801"/>
    <tableColumn id="12" xr3:uid="{90362124-C089-48DA-8CCE-27A07BC1E73A}" name="Bendros pajamos _x000a_(Total GBO)" dataDxfId="800" totalsRowDxfId="799"/>
    <tableColumn id="13" xr3:uid="{3D6FC44A-D637-4B2B-AA1B-75338A9CD97F}" name="Bendras žiūrovų sk._x000a_(Total ADM)" dataDxfId="798" totalsRowDxfId="797"/>
    <tableColumn id="14" xr3:uid="{25C05C8D-FAB3-474A-B06A-1E20CF9DD728}" name="Premjeros data _x000a_(Release date)" dataDxfId="796" totalsRowDxfId="795"/>
    <tableColumn id="15" xr3:uid="{66A84FF2-CDE1-4111-AD39-EB52C3DCEC09}" name="Platintojas _x000a_(Distributor)" totalsRowLabel=" " dataDxfId="794" totalsRowDxfId="793"/>
  </tableColumns>
  <tableStyleInfo name="TableStyleLight18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D908E71D-293E-41BE-A67B-92344BB0576E}" name="Table132456789101112131415161718192021" displayName="Table132456789101112131415161718192021" ref="A2:O47" totalsRowCount="1" headerRowDxfId="792" dataDxfId="790" totalsRowDxfId="789" headerRowBorderDxfId="791">
  <sortState xmlns:xlrd2="http://schemas.microsoft.com/office/spreadsheetml/2017/richdata2" ref="A3:O46">
    <sortCondition descending="1" ref="D3:D46"/>
  </sortState>
  <tableColumns count="15">
    <tableColumn id="1" xr3:uid="{3B002E06-6789-49BA-BC91-D8E22E76CF68}" name="#" dataDxfId="788" totalsRowDxfId="787"/>
    <tableColumn id="2" xr3:uid="{BC5B0E0E-FA34-43DB-A53D-91650B43351F}" name="#_x000a_LW" dataDxfId="786" totalsRowDxfId="785"/>
    <tableColumn id="3" xr3:uid="{E110E384-1896-48E1-9A02-1B0AF4EA01DC}" name="Filmas _x000a_(Movie)" totalsRowLabel="Total (44)" dataDxfId="784" totalsRowDxfId="783"/>
    <tableColumn id="4" xr3:uid="{5F678729-D905-4CB2-8CB3-0B08FB9CDC99}" name="Pajamos _x000a_(GBO)" totalsRowFunction="sum" dataDxfId="782" totalsRowDxfId="781"/>
    <tableColumn id="5" xr3:uid="{C19D8622-F3B5-4CBC-9744-EC95ED38C4F7}" name="Pajamos _x000a_praeita sav._x000a_(GBO LW)" totalsRowFunction="sum" dataDxfId="780" totalsRowDxfId="779"/>
    <tableColumn id="6" xr3:uid="{0384BE36-BA51-4347-A9FB-6A14EAC89732}" name="Pakitimas_x000a_(Change)" totalsRowFunction="custom" dataDxfId="778" totalsRowDxfId="777">
      <calculatedColumnFormula>(D3-E3)/E3</calculatedColumnFormula>
      <totalsRowFormula>(D47-E47)/E47</totalsRowFormula>
    </tableColumn>
    <tableColumn id="7" xr3:uid="{2B98E622-81A0-49B9-9B5D-1F0C4B961F7A}" name="Žiūrovų sk. _x000a_(ADM)" totalsRowFunction="sum" dataDxfId="776" totalsRowDxfId="775"/>
    <tableColumn id="8" xr3:uid="{71189190-58E8-4660-9F09-4244A22418D4}" name="Seansų sk. _x000a_(Show count)" dataDxfId="774" totalsRowDxfId="773"/>
    <tableColumn id="9" xr3:uid="{F24A9E84-01D7-4C47-89C7-250551451BBE}" name="Lankomumo vid._x000a_(Average ADM)" dataDxfId="772" totalsRowDxfId="771">
      <calculatedColumnFormula>G3/H3</calculatedColumnFormula>
    </tableColumn>
    <tableColumn id="10" xr3:uid="{EDDABFA2-9C65-4A05-9730-D3C8B1B34B06}" name="Kopijų sk. _x000a_(DCO count)" dataDxfId="770" totalsRowDxfId="769"/>
    <tableColumn id="11" xr3:uid="{A97E26A5-40C3-4002-BCDC-7773A5E0B82E}" name="Rodymo savaitė_x000a_(Week on screen)" dataDxfId="768" totalsRowDxfId="767"/>
    <tableColumn id="12" xr3:uid="{8D1C50EF-D23E-47EB-97E1-50ECB62997CA}" name="Bendros pajamos _x000a_(Total GBO)" dataDxfId="766" totalsRowDxfId="765"/>
    <tableColumn id="13" xr3:uid="{88DBEC6F-6124-4C83-BDBF-9B12758E4390}" name="Bendras žiūrovų sk._x000a_(Total ADM)" dataDxfId="764" totalsRowDxfId="763"/>
    <tableColumn id="14" xr3:uid="{029E10C8-6961-4D64-9F7E-E2940C223129}" name="Premjeros data _x000a_(Release date)" dataDxfId="762" totalsRowDxfId="761"/>
    <tableColumn id="15" xr3:uid="{33A33FEE-D258-438A-9162-E27D355BEAE3}" name="Platintojas _x000a_(Distributor)" totalsRowLabel=" " dataDxfId="760" totalsRowDxfId="759"/>
  </tableColumns>
  <tableStyleInfo name="TableStyleLight18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5BE45AF-46EC-45C7-8E10-1C8210B9EB73}" name="Table1324567891011121314151617181920" displayName="Table1324567891011121314151617181920" ref="A2:O59" totalsRowCount="1" headerRowDxfId="758" dataDxfId="756" totalsRowDxfId="755" headerRowBorderDxfId="757">
  <sortState xmlns:xlrd2="http://schemas.microsoft.com/office/spreadsheetml/2017/richdata2" ref="A3:O58">
    <sortCondition descending="1" ref="D3:D58"/>
  </sortState>
  <tableColumns count="15">
    <tableColumn id="1" xr3:uid="{513910F1-FEC4-44E4-A7A4-623303603302}" name="#" dataDxfId="754" totalsRowDxfId="753"/>
    <tableColumn id="2" xr3:uid="{AA685BC5-A21A-4C4F-92AA-57F9C112DF49}" name="#_x000a_LW" dataDxfId="752" totalsRowDxfId="751"/>
    <tableColumn id="3" xr3:uid="{9D890883-6A72-4F8A-B3CA-D2856E4961AC}" name="Filmas _x000a_(Movie)" totalsRowLabel="Total (56)" dataDxfId="750" totalsRowDxfId="749"/>
    <tableColumn id="4" xr3:uid="{22A5520A-CF3E-4F41-970F-DE8E1E8D6DF9}" name="Pajamos _x000a_(GBO)" totalsRowFunction="sum" dataDxfId="748" totalsRowDxfId="747"/>
    <tableColumn id="5" xr3:uid="{86BDA544-1AA2-47C9-BFAA-189AAA8C7312}" name="Pajamos _x000a_praeita sav._x000a_(GBO LW)" totalsRowLabel="537 000 €" dataDxfId="746" totalsRowDxfId="745"/>
    <tableColumn id="6" xr3:uid="{EABD05FA-8506-45B9-8834-EF2E1C6EF467}" name="Pakitimas_x000a_(Change)" totalsRowFunction="custom" dataDxfId="744" totalsRowDxfId="743">
      <calculatedColumnFormula>(D3-E3)/E3</calculatedColumnFormula>
      <totalsRowFormula>(D59-E59)/E59</totalsRowFormula>
    </tableColumn>
    <tableColumn id="7" xr3:uid="{A7B739AA-2BA3-46DD-B670-936C0AEEE113}" name="Žiūrovų sk. _x000a_(ADM)" totalsRowFunction="sum" dataDxfId="742" totalsRowDxfId="741"/>
    <tableColumn id="8" xr3:uid="{A535DE57-521C-487E-885A-92BC60BA0D7A}" name="Seansų sk. _x000a_(Show count)" dataDxfId="740" totalsRowDxfId="739"/>
    <tableColumn id="9" xr3:uid="{513770D3-752D-40A4-BEC8-8267D68B053C}" name="Lankomumo vid._x000a_(Average ADM)" dataDxfId="738" totalsRowDxfId="737">
      <calculatedColumnFormula>G3/H3</calculatedColumnFormula>
    </tableColumn>
    <tableColumn id="10" xr3:uid="{3355D3EB-DCA7-44A8-97F6-56C41E789DB4}" name="Kopijų sk. _x000a_(DCO count)" dataDxfId="736" totalsRowDxfId="735"/>
    <tableColumn id="11" xr3:uid="{0925C79E-9A9E-4257-B555-5B4C20292443}" name="Rodymo savaitė_x000a_(Week on screen)" dataDxfId="734" totalsRowDxfId="733"/>
    <tableColumn id="12" xr3:uid="{D62B28CB-4578-46D5-AADC-B1E1E0AAC7AB}" name="Bendros pajamos _x000a_(Total GBO)" dataDxfId="732" totalsRowDxfId="731"/>
    <tableColumn id="13" xr3:uid="{AF460C1D-31EA-4A70-AE52-924AB2D08429}" name="Bendras žiūrovų sk._x000a_(Total ADM)" dataDxfId="730" totalsRowDxfId="729"/>
    <tableColumn id="14" xr3:uid="{A7791540-EDEA-48EF-A836-6152E4FF0A88}" name="Premjeros data _x000a_(Release date)" dataDxfId="728" totalsRowDxfId="727"/>
    <tableColumn id="15" xr3:uid="{A87A7F7C-4744-48DA-A332-6577A311015B}" name="Platintojas _x000a_(Distributor)" totalsRowLabel=" " dataDxfId="726" totalsRowDxfId="725"/>
  </tableColumns>
  <tableStyleInfo name="TableStyleLight18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A7CBE18-6C27-4758-8943-53B8A7030018}" name="Table13245678910111213141516171819" displayName="Table13245678910111213141516171819" ref="A2:O56" totalsRowCount="1" headerRowDxfId="724" dataDxfId="722" totalsRowDxfId="721" headerRowBorderDxfId="723">
  <sortState xmlns:xlrd2="http://schemas.microsoft.com/office/spreadsheetml/2017/richdata2" ref="A3:O55">
    <sortCondition descending="1" ref="D3:D55"/>
  </sortState>
  <tableColumns count="15">
    <tableColumn id="1" xr3:uid="{082C6BE9-CD7E-4571-85FF-CA869F2DB6FE}" name="#" dataDxfId="720" totalsRowDxfId="719"/>
    <tableColumn id="2" xr3:uid="{B92CC5B8-1EA3-475C-87A5-D8216D4E3A96}" name="#_x000a_LW" dataDxfId="718" totalsRowDxfId="717"/>
    <tableColumn id="3" xr3:uid="{19985E18-FCF9-470E-9537-EF7DF1388ACF}" name="Filmas _x000a_(Movie)" totalsRowLabel="Total (53)" dataDxfId="716" totalsRowDxfId="715"/>
    <tableColumn id="4" xr3:uid="{70C934AA-0CE7-4F85-8C7D-5081A75CCEEA}" name="Pajamos _x000a_(GBO)" totalsRowFunction="sum" dataDxfId="714" totalsRowDxfId="713"/>
    <tableColumn id="5" xr3:uid="{ECBDF91C-BEBC-471E-82E0-A707834F6055}" name="Pajamos _x000a_praeita sav._x000a_(GBO LW)" totalsRowLabel="526 095 €" dataDxfId="712" totalsRowDxfId="711"/>
    <tableColumn id="6" xr3:uid="{A817AFE9-A0D7-4026-A086-578313247786}" name="Pakitimas_x000a_(Change)" totalsRowFunction="custom" dataDxfId="710" totalsRowDxfId="709">
      <calculatedColumnFormula>(D3-E3)/E3</calculatedColumnFormula>
      <totalsRowFormula>(D56-E56)/E56</totalsRowFormula>
    </tableColumn>
    <tableColumn id="7" xr3:uid="{1707260B-EC73-4EBB-A65F-340D15BCD9EF}" name="Žiūrovų sk. _x000a_(ADM)" totalsRowFunction="sum" dataDxfId="708" totalsRowDxfId="707"/>
    <tableColumn id="8" xr3:uid="{287F7F0F-B09D-4778-A323-8F382E891BEF}" name="Seansų sk. _x000a_(Show count)" dataDxfId="706" totalsRowDxfId="705"/>
    <tableColumn id="9" xr3:uid="{BD3B10AD-0689-4A2B-9EAD-6E6822517BC4}" name="Lankomumo vid._x000a_(Average ADM)" dataDxfId="704" totalsRowDxfId="703">
      <calculatedColumnFormula>G3/H3</calculatedColumnFormula>
    </tableColumn>
    <tableColumn id="10" xr3:uid="{524063AD-A8EC-49CB-9466-C08D3F56B1A8}" name="Kopijų sk. _x000a_(DCO count)" dataDxfId="702" totalsRowDxfId="701"/>
    <tableColumn id="11" xr3:uid="{347E38C6-A43A-47FD-8ED7-D06DFF71E70B}" name="Rodymo savaitė_x000a_(Week on screen)" dataDxfId="700" totalsRowDxfId="699"/>
    <tableColumn id="12" xr3:uid="{7E939179-5088-4C8B-A0FE-9AE4463D5453}" name="Bendros pajamos _x000a_(Total GBO)" dataDxfId="698" totalsRowDxfId="697"/>
    <tableColumn id="13" xr3:uid="{8431C054-33E2-4B29-A6A1-33FF310C8EFC}" name="Bendras žiūrovų sk._x000a_(Total ADM)" dataDxfId="696" totalsRowDxfId="695"/>
    <tableColumn id="14" xr3:uid="{4DDEDF36-A030-4958-BF90-C977AAC60250}" name="Premjeros data _x000a_(Release date)" dataDxfId="694" totalsRowDxfId="693"/>
    <tableColumn id="15" xr3:uid="{D9222439-7DFA-4082-9D0C-BAE1E786691E}" name="Platintojas _x000a_(Distributor)" totalsRowLabel=" " dataDxfId="692" totalsRowDxfId="691"/>
  </tableColumns>
  <tableStyleInfo name="TableStyleLight18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B66489A-C615-4F5D-9BE9-5F129EC7245F}" name="Table132456789101112131415161718" displayName="Table132456789101112131415161718" ref="A2:O63" totalsRowCount="1" headerRowDxfId="690" dataDxfId="688" totalsRowDxfId="687" headerRowBorderDxfId="689">
  <sortState xmlns:xlrd2="http://schemas.microsoft.com/office/spreadsheetml/2017/richdata2" ref="A3:O62">
    <sortCondition descending="1" ref="D3:D62"/>
  </sortState>
  <tableColumns count="15">
    <tableColumn id="1" xr3:uid="{65A373A0-047E-4872-80F1-154487D64D38}" name="#" dataDxfId="686" totalsRowDxfId="685"/>
    <tableColumn id="2" xr3:uid="{A1718EF8-4F8A-43EF-A9C2-11D6C079EFFC}" name="#_x000a_LW" dataDxfId="684" totalsRowDxfId="683"/>
    <tableColumn id="3" xr3:uid="{757AADC0-C8A8-460F-B99F-F39491774A28}" name="Filmas _x000a_(Movie)" totalsRowLabel="Total (60)" dataDxfId="682" totalsRowDxfId="681"/>
    <tableColumn id="4" xr3:uid="{5330D746-F5F2-4E7B-A302-942E19853EAC}" name="Pajamos _x000a_(GBO)" totalsRowFunction="sum" dataDxfId="680" totalsRowDxfId="679"/>
    <tableColumn id="5" xr3:uid="{8523C753-5EF9-4F00-ADCB-DAB76BBB3621}" name="Pajamos _x000a_praeita sav._x000a_(GBO LW)" totalsRowLabel="322 487 €" dataDxfId="678" totalsRowDxfId="677"/>
    <tableColumn id="6" xr3:uid="{01FD7EA3-6FCD-4AA8-BCC8-3A3F1812BA14}" name="Pakitimas_x000a_(Change)" totalsRowFunction="custom" dataDxfId="676" totalsRowDxfId="675">
      <calculatedColumnFormula>(D3-E3)/E3</calculatedColumnFormula>
      <totalsRowFormula>(D63-E63)/E63</totalsRowFormula>
    </tableColumn>
    <tableColumn id="7" xr3:uid="{F5081DCE-997E-4264-8632-FE3A67C52390}" name="Žiūrovų sk. _x000a_(ADM)" totalsRowFunction="sum" dataDxfId="674" totalsRowDxfId="673"/>
    <tableColumn id="8" xr3:uid="{9D267EAF-21CF-4B15-AB93-232362A7072C}" name="Seansų sk. _x000a_(Show count)" dataDxfId="672" totalsRowDxfId="671"/>
    <tableColumn id="9" xr3:uid="{E5EAA70F-9255-42EF-9626-8E64B1A9E142}" name="Lankomumo vid._x000a_(Average ADM)" dataDxfId="670" totalsRowDxfId="669">
      <calculatedColumnFormula>G3/H3</calculatedColumnFormula>
    </tableColumn>
    <tableColumn id="10" xr3:uid="{C5362A7D-E195-4655-AB81-95656C3F28F3}" name="Kopijų sk. _x000a_(DCO count)" dataDxfId="668" totalsRowDxfId="667"/>
    <tableColumn id="11" xr3:uid="{BCD3D9E3-6B1B-40CA-A9B5-5D6F98628053}" name="Rodymo savaitė_x000a_(Week on screen)" dataDxfId="666" totalsRowDxfId="665"/>
    <tableColumn id="12" xr3:uid="{840A0111-AFD8-46DD-BCC2-35C79415E57F}" name="Bendros pajamos _x000a_(Total GBO)" dataDxfId="664" totalsRowDxfId="663"/>
    <tableColumn id="13" xr3:uid="{9AF8222C-C299-4D0B-9C47-022C1CDE3BCD}" name="Bendras žiūrovų sk._x000a_(Total ADM)" dataDxfId="662" totalsRowDxfId="661"/>
    <tableColumn id="14" xr3:uid="{B7857D85-F540-474B-A066-CEF69F55A160}" name="Premjeros data _x000a_(Release date)" dataDxfId="660" totalsRowDxfId="659"/>
    <tableColumn id="15" xr3:uid="{D3D34974-FAFF-4217-B5E5-26CFFA67AE1E}" name="Platintojas _x000a_(Distributor)" totalsRowLabel=" " dataDxfId="658" totalsRowDxfId="657"/>
  </tableColumns>
  <tableStyleInfo name="TableStyleLight18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00C7A8-6F7D-4023-BA37-438ADD885372}" name="Table1324567891011121314151617" displayName="Table1324567891011121314151617" ref="A2:O53" totalsRowCount="1" headerRowDxfId="656" dataDxfId="654" totalsRowDxfId="653" headerRowBorderDxfId="655">
  <sortState xmlns:xlrd2="http://schemas.microsoft.com/office/spreadsheetml/2017/richdata2" ref="A3:O52">
    <sortCondition descending="1" ref="D3:D52"/>
  </sortState>
  <tableColumns count="15">
    <tableColumn id="1" xr3:uid="{912CE938-121B-4D0A-A2B1-3277E36919D4}" name="#" dataDxfId="652" totalsRowDxfId="651"/>
    <tableColumn id="2" xr3:uid="{1C38486C-5CA0-416E-A2D6-28A8F80D8F99}" name="#_x000a_LW" dataDxfId="650" totalsRowDxfId="649"/>
    <tableColumn id="3" xr3:uid="{7476050E-6FFF-40BB-BA96-290B19233FFA}" name="Filmas _x000a_(Movie)" totalsRowLabel="Total (50)" dataDxfId="648" totalsRowDxfId="647"/>
    <tableColumn id="4" xr3:uid="{7E6D04FA-16A2-4AA7-B7CA-2E46B9AA2C70}" name="Pajamos _x000a_(GBO)" totalsRowFunction="sum" dataDxfId="646" totalsRowDxfId="645"/>
    <tableColumn id="5" xr3:uid="{8C92E961-26C9-4FE3-9F58-088F82AD0B22}" name="Pajamos _x000a_praeita sav._x000a_(GBO LW)" totalsRowLabel="392 844 €" dataDxfId="644" totalsRowDxfId="643"/>
    <tableColumn id="6" xr3:uid="{99F233C2-60B2-4520-9E68-46012FF6994C}" name="Pakitimas_x000a_(Change)" totalsRowFunction="custom" dataDxfId="642" totalsRowDxfId="641">
      <calculatedColumnFormula>(D3-E3)/E3</calculatedColumnFormula>
      <totalsRowFormula>(D53-E53)/E53</totalsRowFormula>
    </tableColumn>
    <tableColumn id="7" xr3:uid="{D68D9BA4-C665-468F-A9CD-E68AC00A38A4}" name="Žiūrovų sk. _x000a_(ADM)" totalsRowFunction="sum" dataDxfId="640" totalsRowDxfId="639"/>
    <tableColumn id="8" xr3:uid="{6A1FA083-E479-433A-9BA8-9A284CCFA529}" name="Seansų sk. _x000a_(Show count)" dataDxfId="638" totalsRowDxfId="637"/>
    <tableColumn id="9" xr3:uid="{BFA4B4FA-D7E4-4C9A-A842-4E053AEFC2D0}" name="Lankomumo vid._x000a_(Average ADM)" dataDxfId="636" totalsRowDxfId="635">
      <calculatedColumnFormula>G3/H3</calculatedColumnFormula>
    </tableColumn>
    <tableColumn id="10" xr3:uid="{E70BC784-3044-4D1E-9279-877243841B32}" name="Kopijų sk. _x000a_(DCO count)" dataDxfId="634" totalsRowDxfId="633"/>
    <tableColumn id="11" xr3:uid="{E3B9DF6E-78D8-435E-BDEF-1B2F09197980}" name="Rodymo savaitė_x000a_(Week on screen)" dataDxfId="632" totalsRowDxfId="631"/>
    <tableColumn id="12" xr3:uid="{174A7435-2129-4468-A1AD-72F5D40E75D9}" name="Bendros pajamos _x000a_(Total GBO)" dataDxfId="630" totalsRowDxfId="629"/>
    <tableColumn id="13" xr3:uid="{971754C0-0288-452A-8EC1-0C49D1B03B5E}" name="Bendras žiūrovų sk._x000a_(Total ADM)" dataDxfId="628" totalsRowDxfId="627"/>
    <tableColumn id="14" xr3:uid="{B78174A1-BA98-4FEA-9974-DC8E13885FCF}" name="Premjeros data _x000a_(Release date)" dataDxfId="626" totalsRowDxfId="625"/>
    <tableColumn id="15" xr3:uid="{B7FE64C5-8F96-4DA5-8CD3-2B1FA4EB929F}" name="Platintojas _x000a_(Distributor)" totalsRowLabel=" " dataDxfId="624" totalsRowDxfId="623"/>
  </tableColumns>
  <tableStyleInfo name="TableStyleLight18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B66672C-A060-456C-82CA-6E4E26EA6937}" name="Table13245678910111213141516" displayName="Table13245678910111213141516" ref="A2:O51" totalsRowCount="1" headerRowDxfId="622" dataDxfId="620" totalsRowDxfId="619" headerRowBorderDxfId="621">
  <sortState xmlns:xlrd2="http://schemas.microsoft.com/office/spreadsheetml/2017/richdata2" ref="A3:O50">
    <sortCondition descending="1" ref="D3:D50"/>
  </sortState>
  <tableColumns count="15">
    <tableColumn id="1" xr3:uid="{1E6716B0-95A7-49A0-9638-6FB120C88CCD}" name="#" dataDxfId="618" totalsRowDxfId="617"/>
    <tableColumn id="2" xr3:uid="{D317A8AD-B69B-4BD6-B642-B27B31FD5108}" name="#_x000a_LW" dataDxfId="616" totalsRowDxfId="615"/>
    <tableColumn id="3" xr3:uid="{989D168C-C5E3-42DC-9AD2-56842BBB8D6D}" name="Filmas _x000a_(Movie)" totalsRowLabel="Total (48)" dataDxfId="614" totalsRowDxfId="613"/>
    <tableColumn id="4" xr3:uid="{1F4D4079-B453-4C22-9BE3-6EB22DE48D14}" name="Pajamos _x000a_(GBO)" totalsRowFunction="sum" dataDxfId="612" totalsRowDxfId="611"/>
    <tableColumn id="5" xr3:uid="{15889A47-BE79-4DA1-9BC0-7C855EE36CCC}" name="Pajamos _x000a_praeita sav._x000a_(GBO LW)" totalsRowLabel="431 880 €" dataDxfId="610" totalsRowDxfId="609"/>
    <tableColumn id="6" xr3:uid="{F4E057A2-2248-4D92-B41F-5A4D48B0AFC2}" name="Pakitimas_x000a_(Change)" totalsRowFunction="custom" dataDxfId="608" totalsRowDxfId="607">
      <calculatedColumnFormula>(D3-E3)/E3</calculatedColumnFormula>
      <totalsRowFormula>(D51-E51)/E51</totalsRowFormula>
    </tableColumn>
    <tableColumn id="7" xr3:uid="{9BC95640-7B07-4231-8EFF-99B724DD1AAF}" name="Žiūrovų sk. _x000a_(ADM)" totalsRowFunction="sum" dataDxfId="606" totalsRowDxfId="605"/>
    <tableColumn id="8" xr3:uid="{B0028882-A5DD-4ED3-8AD8-C8F12D47F098}" name="Seansų sk. _x000a_(Show count)" dataDxfId="604" totalsRowDxfId="603"/>
    <tableColumn id="9" xr3:uid="{FC3A8AF0-2C9C-4F80-BB0B-9D4A75EE9E30}" name="Lankomumo vid._x000a_(Average ADM)" dataDxfId="602" totalsRowDxfId="601">
      <calculatedColumnFormula>G3/H3</calculatedColumnFormula>
    </tableColumn>
    <tableColumn id="10" xr3:uid="{B86488CA-7128-4E9C-B753-5334A8612DE6}" name="Kopijų sk. _x000a_(DCO count)" dataDxfId="600" totalsRowDxfId="599"/>
    <tableColumn id="11" xr3:uid="{E52D4E93-F1D6-47BE-8890-15B624802D9D}" name="Rodymo savaitė_x000a_(Week on screen)" dataDxfId="598" totalsRowDxfId="597"/>
    <tableColumn id="12" xr3:uid="{C2CB243E-2077-40ED-AA4D-EA6BD45E4713}" name="Bendros pajamos _x000a_(Total GBO)" dataDxfId="596" totalsRowDxfId="595"/>
    <tableColumn id="13" xr3:uid="{2EBDE0A5-77B3-4CE4-A498-46B79DA183F6}" name="Bendras žiūrovų sk._x000a_(Total ADM)" dataDxfId="594" totalsRowDxfId="593"/>
    <tableColumn id="14" xr3:uid="{E61A7D1D-53E7-45DA-A12A-CD98CD5B9101}" name="Premjeros data _x000a_(Release date)" dataDxfId="592" totalsRowDxfId="591"/>
    <tableColumn id="15" xr3:uid="{B38C4A36-820F-49B7-A740-C67EC9EF5E64}" name="Platintojas _x000a_(Distributor)" totalsRowLabel=" " dataDxfId="590" totalsRowDxfId="589"/>
  </tableColumns>
  <tableStyleInfo name="TableStyleLight18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3B838C8-7ED3-4520-94C1-89980145A328}" name="Table132456789101112131415" displayName="Table132456789101112131415" ref="A2:O55" totalsRowCount="1" headerRowDxfId="588" dataDxfId="586" totalsRowDxfId="585" headerRowBorderDxfId="587">
  <sortState xmlns:xlrd2="http://schemas.microsoft.com/office/spreadsheetml/2017/richdata2" ref="A3:O54">
    <sortCondition descending="1" ref="D3:D54"/>
  </sortState>
  <tableColumns count="15">
    <tableColumn id="1" xr3:uid="{C53CC327-784C-4E64-9EB4-2F994EEECD1B}" name="#" dataDxfId="584" totalsRowDxfId="583"/>
    <tableColumn id="2" xr3:uid="{00D7FB28-EA30-44C4-8D74-EDDFF2B4175C}" name="#_x000a_LW" dataDxfId="582" totalsRowDxfId="581"/>
    <tableColumn id="3" xr3:uid="{473CD2C9-2BBF-4591-A435-B8C0CE250231}" name="Filmas _x000a_(Movie)" totalsRowLabel="Total (52)" dataDxfId="580" totalsRowDxfId="579"/>
    <tableColumn id="4" xr3:uid="{C14A044B-1A54-488A-9437-A2E6955FACE4}" name="Pajamos _x000a_(GBO)" totalsRowFunction="sum" dataDxfId="578" totalsRowDxfId="577"/>
    <tableColumn id="5" xr3:uid="{DD0244F7-4414-4C49-9262-BBB4833C4B0C}" name="Pajamos _x000a_praeita sav._x000a_(GBO LW)" totalsRowLabel="470 987 €" dataDxfId="576" totalsRowDxfId="575"/>
    <tableColumn id="6" xr3:uid="{6380ECB2-894D-4DF2-A4DB-F7D45141DC0A}" name="Pakitimas_x000a_(Change)" totalsRowFunction="custom" dataDxfId="574" totalsRowDxfId="573">
      <calculatedColumnFormula>(D3-E3)/E3</calculatedColumnFormula>
      <totalsRowFormula>(D55-E55)/E55</totalsRowFormula>
    </tableColumn>
    <tableColumn id="7" xr3:uid="{9A1835FA-4540-438E-A986-76DFB834EFC9}" name="Žiūrovų sk. _x000a_(ADM)" totalsRowFunction="sum" dataDxfId="572" totalsRowDxfId="571"/>
    <tableColumn id="8" xr3:uid="{4323095B-EB52-41E8-A047-AD57971912C5}" name="Seansų sk. _x000a_(Show count)" dataDxfId="570" totalsRowDxfId="569"/>
    <tableColumn id="9" xr3:uid="{46A87709-8B87-445F-A789-2BE223508CEB}" name="Lankomumo vid._x000a_(Average ADM)" dataDxfId="568" totalsRowDxfId="567">
      <calculatedColumnFormula>G3/H3</calculatedColumnFormula>
    </tableColumn>
    <tableColumn id="10" xr3:uid="{931C5E61-E377-448E-A66E-B9A9864E302C}" name="Kopijų sk. _x000a_(DCO count)" dataDxfId="566" totalsRowDxfId="565"/>
    <tableColumn id="11" xr3:uid="{2AD6B10C-0164-4DE5-9F65-EE9C222D7FD0}" name="Rodymo savaitė_x000a_(Week on screen)" dataDxfId="564" totalsRowDxfId="563"/>
    <tableColumn id="12" xr3:uid="{E8E810B7-3C9C-4E74-9343-41D3EBD1C6FA}" name="Bendros pajamos _x000a_(Total GBO)" dataDxfId="562" totalsRowDxfId="561"/>
    <tableColumn id="13" xr3:uid="{CC90E730-847B-494D-B110-096B8F54CC88}" name="Bendras žiūrovų sk._x000a_(Total ADM)" dataDxfId="560" totalsRowDxfId="559"/>
    <tableColumn id="14" xr3:uid="{E62D8BF5-7632-42BC-88E5-150F84F97726}" name="Premjeros data _x000a_(Release date)" dataDxfId="558" totalsRowDxfId="557"/>
    <tableColumn id="15" xr3:uid="{59EE5D6E-37ED-4E57-A89D-347E6DD440AC}" name="Platintojas _x000a_(Distributor)" totalsRowLabel=" " dataDxfId="556" totalsRowDxfId="555"/>
  </tableColumns>
  <tableStyleInfo name="TableStyleLight18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53DDAD0-BE85-468B-9061-F7CBAE4A1825}" name="Table1324567891011121314" displayName="Table1324567891011121314" ref="A2:O56" totalsRowCount="1" headerRowDxfId="554" dataDxfId="552" totalsRowDxfId="551" headerRowBorderDxfId="553">
  <sortState xmlns:xlrd2="http://schemas.microsoft.com/office/spreadsheetml/2017/richdata2" ref="A3:O55">
    <sortCondition descending="1" ref="D3:D55"/>
  </sortState>
  <tableColumns count="15">
    <tableColumn id="1" xr3:uid="{CD58468D-9B5A-42A3-A4ED-3DCAB899226E}" name="#" dataDxfId="550" totalsRowDxfId="549"/>
    <tableColumn id="2" xr3:uid="{8B30FD3B-AF82-4536-844E-85FFA40A8DED}" name="#_x000a_LW" dataDxfId="548" totalsRowDxfId="547"/>
    <tableColumn id="3" xr3:uid="{11E9FC9D-D4D5-4E4B-852A-01AE4937971E}" name="Filmas _x000a_(Movie)" totalsRowLabel="Total (53)" dataDxfId="546" totalsRowDxfId="545"/>
    <tableColumn id="4" xr3:uid="{AA26D858-0762-4557-BFEF-0DFF1D03BBF1}" name="Pajamos _x000a_(GBO)" totalsRowFunction="sum" dataDxfId="544" totalsRowDxfId="543"/>
    <tableColumn id="5" xr3:uid="{195F2728-67DE-4C70-97B0-5DE2836373B4}" name="Pajamos _x000a_praeita sav._x000a_(GBO LW)" totalsRowLabel="361 063 €" dataDxfId="542" totalsRowDxfId="541"/>
    <tableColumn id="6" xr3:uid="{61617AA1-DFAE-470C-B3C6-5AF63EBB59C8}" name="Pakitimas_x000a_(Change)" totalsRowFunction="custom" dataDxfId="540" totalsRowDxfId="539">
      <calculatedColumnFormula>(D3-E3)/E3</calculatedColumnFormula>
      <totalsRowFormula>(D56-E56)/E56</totalsRowFormula>
    </tableColumn>
    <tableColumn id="7" xr3:uid="{36DD085C-E7DB-4F9A-B0A5-5E9A71E1603A}" name="Žiūrovų sk. _x000a_(ADM)" totalsRowFunction="sum" dataDxfId="538" totalsRowDxfId="537"/>
    <tableColumn id="8" xr3:uid="{07A3A684-658C-4889-A2FD-BCD12FCE9B81}" name="Seansų sk. _x000a_(Show count)" dataDxfId="536" totalsRowDxfId="535"/>
    <tableColumn id="9" xr3:uid="{A66D64B9-B6F9-49EA-895F-EA0168492620}" name="Lankomumo vid._x000a_(Average ADM)" dataDxfId="534" totalsRowDxfId="533">
      <calculatedColumnFormula>G3/H3</calculatedColumnFormula>
    </tableColumn>
    <tableColumn id="10" xr3:uid="{475EBEC6-B020-4B4A-8960-B3AF4151DC72}" name="Kopijų sk. _x000a_(DCO count)" dataDxfId="532" totalsRowDxfId="531"/>
    <tableColumn id="11" xr3:uid="{E7A0DDF1-74DB-43CC-85D9-DB50C370494F}" name="Rodymo savaitė_x000a_(Week on screen)" dataDxfId="530" totalsRowDxfId="529"/>
    <tableColumn id="12" xr3:uid="{01392867-2783-40B6-AF12-7C02E8E4F437}" name="Bendros pajamos _x000a_(Total GBO)" dataDxfId="528" totalsRowDxfId="527"/>
    <tableColumn id="13" xr3:uid="{55E7FAA9-2218-478D-96E5-8BF81F3149E8}" name="Bendras žiūrovų sk._x000a_(Total ADM)" dataDxfId="526" totalsRowDxfId="525"/>
    <tableColumn id="14" xr3:uid="{D90583FA-7EED-48F8-8A89-E497723CFCB9}" name="Premjeros data _x000a_(Release date)" dataDxfId="524" totalsRowDxfId="523"/>
    <tableColumn id="15" xr3:uid="{88F50696-0D98-4FC1-8EA5-A3593D4717DB}" name="Platintojas _x000a_(Distributor)" totalsRowLabel=" " dataDxfId="522" totalsRowDxfId="521"/>
  </tableColumns>
  <tableStyleInfo name="TableStyleLight18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B33912D-3263-4262-874F-817E861584F5}" name="Table13245678910111213" displayName="Table13245678910111213" ref="A2:O62" totalsRowCount="1" headerRowDxfId="520" dataDxfId="518" totalsRowDxfId="517" headerRowBorderDxfId="519">
  <autoFilter ref="A2:O61" xr:uid="{4B33912D-3263-4262-874F-817E861584F5}"/>
  <sortState xmlns:xlrd2="http://schemas.microsoft.com/office/spreadsheetml/2017/richdata2" ref="A3:O61">
    <sortCondition descending="1" ref="D3:D61"/>
  </sortState>
  <tableColumns count="15">
    <tableColumn id="1" xr3:uid="{A2FE7724-811E-4529-800A-164544ABAB66}" name="#" dataDxfId="516" totalsRowDxfId="515"/>
    <tableColumn id="2" xr3:uid="{F3E33A76-7C39-4612-95B1-B71256227C2E}" name="#_x000a_LW" dataDxfId="514" totalsRowDxfId="513"/>
    <tableColumn id="3" xr3:uid="{BFEBFC51-292D-4EAA-B9A0-C00D94FAB171}" name="Filmas _x000a_(Movie)" totalsRowLabel="Total (59)" dataDxfId="512" totalsRowDxfId="511"/>
    <tableColumn id="4" xr3:uid="{A03E734C-FC96-4541-B119-00D16BDE83B5}" name="Pajamos _x000a_(GBO)" totalsRowFunction="sum" dataDxfId="510" totalsRowDxfId="509"/>
    <tableColumn id="5" xr3:uid="{C61E6887-0B8E-4649-AD87-1097999662AD}" name="Pajamos _x000a_praeita sav._x000a_(GBO LW)" totalsRowLabel="273 092 €" dataDxfId="508" totalsRowDxfId="507"/>
    <tableColumn id="6" xr3:uid="{F5C84775-1900-4847-9A15-75DD41EB4FE0}" name="Pakitimas_x000a_(Change)" totalsRowFunction="custom" dataDxfId="506" totalsRowDxfId="505">
      <calculatedColumnFormula>(D3-E3)/E3</calculatedColumnFormula>
      <totalsRowFormula>(D62-E62)/E62</totalsRowFormula>
    </tableColumn>
    <tableColumn id="7" xr3:uid="{15E26C7D-165E-4504-9004-D20AAAE9DE6C}" name="Žiūrovų sk. _x000a_(ADM)" totalsRowFunction="sum" dataDxfId="504" totalsRowDxfId="503"/>
    <tableColumn id="8" xr3:uid="{87027444-CEA8-42E7-B454-95FF7581B08D}" name="Seansų sk. _x000a_(Show count)" dataDxfId="502" totalsRowDxfId="501"/>
    <tableColumn id="9" xr3:uid="{352A534D-0D51-4B06-B747-814A28F91BA1}" name="Lankomumo vid._x000a_(Average ADM)" dataDxfId="500" totalsRowDxfId="499">
      <calculatedColumnFormula>G3/H3</calculatedColumnFormula>
    </tableColumn>
    <tableColumn id="10" xr3:uid="{E17D65E9-BE5B-47A3-9B40-825EBC3D8529}" name="Kopijų sk. _x000a_(DCO count)" dataDxfId="498" totalsRowDxfId="497"/>
    <tableColumn id="11" xr3:uid="{5BBFC05B-618E-4E3D-A0D3-FCDD196BBD5C}" name="Rodymo savaitė_x000a_(Week on screen)" dataDxfId="496" totalsRowDxfId="495"/>
    <tableColumn id="12" xr3:uid="{898414E8-B21B-4998-AD96-7D668F7C8D5C}" name="Bendros pajamos _x000a_(Total GBO)" dataDxfId="494" totalsRowDxfId="493"/>
    <tableColumn id="13" xr3:uid="{4CDE8D06-B874-4827-87D5-7A842927B0D8}" name="Bendras žiūrovų sk._x000a_(Total ADM)" dataDxfId="492" totalsRowDxfId="491"/>
    <tableColumn id="14" xr3:uid="{8B64E40F-CDA8-43F9-97ED-7A42DD184E8A}" name="Premjeros data _x000a_(Release date)" dataDxfId="490" totalsRowDxfId="489"/>
    <tableColumn id="15" xr3:uid="{1F3F5584-2B38-4DC8-83B7-95C89FAC6984}" name="Platintojas _x000a_(Distributor)" totalsRowLabel=" " dataDxfId="488" totalsRowDxfId="487"/>
  </tableColumns>
  <tableStyleInfo name="TableStyleLight18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8B53D87-9DF8-419A-925E-7593851C3E75}" name="Table132456789101112" displayName="Table132456789101112" ref="A2:O38" totalsRowCount="1" headerRowDxfId="486" dataDxfId="484" totalsRowDxfId="483" headerRowBorderDxfId="485">
  <sortState xmlns:xlrd2="http://schemas.microsoft.com/office/spreadsheetml/2017/richdata2" ref="A3:O37">
    <sortCondition descending="1" ref="D3:D37"/>
  </sortState>
  <tableColumns count="15">
    <tableColumn id="1" xr3:uid="{DABE1E97-8794-44C2-9CE7-BB49B6071092}" name="#" dataDxfId="482" totalsRowDxfId="481"/>
    <tableColumn id="2" xr3:uid="{462C9FCF-891D-49AA-99A3-CA4B71E23EBD}" name="#_x000a_LW" dataDxfId="480" totalsRowDxfId="479"/>
    <tableColumn id="3" xr3:uid="{194342D2-263E-4171-A348-70300EDD3995}" name="Filmas _x000a_(Movie)" totalsRowLabel="Total (35)" dataDxfId="478" totalsRowDxfId="477"/>
    <tableColumn id="4" xr3:uid="{ABE7D5FA-0EF2-4486-BDB5-4ED9D8E0F817}" name="Pajamos _x000a_(GBO)" totalsRowFunction="sum" dataDxfId="476" totalsRowDxfId="475"/>
    <tableColumn id="5" xr3:uid="{233AD662-424E-4B17-B006-956D44D9862B}" name="Pajamos _x000a_praeita sav._x000a_(GBO LW)" totalsRowLabel="530 620 €" dataDxfId="474" totalsRowDxfId="473"/>
    <tableColumn id="6" xr3:uid="{D3867496-E1A0-434C-8633-6354C3A8BC18}" name="Pakitimas_x000a_(Change)" totalsRowFunction="custom" dataDxfId="472" totalsRowDxfId="471">
      <calculatedColumnFormula>(D3-E3)/E3</calculatedColumnFormula>
      <totalsRowFormula>(D38-E38)/E38</totalsRowFormula>
    </tableColumn>
    <tableColumn id="7" xr3:uid="{B4961F63-67D2-4C5B-ADC3-A0F77065FBBA}" name="Žiūrovų sk. _x000a_(ADM)" totalsRowFunction="sum" dataDxfId="470" totalsRowDxfId="469"/>
    <tableColumn id="8" xr3:uid="{1A2BDF07-315C-4B53-B5CA-3BE0CBC364A9}" name="Seansų sk. _x000a_(Show count)" dataDxfId="468" totalsRowDxfId="467"/>
    <tableColumn id="9" xr3:uid="{C53A8913-6454-4A0C-96FA-7013289903FD}" name="Lankomumo vid._x000a_(Average ADM)" dataDxfId="466" totalsRowDxfId="465">
      <calculatedColumnFormula>G3/H3</calculatedColumnFormula>
    </tableColumn>
    <tableColumn id="10" xr3:uid="{2C0962B2-022C-47F6-9189-F8330496A502}" name="Kopijų sk. _x000a_(DCO count)" dataDxfId="464" totalsRowDxfId="463"/>
    <tableColumn id="11" xr3:uid="{7A1B9864-F284-4835-8DEF-93EE96BA8DF3}" name="Rodymo savaitė_x000a_(Week on screen)" dataDxfId="462" totalsRowDxfId="461"/>
    <tableColumn id="12" xr3:uid="{CFFB4768-DD8E-4382-ADEA-897FAD210D73}" name="Bendros pajamos _x000a_(Total GBO)" dataDxfId="460" totalsRowDxfId="459"/>
    <tableColumn id="13" xr3:uid="{EFE28A2A-5398-47B4-B12D-9D79E86EE1C7}" name="Bendras žiūrovų sk._x000a_(Total ADM)" dataDxfId="458" totalsRowDxfId="457"/>
    <tableColumn id="14" xr3:uid="{16B37BCB-5DDF-487C-A230-5BCEE616BAC1}" name="Premjeros data _x000a_(Release date)" dataDxfId="456" totalsRowDxfId="455"/>
    <tableColumn id="15" xr3:uid="{35F5E816-2CD5-46D2-A396-232492AAA3B9}" name="Platintojas _x000a_(Distributor)" totalsRowLabel=" " dataDxfId="454" totalsRowDxfId="453"/>
  </tableColumns>
  <tableStyleInfo name="TableStyleLight18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FEA6FE3-A669-4D5E-99CD-3ADB07CEACB3}" name="Table1324567891011" displayName="Table1324567891011" ref="A2:O33" totalsRowCount="1" headerRowDxfId="452" dataDxfId="450" totalsRowDxfId="449" headerRowBorderDxfId="451">
  <sortState xmlns:xlrd2="http://schemas.microsoft.com/office/spreadsheetml/2017/richdata2" ref="A3:O32">
    <sortCondition descending="1" ref="D3:D32"/>
  </sortState>
  <tableColumns count="15">
    <tableColumn id="1" xr3:uid="{39F15122-A0C3-442C-9960-5B9868DFFE43}" name="#" dataDxfId="448" totalsRowDxfId="447"/>
    <tableColumn id="2" xr3:uid="{08B81182-1512-478A-9786-CABF2B2FC4BF}" name="#_x000a_LW" dataDxfId="446" totalsRowDxfId="445"/>
    <tableColumn id="3" xr3:uid="{049BE64D-DBEC-4EA8-AB87-3098FFC89643}" name="Filmas _x000a_(Movie)" totalsRowLabel="Total (30)" dataDxfId="444" totalsRowDxfId="443"/>
    <tableColumn id="4" xr3:uid="{E9E3830A-8A4D-445C-9FA7-9212E4EA0FD5}" name="Pajamos _x000a_(GBO)" totalsRowFunction="sum" dataDxfId="442" totalsRowDxfId="441"/>
    <tableColumn id="5" xr3:uid="{E11C4194-9821-4511-884A-AC1C26EA3D88}" name="Pajamos _x000a_praeita sav._x000a_(GBO LW)" totalsRowLabel="530 620 €" dataDxfId="440" totalsRowDxfId="439"/>
    <tableColumn id="6" xr3:uid="{31B3C3AA-64BC-4DFB-8C12-7C76E315953B}" name="Pakitimas_x000a_(Change)" totalsRowFunction="custom" dataDxfId="438" totalsRowDxfId="437">
      <calculatedColumnFormula>(D3-E3)/E3</calculatedColumnFormula>
      <totalsRowFormula>(D33-E33)/E33</totalsRowFormula>
    </tableColumn>
    <tableColumn id="7" xr3:uid="{63B80199-A27A-4A3C-96C3-026C106DD70E}" name="Žiūrovų sk. _x000a_(ADM)" totalsRowFunction="sum" dataDxfId="436" totalsRowDxfId="435"/>
    <tableColumn id="8" xr3:uid="{7150B0D8-CCF4-416A-87A6-C90F0D39BF85}" name="Seansų sk. _x000a_(Show count)" dataDxfId="434" totalsRowDxfId="433"/>
    <tableColumn id="9" xr3:uid="{A25B6927-C1E1-40F1-87CA-AA1E14E9251F}" name="Lankomumo vid._x000a_(Average ADM)" dataDxfId="432" totalsRowDxfId="431">
      <calculatedColumnFormula>G3/H3</calculatedColumnFormula>
    </tableColumn>
    <tableColumn id="10" xr3:uid="{6E7D9BE9-E39F-47ED-A082-1C7C4D28B684}" name="Kopijų sk. _x000a_(DCO count)" dataDxfId="430" totalsRowDxfId="429"/>
    <tableColumn id="11" xr3:uid="{ADEA3FA6-6976-4DEE-974C-B0F38B9084E6}" name="Rodymo savaitė_x000a_(Week on screen)" dataDxfId="428" totalsRowDxfId="427"/>
    <tableColumn id="12" xr3:uid="{F1AC43EC-0709-46CC-A605-A2A830AE0E06}" name="Bendros pajamos _x000a_(Total GBO)" dataDxfId="426" totalsRowDxfId="425"/>
    <tableColumn id="13" xr3:uid="{E2DB46BA-877E-4FF7-8048-36CF841A0205}" name="Bendras žiūrovų sk._x000a_(Total ADM)" dataDxfId="424" totalsRowDxfId="423"/>
    <tableColumn id="14" xr3:uid="{6D99FB6F-515A-4FDC-A0B2-E01244B457D2}" name="Premjeros data _x000a_(Release date)" dataDxfId="422" totalsRowDxfId="421"/>
    <tableColumn id="15" xr3:uid="{02F9391A-8F4F-4109-BC6D-5427CC9FEC61}" name="Platintojas _x000a_(Distributor)" totalsRowLabel=" " dataDxfId="420" totalsRowDxfId="419"/>
  </tableColumns>
  <tableStyleInfo name="TableStyleLight18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603C975-10C8-4BD3-8A5F-F0D5A7ECF421}" name="Table13245678910" displayName="Table13245678910" ref="A2:O47" totalsRowCount="1" headerRowDxfId="418" dataDxfId="416" totalsRowDxfId="415" headerRowBorderDxfId="417">
  <sortState xmlns:xlrd2="http://schemas.microsoft.com/office/spreadsheetml/2017/richdata2" ref="A3:O46">
    <sortCondition descending="1" ref="D3:D46"/>
  </sortState>
  <tableColumns count="15">
    <tableColumn id="1" xr3:uid="{F88DC05C-5144-4DE1-9860-EFC14776547B}" name="#" dataDxfId="414" totalsRowDxfId="413"/>
    <tableColumn id="2" xr3:uid="{3F4FAC2C-7A2D-48F5-B6A5-58CC7AD906A1}" name="#_x000a_LW" dataDxfId="412" totalsRowDxfId="411"/>
    <tableColumn id="3" xr3:uid="{99DB2ABF-AE4C-489C-A24B-703BF7C55F41}" name="Filmas _x000a_(Movie)" totalsRowLabel="Total (44)" dataDxfId="410" totalsRowDxfId="409"/>
    <tableColumn id="4" xr3:uid="{6CA9E28E-032A-400E-99F9-38127DBF022F}" name="Pajamos _x000a_(GBO)" totalsRowFunction="sum" dataDxfId="408" totalsRowDxfId="407"/>
    <tableColumn id="5" xr3:uid="{A106DB56-B823-4030-879A-E6E52DAE5081}" name="Pajamos _x000a_praeita sav._x000a_(GBO LW)" totalsRowLabel="755 160 €" dataDxfId="406" totalsRowDxfId="405"/>
    <tableColumn id="6" xr3:uid="{CA543ED2-780E-44B2-AAD8-9C45332F2431}" name="Pakitimas_x000a_(Change)" totalsRowFunction="custom" dataDxfId="404" totalsRowDxfId="403">
      <calculatedColumnFormula>(D3-E3)/E3</calculatedColumnFormula>
      <totalsRowFormula>(D47-E47)/E47</totalsRowFormula>
    </tableColumn>
    <tableColumn id="7" xr3:uid="{9A3733E5-9228-4F73-8310-241DF0E8EBD0}" name="Žiūrovų sk. _x000a_(ADM)" totalsRowFunction="sum" dataDxfId="402" totalsRowDxfId="401"/>
    <tableColumn id="8" xr3:uid="{576DE766-0F1C-4C57-A5E0-60ED44118584}" name="Seansų sk. _x000a_(Show count)" dataDxfId="400" totalsRowDxfId="399"/>
    <tableColumn id="9" xr3:uid="{5C700C57-5F4F-403B-B965-BA5C2195BA30}" name="Lankomumo vid._x000a_(Average ADM)" dataDxfId="398" totalsRowDxfId="397">
      <calculatedColumnFormula>G3/H3</calculatedColumnFormula>
    </tableColumn>
    <tableColumn id="10" xr3:uid="{606A35F7-2523-40B7-B1CC-36E8EE3784FF}" name="Kopijų sk. _x000a_(DCO count)" dataDxfId="396" totalsRowDxfId="395"/>
    <tableColumn id="11" xr3:uid="{20CEF5C6-1094-4379-8366-39CE513B5554}" name="Rodymo savaitė_x000a_(Week on screen)" dataDxfId="394" totalsRowDxfId="393"/>
    <tableColumn id="12" xr3:uid="{7C7BFAD0-436C-4EF3-A1EC-655AC2990CE3}" name="Bendros pajamos _x000a_(Total GBO)" dataDxfId="392" totalsRowDxfId="391"/>
    <tableColumn id="13" xr3:uid="{E676D378-E5F1-4597-9AEE-38D932362793}" name="Bendras žiūrovų sk._x000a_(Total ADM)" dataDxfId="390" totalsRowDxfId="389"/>
    <tableColumn id="14" xr3:uid="{E4070FC6-892E-4EE2-B3E9-22E93F2B3256}" name="Premjeros data _x000a_(Release date)" dataDxfId="388" totalsRowDxfId="387"/>
    <tableColumn id="15" xr3:uid="{63D606CA-580F-4035-9004-4194930CDADF}" name="Platintojas _x000a_(Distributor)" totalsRowLabel=" " dataDxfId="386" totalsRowDxfId="385"/>
  </tableColumns>
  <tableStyleInfo name="TableStyleLight18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C5B9B9A-E434-40DD-A4B8-AB3F984805F0}" name="Table132456789" displayName="Table132456789" ref="A2:O46" totalsRowCount="1" headerRowDxfId="384" dataDxfId="382" totalsRowDxfId="381" headerRowBorderDxfId="383">
  <sortState xmlns:xlrd2="http://schemas.microsoft.com/office/spreadsheetml/2017/richdata2" ref="A3:O45">
    <sortCondition descending="1" ref="D3:D45"/>
  </sortState>
  <tableColumns count="15">
    <tableColumn id="1" xr3:uid="{B90A391B-28EF-4FA0-9CC2-518247046639}" name="#" dataDxfId="380" totalsRowDxfId="379"/>
    <tableColumn id="2" xr3:uid="{EB7BB658-7311-437F-8642-25D785B9CC15}" name="#_x000a_LW" dataDxfId="378" totalsRowDxfId="377"/>
    <tableColumn id="3" xr3:uid="{870E7F34-F17D-46E9-BBFD-7343DD976C93}" name="Filmas _x000a_(Movie)" totalsRowLabel="Total (43)" dataDxfId="376" totalsRowDxfId="375"/>
    <tableColumn id="4" xr3:uid="{69F37885-6F98-4741-9154-2C4765F0DB4A}" name="Pajamos _x000a_(GBO)" totalsRowFunction="sum" dataDxfId="374" totalsRowDxfId="373"/>
    <tableColumn id="5" xr3:uid="{49735BB3-1E03-4D3A-968A-1AB1B4003F6C}" name="Pajamos _x000a_praeita sav._x000a_(GBO LW)" totalsRowLabel="1 127 035 €" dataDxfId="372" totalsRowDxfId="371"/>
    <tableColumn id="6" xr3:uid="{9D91F0D8-BD73-48E3-A445-3BD9E48378E3}" name="Pakitimas_x000a_(Change)" totalsRowFunction="custom" dataDxfId="370" totalsRowDxfId="369">
      <calculatedColumnFormula>(D3-E3)/E3</calculatedColumnFormula>
      <totalsRowFormula>(D46-E46)/E46</totalsRowFormula>
    </tableColumn>
    <tableColumn id="7" xr3:uid="{68C34EC9-15F0-4B01-B963-A8032EB8EDE2}" name="Žiūrovų sk. _x000a_(ADM)" totalsRowFunction="sum" dataDxfId="368" totalsRowDxfId="367"/>
    <tableColumn id="8" xr3:uid="{0B9251E6-1333-41C1-9506-B1389E8A3522}" name="Seansų sk. _x000a_(Show count)" dataDxfId="366" totalsRowDxfId="365"/>
    <tableColumn id="9" xr3:uid="{5C2B5579-5324-4F8E-85E6-FB821C66A0FA}" name="Lankomumo vid._x000a_(Average ADM)" dataDxfId="364" totalsRowDxfId="363">
      <calculatedColumnFormula>G3/H3</calculatedColumnFormula>
    </tableColumn>
    <tableColumn id="10" xr3:uid="{C9A88FAE-362E-42D2-AB19-CC7F36F8464E}" name="Kopijų sk. _x000a_(DCO count)" dataDxfId="362" totalsRowDxfId="361"/>
    <tableColumn id="11" xr3:uid="{5246AA23-BEF6-4104-B8AC-5A9B8E10CD38}" name="Rodymo savaitė_x000a_(Week on screen)" dataDxfId="360" totalsRowDxfId="359"/>
    <tableColumn id="12" xr3:uid="{B6D21265-4D49-4A13-B62B-2142E10B039A}" name="Bendros pajamos _x000a_(Total GBO)" dataDxfId="358" totalsRowDxfId="357"/>
    <tableColumn id="13" xr3:uid="{11E995B3-9722-47A2-97E1-85D159FA3B9E}" name="Bendras žiūrovų sk._x000a_(Total ADM)" dataDxfId="356" totalsRowDxfId="355"/>
    <tableColumn id="14" xr3:uid="{F608BE81-A9D9-467B-B94F-770CEFD28219}" name="Premjeros data _x000a_(Release date)" dataDxfId="354" totalsRowDxfId="353"/>
    <tableColumn id="15" xr3:uid="{4E1348C6-DD7A-42EC-A12D-50BD5338126E}" name="Platintojas _x000a_(Distributor)" totalsRowLabel=" " dataDxfId="352" totalsRowDxfId="351"/>
  </tableColumns>
  <tableStyleInfo name="TableStyleLight18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9CC448E-C30C-4A3E-B6E1-4398F3162145}" name="Table13245678" displayName="Table13245678" ref="A2:O48" totalsRowCount="1" headerRowDxfId="350" dataDxfId="348" totalsRowDxfId="347" headerRowBorderDxfId="349">
  <sortState xmlns:xlrd2="http://schemas.microsoft.com/office/spreadsheetml/2017/richdata2" ref="A3:O47">
    <sortCondition descending="1" ref="D3:D47"/>
  </sortState>
  <tableColumns count="15">
    <tableColumn id="1" xr3:uid="{6D8B4ED2-1574-4F43-B6A4-09465437256D}" name="#" dataDxfId="346" totalsRowDxfId="345"/>
    <tableColumn id="2" xr3:uid="{132A9201-8026-4CE6-89F0-DFD424D468E9}" name="#_x000a_LW" dataDxfId="344" totalsRowDxfId="343"/>
    <tableColumn id="3" xr3:uid="{C45D8140-4FF0-4D5A-8059-64B292226D57}" name="Filmas _x000a_(Movie)" totalsRowLabel="Total (45)" dataDxfId="342" totalsRowDxfId="341"/>
    <tableColumn id="4" xr3:uid="{F21768F4-D1B8-4986-9D7C-32D4638D399A}" name="Pajamos _x000a_(GBO)" totalsRowFunction="sum" dataDxfId="340" totalsRowDxfId="339"/>
    <tableColumn id="5" xr3:uid="{F62BBF04-D640-4554-B201-FDEE285F0418}" name="Pajamos _x000a_praeita sav._x000a_(GBO LW)" totalsRowLabel="530 411 €" dataDxfId="338" totalsRowDxfId="337"/>
    <tableColumn id="6" xr3:uid="{56A98C6A-0FE1-46B0-9E46-AFD5F1A7C836}" name="Pakitimas_x000a_(Change)" totalsRowFunction="custom" dataDxfId="336" totalsRowDxfId="335">
      <calculatedColumnFormula>(D3-E3)/E3</calculatedColumnFormula>
      <totalsRowFormula>(D48-E48)/E48</totalsRowFormula>
    </tableColumn>
    <tableColumn id="7" xr3:uid="{C2E8CB37-009E-4B47-B603-1696CB86DB12}" name="Žiūrovų sk. _x000a_(ADM)" totalsRowFunction="sum" dataDxfId="334" totalsRowDxfId="333"/>
    <tableColumn id="8" xr3:uid="{E9A1C64E-AB9C-4DA3-B662-5ECE2CD315C9}" name="Seansų sk. _x000a_(Show count)" dataDxfId="332" totalsRowDxfId="331"/>
    <tableColumn id="9" xr3:uid="{91E22D4D-90DF-414F-8A70-00828F5460E2}" name="Lankomumo vid._x000a_(Average ADM)" dataDxfId="330" totalsRowDxfId="329">
      <calculatedColumnFormula>G3/H3</calculatedColumnFormula>
    </tableColumn>
    <tableColumn id="10" xr3:uid="{C75C31FE-A531-4170-A504-1AAEE84BFDE7}" name="Kopijų sk. _x000a_(DCO count)" dataDxfId="328" totalsRowDxfId="327"/>
    <tableColumn id="11" xr3:uid="{4758DC31-8C9A-40DC-9175-B0486DB98FC8}" name="Rodymo savaitė_x000a_(Week on screen)" dataDxfId="326" totalsRowDxfId="325"/>
    <tableColumn id="12" xr3:uid="{9C43C0AE-375E-4448-B39E-40D58F900FE9}" name="Bendros pajamos _x000a_(Total GBO)" dataDxfId="324" totalsRowDxfId="323"/>
    <tableColumn id="13" xr3:uid="{1FAEBFC2-5E3B-42E4-B841-D2304D6E09A5}" name="Bendras žiūrovų sk._x000a_(Total ADM)" dataDxfId="322" totalsRowDxfId="321"/>
    <tableColumn id="14" xr3:uid="{BAEC211B-AB80-4833-BCA1-9C68B9E63580}" name="Premjeros data _x000a_(Release date)" dataDxfId="320" totalsRowDxfId="319"/>
    <tableColumn id="15" xr3:uid="{B0F86689-54D9-447F-A86D-CEDF13A46233}" name="Platintojas _x000a_(Distributor)" totalsRowLabel=" " dataDxfId="318" totalsRowDxfId="317"/>
  </tableColumns>
  <tableStyleInfo name="TableStyleLight18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99259D1-AF10-40D6-934D-7ACB456567A8}" name="Table1324567" displayName="Table1324567" ref="A2:O35" totalsRowCount="1" headerRowDxfId="316" dataDxfId="314" totalsRowDxfId="313" headerRowBorderDxfId="315">
  <sortState xmlns:xlrd2="http://schemas.microsoft.com/office/spreadsheetml/2017/richdata2" ref="A3:O34">
    <sortCondition descending="1" ref="D3:D34"/>
  </sortState>
  <tableColumns count="15">
    <tableColumn id="1" xr3:uid="{9BD395E4-3CD7-4FB1-A24B-3040FA10ADF3}" name="#" dataDxfId="312" totalsRowDxfId="311"/>
    <tableColumn id="2" xr3:uid="{19A97938-C532-492D-85F0-ED4E3EF6B41E}" name="#_x000a_LW" dataDxfId="310" totalsRowDxfId="309"/>
    <tableColumn id="3" xr3:uid="{2EA61C53-6E1C-40C5-8D66-7047FE38F0A1}" name="Filmas _x000a_(Movie)" totalsRowLabel="Total (32)" dataDxfId="308" totalsRowDxfId="307"/>
    <tableColumn id="4" xr3:uid="{ABAEE91A-F3A4-412D-A037-AE6CA8E348F3}" name="Pajamos _x000a_(GBO)" totalsRowFunction="sum" dataDxfId="306" totalsRowDxfId="305"/>
    <tableColumn id="5" xr3:uid="{2C1360D0-4898-412F-9412-D76B5112B4B7}" name="Pajamos _x000a_praeita sav._x000a_(GBO LW)" totalsRowLabel="554 043 €" dataDxfId="304" totalsRowDxfId="303"/>
    <tableColumn id="6" xr3:uid="{E364BE6F-C987-473D-BEFA-C9D47E14F3E3}" name="Pakitimas_x000a_(Change)" totalsRowFunction="custom" dataDxfId="302" totalsRowDxfId="301">
      <calculatedColumnFormula>(D3-E3)/E3</calculatedColumnFormula>
      <totalsRowFormula>(D35-E35)/E35</totalsRowFormula>
    </tableColumn>
    <tableColumn id="7" xr3:uid="{242CF9A6-FA47-4919-AEF7-4E1544DA96E5}" name="Žiūrovų sk. _x000a_(ADM)" totalsRowFunction="sum" dataDxfId="300" totalsRowDxfId="299"/>
    <tableColumn id="8" xr3:uid="{4F176183-723A-4D0D-A163-3D0214ECAD0E}" name="Seansų sk. _x000a_(Show count)" dataDxfId="298" totalsRowDxfId="297"/>
    <tableColumn id="9" xr3:uid="{69A95C41-F851-4D7E-A335-218AB2A1644C}" name="Lankomumo vid._x000a_(Average ADM)" dataDxfId="296" totalsRowDxfId="295">
      <calculatedColumnFormula>G3/H3</calculatedColumnFormula>
    </tableColumn>
    <tableColumn id="10" xr3:uid="{31970B79-2582-42B6-A28F-474AC1941C75}" name="Kopijų sk. _x000a_(DCO count)" dataDxfId="294" totalsRowDxfId="293"/>
    <tableColumn id="11" xr3:uid="{7139E57A-D5FF-40C2-A80C-2DD65BD0EA9F}" name="Rodymo savaitė_x000a_(Week on screen)" dataDxfId="292" totalsRowDxfId="291"/>
    <tableColumn id="12" xr3:uid="{032A891D-C5E7-4FCA-AE70-F812AEDA6C6B}" name="Bendros pajamos _x000a_(Total GBO)" dataDxfId="290" totalsRowDxfId="289"/>
    <tableColumn id="13" xr3:uid="{7FF31B28-19FE-4111-B53E-8C5BEC9407B3}" name="Bendras žiūrovų sk._x000a_(Total ADM)" dataDxfId="288" totalsRowDxfId="287"/>
    <tableColumn id="14" xr3:uid="{46299D4F-52D4-4B40-8556-94E2F6436BF2}" name="Premjeros data _x000a_(Release date)" dataDxfId="286" totalsRowDxfId="285"/>
    <tableColumn id="15" xr3:uid="{CCBC4B19-4C03-4D46-872E-300D38EDBFBD}" name="Platintojas _x000a_(Distributor)" totalsRowLabel=" " dataDxfId="284" totalsRowDxfId="283"/>
  </tableColumns>
  <tableStyleInfo name="TableStyleLight18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70A5EC9-08A4-4AC6-9885-40DBDBA9899A}" name="Table132456" displayName="Table132456" ref="A2:O39" totalsRowCount="1" headerRowDxfId="282" dataDxfId="280" totalsRowDxfId="279" headerRowBorderDxfId="281">
  <sortState xmlns:xlrd2="http://schemas.microsoft.com/office/spreadsheetml/2017/richdata2" ref="A3:O38">
    <sortCondition descending="1" ref="D3:D38"/>
  </sortState>
  <tableColumns count="15">
    <tableColumn id="1" xr3:uid="{1D98DC9A-0003-47A0-B499-36075034ED5C}" name="#" dataDxfId="278" totalsRowDxfId="277"/>
    <tableColumn id="2" xr3:uid="{0FF03B84-3880-4B43-BEE7-30B84FC89DBF}" name="#_x000a_LW" dataDxfId="276" totalsRowDxfId="275"/>
    <tableColumn id="3" xr3:uid="{8919F4EB-0A66-43E4-B5BF-EEB8A59DE0FF}" name="Filmas _x000a_(Movie)" totalsRowLabel="Total (36)" dataDxfId="274" totalsRowDxfId="273"/>
    <tableColumn id="4" xr3:uid="{1324F771-77FB-40CF-8988-B3287BDB0087}" name="Pajamos _x000a_(GBO)" totalsRowFunction="sum" dataDxfId="272" totalsRowDxfId="271"/>
    <tableColumn id="5" xr3:uid="{C145FE54-013D-444C-BD0D-C026FCE0B9D7}" name="Pajamos _x000a_praeita sav._x000a_(GBO LW)" totalsRowLabel="716 176 €" dataDxfId="270" totalsRowDxfId="269"/>
    <tableColumn id="6" xr3:uid="{11C33A02-E42C-4AFD-A331-9850C354A850}" name="Pakitimas_x000a_(Change)" totalsRowFunction="custom" dataDxfId="268" totalsRowDxfId="267">
      <calculatedColumnFormula>(D3-E3)/E3</calculatedColumnFormula>
      <totalsRowFormula>(D39-E39)/E39</totalsRowFormula>
    </tableColumn>
    <tableColumn id="7" xr3:uid="{D88C3BE0-8ECF-404E-8768-0ECB8A910D73}" name="Žiūrovų sk. _x000a_(ADM)" totalsRowFunction="sum" dataDxfId="266" totalsRowDxfId="265"/>
    <tableColumn id="8" xr3:uid="{319F6F4F-F513-4B31-A302-B60CDEB17B68}" name="Seansų sk. _x000a_(Show count)" dataDxfId="264" totalsRowDxfId="263"/>
    <tableColumn id="9" xr3:uid="{40EA017F-447A-4011-B991-17BD9DA4CAED}" name="Lankomumo vid._x000a_(Average ADM)" dataDxfId="262" totalsRowDxfId="261">
      <calculatedColumnFormula>G3/H3</calculatedColumnFormula>
    </tableColumn>
    <tableColumn id="10" xr3:uid="{9CBD804A-9A91-4BA9-BC77-5EE707166DCA}" name="Kopijų sk. _x000a_(DCO count)" dataDxfId="260" totalsRowDxfId="259"/>
    <tableColumn id="11" xr3:uid="{BC1DCFB6-7879-456E-84BD-2E703ED418BA}" name="Rodymo savaitė_x000a_(Week on screen)" dataDxfId="258" totalsRowDxfId="257"/>
    <tableColumn id="12" xr3:uid="{6164D6DB-D161-4C4C-B73C-5B24DBD7D61B}" name="Bendros pajamos _x000a_(Total GBO)" dataDxfId="256" totalsRowDxfId="255"/>
    <tableColumn id="13" xr3:uid="{4A2450F5-17F0-4C3B-BBCE-EAA4460E58BC}" name="Bendras žiūrovų sk._x000a_(Total ADM)" dataDxfId="254" totalsRowDxfId="253"/>
    <tableColumn id="14" xr3:uid="{EC39B341-877D-4A0F-89B5-8DD5D49C0A46}" name="Premjeros data _x000a_(Release date)" dataDxfId="252" totalsRowDxfId="251"/>
    <tableColumn id="15" xr3:uid="{BA2E6FC0-E16E-4ECE-A949-E711E32618B8}" name="Platintojas _x000a_(Distributor)" totalsRowLabel=" " dataDxfId="250" totalsRowDxfId="249"/>
  </tableColumns>
  <tableStyleInfo name="TableStyleLight18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11F0AA8-827A-498D-8679-C970B5AAB59E}" name="Table13245" displayName="Table13245" ref="A2:O36" totalsRowCount="1" headerRowDxfId="248" dataDxfId="246" totalsRowDxfId="245" headerRowBorderDxfId="247">
  <sortState xmlns:xlrd2="http://schemas.microsoft.com/office/spreadsheetml/2017/richdata2" ref="A3:O35">
    <sortCondition descending="1" ref="D3:D35"/>
  </sortState>
  <tableColumns count="15">
    <tableColumn id="1" xr3:uid="{2A51F219-EE34-4389-89BE-5DF0E075E6EF}" name="#" dataDxfId="244" totalsRowDxfId="243"/>
    <tableColumn id="2" xr3:uid="{C8A4F80B-E4A2-47C5-A9EF-889B2545EF40}" name="#_x000a_LW" dataDxfId="242" totalsRowDxfId="241"/>
    <tableColumn id="3" xr3:uid="{0E3F9D5C-8060-4EA6-A643-AABD66629EA7}" name="Filmas _x000a_(Movie)" totalsRowLabel="Total (33)" dataDxfId="240" totalsRowDxfId="239"/>
    <tableColumn id="4" xr3:uid="{88C1A74C-E2CC-4771-B009-EABE9788F7FC}" name="Pajamos _x000a_(GBO)" totalsRowFunction="sum" dataDxfId="238" totalsRowDxfId="237"/>
    <tableColumn id="5" xr3:uid="{CFDC1CF8-CB05-4CB0-BD59-CDF1AC2CC6DD}" name="Pajamos _x000a_praeita sav._x000a_(GBO LW)" totalsRowLabel="682 991 €" dataDxfId="236" totalsRowDxfId="235"/>
    <tableColumn id="6" xr3:uid="{CD4E5F97-A63A-4352-A2AF-659C7B0A2652}" name="Pakitimas_x000a_(Change)" totalsRowFunction="custom" dataDxfId="234" totalsRowDxfId="233">
      <calculatedColumnFormula>(D3-E3)/E3</calculatedColumnFormula>
      <totalsRowFormula>(D36-E36)/E36</totalsRowFormula>
    </tableColumn>
    <tableColumn id="7" xr3:uid="{6F04636D-42B6-44DB-8EF0-E49FE88A6A29}" name="Žiūrovų sk. _x000a_(ADM)" totalsRowFunction="sum" dataDxfId="232" totalsRowDxfId="231"/>
    <tableColumn id="8" xr3:uid="{827C2150-17DF-415A-9F1B-E0B38F9D2287}" name="Seansų sk. _x000a_(Show count)" dataDxfId="230" totalsRowDxfId="229"/>
    <tableColumn id="9" xr3:uid="{40955254-457F-4F7E-869B-9D9485979580}" name="Lankomumo vid._x000a_(Average ADM)" dataDxfId="228" totalsRowDxfId="227">
      <calculatedColumnFormula>G3/H3</calculatedColumnFormula>
    </tableColumn>
    <tableColumn id="10" xr3:uid="{56C48339-7C26-4601-8164-3A61DCED4DC7}" name="Kopijų sk. _x000a_(DCO count)" dataDxfId="226" totalsRowDxfId="225"/>
    <tableColumn id="11" xr3:uid="{284BA1FF-FC8C-4F67-8279-6A3DFC753ED8}" name="Rodymo savaitė_x000a_(Week on screen)" dataDxfId="224" totalsRowDxfId="223"/>
    <tableColumn id="12" xr3:uid="{20C12246-1BDF-40DF-9444-5B883E60A036}" name="Bendros pajamos _x000a_(Total GBO)" dataDxfId="222" totalsRowDxfId="221"/>
    <tableColumn id="13" xr3:uid="{86C87E8E-7733-4199-AD4D-5D5745B174AF}" name="Bendras žiūrovų sk._x000a_(Total ADM)" dataDxfId="220" totalsRowDxfId="219"/>
    <tableColumn id="14" xr3:uid="{2BA9F3B9-CB13-4D18-9163-067C063C1B16}" name="Premjeros data _x000a_(Release date)" dataDxfId="218" totalsRowDxfId="217"/>
    <tableColumn id="15" xr3:uid="{DDC026E8-39EE-4449-A9D7-4E9D914C2CB8}" name="Platintojas _x000a_(Distributor)" totalsRowLabel=" " dataDxfId="216" totalsRowDxfId="215"/>
  </tableColumns>
  <tableStyleInfo name="TableStyleLight18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0242C87-2CB8-4EBD-B263-CAF4C25C688B}" name="Table1324" displayName="Table1324" ref="A2:O40" totalsRowCount="1" headerRowDxfId="214" dataDxfId="212" totalsRowDxfId="211" headerRowBorderDxfId="213">
  <sortState xmlns:xlrd2="http://schemas.microsoft.com/office/spreadsheetml/2017/richdata2" ref="A3:O39">
    <sortCondition descending="1" ref="D3:D39"/>
  </sortState>
  <tableColumns count="15">
    <tableColumn id="1" xr3:uid="{60E48E48-912F-48A5-BE36-7BC442227D61}" name="#" dataDxfId="210" totalsRowDxfId="209"/>
    <tableColumn id="2" xr3:uid="{28C04839-25B0-4EA5-A52D-D5CB88427FE9}" name="#_x000a_LW" dataDxfId="208" totalsRowDxfId="207"/>
    <tableColumn id="3" xr3:uid="{CF4A7954-D596-42E6-9064-90E8D9AF5C35}" name="Filmas _x000a_(Movie)" totalsRowLabel="Total (37)" dataDxfId="206" totalsRowDxfId="205"/>
    <tableColumn id="4" xr3:uid="{DAA3DCDC-4231-4920-A7D7-F4FB157523BC}" name="Pajamos _x000a_(GBO)" totalsRowFunction="sum" dataDxfId="204" totalsRowDxfId="203"/>
    <tableColumn id="5" xr3:uid="{475B5E2C-69CF-4AC5-A6E7-3CD21D6CCA02}" name="Pajamos _x000a_praeita sav._x000a_(GBO LW)" totalsRowLabel="750 391 €" dataDxfId="202" totalsRowDxfId="201"/>
    <tableColumn id="6" xr3:uid="{792B41B2-8D3F-47A0-8EAE-4471E39220DF}" name="Pakitimas_x000a_(Change)" totalsRowFunction="custom" dataDxfId="200" totalsRowDxfId="199">
      <calculatedColumnFormula>(D3-E3)/E3</calculatedColumnFormula>
      <totalsRowFormula>(D40-E40)/E40</totalsRowFormula>
    </tableColumn>
    <tableColumn id="7" xr3:uid="{2C4C6DEB-42D0-416B-B71E-8A49FB5266E0}" name="Žiūrovų sk. _x000a_(ADM)" totalsRowFunction="sum" dataDxfId="198" totalsRowDxfId="197"/>
    <tableColumn id="8" xr3:uid="{B0D751A3-076A-444A-931D-8427F391B50C}" name="Seansų sk. _x000a_(Show count)" dataDxfId="196" totalsRowDxfId="195"/>
    <tableColumn id="9" xr3:uid="{AA11431A-B6A0-41E2-96DA-A0B4DE18A112}" name="Lankomumo vid._x000a_(Average ADM)" dataDxfId="194" totalsRowDxfId="193">
      <calculatedColumnFormula>G3/H3</calculatedColumnFormula>
    </tableColumn>
    <tableColumn id="10" xr3:uid="{9D443478-2786-4CF5-8CD0-9DE0882AFD0A}" name="Kopijų sk. _x000a_(DCO count)" dataDxfId="192" totalsRowDxfId="191"/>
    <tableColumn id="11" xr3:uid="{3923B62E-2F80-48B3-8043-B43AD232DBDD}" name="Rodymo savaitė_x000a_(Week on screen)" dataDxfId="190" totalsRowDxfId="189"/>
    <tableColumn id="12" xr3:uid="{BA6E7FAB-5AFF-4F64-938D-D0BB09ACAA5D}" name="Bendros pajamos _x000a_(Total GBO)" dataDxfId="188" totalsRowDxfId="187"/>
    <tableColumn id="13" xr3:uid="{1E7DE403-6C7D-4A7D-80FC-E5C402D442F2}" name="Bendras žiūrovų sk._x000a_(Total ADM)" dataDxfId="186" totalsRowDxfId="185"/>
    <tableColumn id="14" xr3:uid="{CBBCB3FB-0039-4DC9-AF52-8ECC74142D62}" name="Premjeros data _x000a_(Release date)" dataDxfId="184" totalsRowDxfId="183"/>
    <tableColumn id="15" xr3:uid="{7859DD7C-8DA5-4D71-A711-6CA4443913D7}" name="Platintojas _x000a_(Distributor)" totalsRowLabel=" " dataDxfId="182" totalsRowDxfId="181"/>
  </tableColumns>
  <tableStyleInfo name="TableStyleLight18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62A1F3-4258-4A74-B5AB-7484657C8B15}" name="Table132" displayName="Table132" ref="A2:O47" totalsRowCount="1" headerRowDxfId="180" dataDxfId="178" totalsRowDxfId="177" headerRowBorderDxfId="179">
  <sortState xmlns:xlrd2="http://schemas.microsoft.com/office/spreadsheetml/2017/richdata2" ref="A3:O46">
    <sortCondition descending="1" ref="D3:D46"/>
  </sortState>
  <tableColumns count="15">
    <tableColumn id="1" xr3:uid="{B04F2639-1EA6-4800-833C-3588771B8520}" name="#" dataDxfId="176" totalsRowDxfId="175"/>
    <tableColumn id="2" xr3:uid="{6CB979A9-85CA-4543-BFAB-F2EDF9FE2A6E}" name="#_x000a_LW" dataDxfId="174" totalsRowDxfId="173"/>
    <tableColumn id="3" xr3:uid="{ECB08652-19BD-40E0-B5BA-B33F2DB70BE6}" name="Filmas _x000a_(Movie)" totalsRowLabel="Total (44)" dataDxfId="172" totalsRowDxfId="171"/>
    <tableColumn id="4" xr3:uid="{2A719594-8CF1-499B-8CAD-21010E857C2D}" name="Pajamos _x000a_(GBO)" totalsRowFunction="sum" dataDxfId="170" totalsRowDxfId="169"/>
    <tableColumn id="5" xr3:uid="{60949ED3-D8B1-4B7D-BF52-E107E61BD337}" name="Pajamos _x000a_praeita sav._x000a_(GBO LW)" totalsRowLabel="623 119 €" dataDxfId="168" totalsRowDxfId="167"/>
    <tableColumn id="6" xr3:uid="{481DAACE-7BD0-4D1B-BEE0-C17BA6CAB992}" name="Pakitimas_x000a_(Change)" totalsRowFunction="custom" dataDxfId="166" totalsRowDxfId="165">
      <calculatedColumnFormula>(D3-E3)/E3</calculatedColumnFormula>
      <totalsRowFormula>(D47-E47)/E47</totalsRowFormula>
    </tableColumn>
    <tableColumn id="7" xr3:uid="{13E57C9F-FCC2-46D4-88D9-42EE30F24793}" name="Žiūrovų sk. _x000a_(ADM)" totalsRowFunction="sum" dataDxfId="164" totalsRowDxfId="163"/>
    <tableColumn id="8" xr3:uid="{B83CCF15-DEAE-4181-865E-5D5A49133BC7}" name="Seansų sk. _x000a_(Show count)" dataDxfId="162" totalsRowDxfId="161"/>
    <tableColumn id="9" xr3:uid="{D68D68D3-9FDF-485A-873B-2BB1A810A678}" name="Lankomumo vid._x000a_(Average ADM)" dataDxfId="160" totalsRowDxfId="159">
      <calculatedColumnFormula>G3/H3</calculatedColumnFormula>
    </tableColumn>
    <tableColumn id="10" xr3:uid="{6193C103-1C80-443C-8B2F-EF7277F5D8CB}" name="Kopijų sk. _x000a_(DCO count)" dataDxfId="158" totalsRowDxfId="157"/>
    <tableColumn id="11" xr3:uid="{50D12CFC-EB51-4365-964C-E7867E8483CC}" name="Rodymo savaitė_x000a_(Week on screen)" dataDxfId="156" totalsRowDxfId="155"/>
    <tableColumn id="12" xr3:uid="{A35BB304-AB6B-46BE-A6F0-DB628A197A52}" name="Bendros pajamos _x000a_(Total GBO)" dataDxfId="154" totalsRowDxfId="153"/>
    <tableColumn id="13" xr3:uid="{C482000D-C212-4652-B2FC-3493F8510220}" name="Bendras žiūrovų sk._x000a_(Total ADM)" dataDxfId="152" totalsRowDxfId="151"/>
    <tableColumn id="14" xr3:uid="{E8B24AD9-7FD4-47EB-B11E-CC0F0AB37B20}" name="Premjeros data _x000a_(Release date)" dataDxfId="150" totalsRowDxfId="149"/>
    <tableColumn id="15" xr3:uid="{B7AE4AEE-2924-4403-B373-4D289B6C0CFB}" name="Platintojas _x000a_(Distributor)" totalsRowLabel=" " dataDxfId="148" totalsRowDxfId="147"/>
  </tableColumns>
  <tableStyleInfo name="TableStyleLight18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379E32-778B-487C-96D9-D0884832B667}" name="Table13" displayName="Table13" ref="A2:O40" totalsRowCount="1" headerRowDxfId="146" dataDxfId="144" totalsRowDxfId="143" headerRowBorderDxfId="145">
  <sortState xmlns:xlrd2="http://schemas.microsoft.com/office/spreadsheetml/2017/richdata2" ref="A3:O39">
    <sortCondition descending="1" ref="D3:D39"/>
  </sortState>
  <tableColumns count="15">
    <tableColumn id="1" xr3:uid="{93EC8040-391C-4B64-803B-946594B6B7F7}" name="#" dataDxfId="142" totalsRowDxfId="141"/>
    <tableColumn id="2" xr3:uid="{D6AA89DD-F402-49ED-B2CA-B45ED30EB6A8}" name="#_x000a_LW" dataDxfId="140" totalsRowDxfId="139"/>
    <tableColumn id="3" xr3:uid="{8524161D-F780-40E6-96D9-D46D84D91E1F}" name="Filmas _x000a_(Movie)" totalsRowLabel="Total (36)" dataDxfId="138" totalsRowDxfId="137"/>
    <tableColumn id="4" xr3:uid="{898DAD4F-B56E-4B96-9BAF-7609A0041E01}" name="Pajamos _x000a_(GBO)" totalsRowFunction="sum" dataDxfId="136" totalsRowDxfId="135"/>
    <tableColumn id="5" xr3:uid="{C59F2D4C-5823-45F4-9D98-114FFD01A927}" name="Pajamos _x000a_praeita sav._x000a_(GBO LW)" totalsRowLabel="1 145 182 €" dataDxfId="134" totalsRowDxfId="133"/>
    <tableColumn id="6" xr3:uid="{F957FCE3-B2E4-448E-8740-03D906BC5EB7}" name="Pakitimas_x000a_(Change)" totalsRowFunction="custom" dataDxfId="132" totalsRowDxfId="131">
      <calculatedColumnFormula>(D3-E3)/E3</calculatedColumnFormula>
      <totalsRowFormula>(D40-E40)/E40</totalsRowFormula>
    </tableColumn>
    <tableColumn id="7" xr3:uid="{45DD8E99-004C-4D9C-979D-6F515FFFFB92}" name="Žiūrovų sk. _x000a_(ADM)" totalsRowFunction="sum" dataDxfId="130" totalsRowDxfId="129"/>
    <tableColumn id="8" xr3:uid="{2BB64C16-9186-4C4A-A0C9-08323CEFC402}" name="Seansų sk. _x000a_(Show count)" dataDxfId="128" totalsRowDxfId="127"/>
    <tableColumn id="9" xr3:uid="{F6C07FA5-1C03-4357-A44D-0B81FC66E2AF}" name="Lankomumo vid._x000a_(Average ADM)" dataDxfId="126" totalsRowDxfId="125">
      <calculatedColumnFormula>G3/H3</calculatedColumnFormula>
    </tableColumn>
    <tableColumn id="10" xr3:uid="{A3E561A1-4C0E-457E-84AA-349FD64794AE}" name="Kopijų sk. _x000a_(DCO count)" dataDxfId="124" totalsRowDxfId="123"/>
    <tableColumn id="11" xr3:uid="{E20BF4A7-9048-401E-A6FA-983414B01ED2}" name="Rodymo savaitė_x000a_(Week on screen)" dataDxfId="122" totalsRowDxfId="121"/>
    <tableColumn id="12" xr3:uid="{67BC01BA-5CB2-41D3-AB69-350EFF0FD930}" name="Bendros pajamos _x000a_(Total GBO)" dataDxfId="120" totalsRowDxfId="119"/>
    <tableColumn id="13" xr3:uid="{37483393-9FD8-4B34-8B9D-DE79FEFE93B2}" name="Bendras žiūrovų sk._x000a_(Total ADM)" dataDxfId="118" totalsRowDxfId="117"/>
    <tableColumn id="14" xr3:uid="{EADF24B6-15DA-48EA-B223-A587598EEB24}" name="Premjeros data _x000a_(Release date)" dataDxfId="116" totalsRowDxfId="115"/>
    <tableColumn id="15" xr3:uid="{5103FA11-CF5D-49EC-A2A1-D131ABB2109C}" name="Platintojas _x000a_(Distributor)" totalsRowLabel=" " dataDxfId="114" totalsRowDxfId="113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0" dT="2026-06-05T12:29:21.03" personId="{FB56A8DF-3355-4253-9C65-DCDFD38AEDC4}" id="{63A02121-38C4-42EC-8107-C50F04BBDEA4}">
    <text xml:space="preserve">Weekend Results
</text>
  </threadedComment>
  <threadedComment ref="C60" dT="2026-06-05T12:26:42.12" personId="{FB56A8DF-3355-4253-9C65-DCDFD38AEDC4}" id="{DF037DD4-ED86-43F5-A2CE-843E5D818C2B}">
    <text xml:space="preserve">Weekend Results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40" dT="2026-06-05T12:40:34.61" personId="{FB56A8DF-3355-4253-9C65-DCDFD38AEDC4}" id="{4DEF11E6-5480-4FEA-B5C1-87E0803E679F}">
    <text>Weekend Results</text>
  </threadedComment>
  <threadedComment ref="C48" dT="2026-06-05T12:29:21.03" personId="{FB56A8DF-3355-4253-9C65-DCDFD38AEDC4}" id="{CA48B427-DBEB-4341-BEBD-0AF470698149}">
    <text xml:space="preserve">Weekend Results
</text>
  </threadedComment>
  <threadedComment ref="C52" dT="2026-06-05T12:26:42.12" personId="{FB56A8DF-3355-4253-9C65-DCDFD38AEDC4}" id="{F603B1F1-EAC8-47DB-8B86-36D0FEF81255}">
    <text xml:space="preserve">Weekend Results
</text>
  </threadedComment>
  <threadedComment ref="C62" dT="2026-06-05T13:06:09.13" personId="{FB56A8DF-3355-4253-9C65-DCDFD38AEDC4}" id="{EAD9CFAA-484D-4760-903B-FE994A2A42D2}">
    <text xml:space="preserve">Weekend Results
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C9" dT="2026-05-29T11:16:23.28" personId="{4B3D72C2-F641-479B-B6A0-B4065882BA66}" id="{CB884DD0-422E-4F60-B50C-073B08B1FAE6}">
    <text>Weekend results</text>
  </threadedComment>
  <threadedComment ref="C10" dT="2026-05-29T11:16:31.23" personId="{4B3D72C2-F641-479B-B6A0-B4065882BA66}" id="{35C27554-A868-4E1A-BDC8-5B44BD516E47}">
    <text>Weekend results</text>
  </threadedComment>
  <threadedComment ref="C12" dT="2026-05-29T11:17:08.23" personId="{4B3D72C2-F641-479B-B6A0-B4065882BA66}" id="{9662C6B8-1D8D-40D0-8279-6A955287A0AD}">
    <text>Weekend results</text>
  </threadedComment>
  <threadedComment ref="C14" dT="2026-05-29T11:17:49.90" personId="{4B3D72C2-F641-479B-B6A0-B4065882BA66}" id="{46E3A4E4-946C-4172-9A60-6AA42972B8B2}">
    <text>Weekend results</text>
  </threadedComment>
  <threadedComment ref="C16" dT="2026-05-29T11:18:12.17" personId="{4B3D72C2-F641-479B-B6A0-B4065882BA66}" id="{705334AC-1A8C-4FD3-BE42-44A7A31CB4BD}">
    <text>Weekend results</text>
  </threadedComment>
  <threadedComment ref="C20" dT="2026-05-29T11:18:48.34" personId="{4B3D72C2-F641-479B-B6A0-B4065882BA66}" id="{C02C349B-4B0E-4256-B440-EEF35579FED9}">
    <text>Weekend results</text>
  </threadedComment>
  <threadedComment ref="C28" dT="2026-05-29T11:49:51.16" personId="{4B3D72C2-F641-479B-B6A0-B4065882BA66}" id="{03414E8F-C209-4CF0-ADDE-40D9803E2BD8}">
    <text>Weekend results</text>
  </threadedComment>
  <threadedComment ref="C30" dT="2026-05-29T11:19:32.45" personId="{4B3D72C2-F641-479B-B6A0-B4065882BA66}" id="{E04300F2-A78B-4E12-A34E-7F408A164BFA}">
    <text>Weekend results</text>
  </threadedComment>
  <threadedComment ref="C33" dT="2026-05-29T11:20:16.73" personId="{4B3D72C2-F641-479B-B6A0-B4065882BA66}" id="{223CDF47-BF01-4A5E-BE09-27E4CEE8264F}">
    <text>Weekend results</text>
  </threadedComment>
  <threadedComment ref="C35" dT="2026-05-29T11:20:23.24" personId="{4B3D72C2-F641-479B-B6A0-B4065882BA66}" id="{30F9C728-C4E0-4CDB-B7A9-40DA24840296}">
    <text>Weekend results</text>
  </threadedComment>
  <threadedComment ref="C36" dT="2026-05-29T11:44:43.05" personId="{4B3D72C2-F641-479B-B6A0-B4065882BA66}" id="{59D6DAB3-1DE8-4332-B90A-06B49ED36BB2}">
    <text>Weekend results</text>
  </threadedComment>
  <threadedComment ref="C41" dT="2026-05-29T11:20:51.99" personId="{4B3D72C2-F641-479B-B6A0-B4065882BA66}" id="{B5DD1DAB-E61D-4B5B-A3B3-E1C24F9FE084}">
    <text>Weekend results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C33" dT="2026-05-08T12:11:23.22" personId="{4B3D72C2-F641-479B-B6A0-B4065882BA66}" id="{4D1FE39A-96FE-46A9-9814-F4EA7D5CF0FF}">
    <text>Weekend results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C25" dT="2026-05-04T12:57:15.52" personId="{4B3D72C2-F641-479B-B6A0-B4065882BA66}" id="{F8FC3DE3-D52B-4133-870F-24EBCED01F1A}">
    <text>Weekend results</text>
  </threadedComment>
  <threadedComment ref="C60" dT="2026-05-04T12:58:32.07" personId="{4B3D72C2-F641-479B-B6A0-B4065882BA66}" id="{63F48E2F-5A09-4E44-9EEB-F3E6382EAED9}">
    <text>Weekend results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C29" dT="2026-04-24T11:34:35.12" personId="{4B3D72C2-F641-479B-B6A0-B4065882BA66}" id="{F22E32FE-1824-4EFE-8CDD-44CDC1F56B4A}">
    <text>Weekend results</text>
  </threadedComment>
  <threadedComment ref="C37" dT="2026-04-24T10:41:53.99" personId="{4B3D72C2-F641-479B-B6A0-B4065882BA66}" id="{C767D7F0-AF10-43E1-B900-81CBCEB8C745}">
    <text>Weekend results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D7" dT="2026-03-27T13:33:18.96" personId="{4B3D72C2-F641-479B-B6A0-B4065882BA66}" id="{8BFE27E8-5931-4D8C-9052-DFEEA26BDCB0}">
    <text>Weekend results</text>
  </threadedComment>
  <threadedComment ref="D9" dT="2026-03-27T13:52:05.66" personId="{4B3D72C2-F641-479B-B6A0-B4065882BA66}" id="{AB1E2F55-6DAD-4228-8191-9CF8C535FBAF}">
    <text>Weekend results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C3" dT="2026-03-06T13:20:39.98" personId="{4B3D72C2-F641-479B-B6A0-B4065882BA66}" id="{09157C3C-D124-4D84-A83C-AD56A5F52308}">
    <text>Weekend results</text>
  </threadedComment>
  <threadedComment ref="C21" dT="2026-03-06T13:20:50.61" personId="{4B3D72C2-F641-479B-B6A0-B4065882BA66}" id="{863B6766-D1DD-4A0A-8687-86EA985AAC67}">
    <text>Weekend results</text>
  </threadedComment>
</ThreadedComments>
</file>

<file path=xl/threadedComments/threadedComment9.xml><?xml version="1.0" encoding="utf-8"?>
<ThreadedComments xmlns="http://schemas.microsoft.com/office/spreadsheetml/2018/threadedcomments" xmlns:x="http://schemas.openxmlformats.org/spreadsheetml/2006/main">
  <threadedComment ref="C23" dT="2026-01-30T13:27:43.39" personId="{4B3D72C2-F641-479B-B6A0-B4065882BA66}" id="{DA60F09E-00FF-4AA1-88F3-1843BFACCD48}">
    <text>Weekend results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vmlDrawing" Target="../drawings/vmlDrawing1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6.xml"/><Relationship Id="rId1" Type="http://schemas.openxmlformats.org/officeDocument/2006/relationships/vmlDrawing" Target="../drawings/vmlDrawing2.vml"/><Relationship Id="rId4" Type="http://schemas.microsoft.com/office/2017/10/relationships/threadedComment" Target="../threadedComments/threadedComment1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17.xml"/><Relationship Id="rId1" Type="http://schemas.openxmlformats.org/officeDocument/2006/relationships/vmlDrawing" Target="../drawings/vmlDrawing3.vml"/><Relationship Id="rId4" Type="http://schemas.microsoft.com/office/2017/10/relationships/threadedComment" Target="../threadedComments/threadedComment2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table" Target="../tables/table18.xml"/><Relationship Id="rId1" Type="http://schemas.openxmlformats.org/officeDocument/2006/relationships/vmlDrawing" Target="../drawings/vmlDrawing4.vml"/><Relationship Id="rId4" Type="http://schemas.microsoft.com/office/2017/10/relationships/threadedComment" Target="../threadedComments/threadedComment3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4.xml"/><Relationship Id="rId4" Type="http://schemas.openxmlformats.org/officeDocument/2006/relationships/comments" Target="../comments4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5.xml"/><Relationship Id="rId4" Type="http://schemas.openxmlformats.org/officeDocument/2006/relationships/comments" Target="../comments5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4.bin"/><Relationship Id="rId5" Type="http://schemas.microsoft.com/office/2017/10/relationships/threadedComment" Target="../threadedComments/threadedComment6.xml"/><Relationship Id="rId4" Type="http://schemas.openxmlformats.org/officeDocument/2006/relationships/comments" Target="../comments6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5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6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7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Relationship Id="rId5" Type="http://schemas.microsoft.com/office/2017/10/relationships/threadedComment" Target="../threadedComments/threadedComment7.xml"/><Relationship Id="rId4" Type="http://schemas.openxmlformats.org/officeDocument/2006/relationships/comments" Target="../comments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9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10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Relationship Id="rId5" Type="http://schemas.microsoft.com/office/2017/10/relationships/threadedComment" Target="../threadedComments/threadedComment8.xml"/><Relationship Id="rId4" Type="http://schemas.openxmlformats.org/officeDocument/2006/relationships/comments" Target="../comments8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14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15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5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6.bin"/><Relationship Id="rId5" Type="http://schemas.microsoft.com/office/2017/10/relationships/threadedComment" Target="../threadedComments/threadedComment9.xml"/><Relationship Id="rId4" Type="http://schemas.openxmlformats.org/officeDocument/2006/relationships/comments" Target="../comments9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17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1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7CA09-0CF4-4B45-AF61-AAB02CCD112D}">
  <dimension ref="A1:S846"/>
  <sheetViews>
    <sheetView tabSelected="1" topLeftCell="A15" zoomScale="70" zoomScaleNormal="70" workbookViewId="0">
      <selection activeCell="A3" sqref="A3:A39"/>
    </sheetView>
  </sheetViews>
  <sheetFormatPr defaultColWidth="0" defaultRowHeight="11.4" zeroHeight="1"/>
  <cols>
    <col min="1" max="1" width="4.75" style="150" customWidth="1"/>
    <col min="2" max="2" width="4.75" style="1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66" t="s">
        <v>452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</row>
    <row r="2" spans="1:18" s="5" customFormat="1" ht="63.6" customHeight="1" thickBot="1">
      <c r="A2" s="157" t="s">
        <v>13</v>
      </c>
      <c r="B2" s="156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24" customFormat="1" ht="24.9" customHeight="1">
      <c r="A3" s="22">
        <v>1</v>
      </c>
      <c r="B3" s="22" t="s">
        <v>51</v>
      </c>
      <c r="C3" s="18" t="s">
        <v>447</v>
      </c>
      <c r="D3" s="19">
        <v>126028.19</v>
      </c>
      <c r="E3" s="19">
        <v>11127.68</v>
      </c>
      <c r="F3" s="165">
        <f>(D3-E3)/E3</f>
        <v>10.325648293265084</v>
      </c>
      <c r="G3" s="21">
        <v>14410</v>
      </c>
      <c r="H3" s="22">
        <v>246</v>
      </c>
      <c r="I3" s="22">
        <f>G3/H3</f>
        <v>58.577235772357724</v>
      </c>
      <c r="J3" s="21">
        <v>17</v>
      </c>
      <c r="K3" s="21">
        <v>1</v>
      </c>
      <c r="L3" s="19">
        <v>137155.87</v>
      </c>
      <c r="M3" s="21">
        <v>15664</v>
      </c>
      <c r="N3" s="23">
        <v>46283</v>
      </c>
      <c r="O3" s="29" t="s">
        <v>41</v>
      </c>
      <c r="R3" s="17"/>
    </row>
    <row r="4" spans="1:18" s="24" customFormat="1" ht="24.9" customHeight="1">
      <c r="A4" s="22">
        <v>2</v>
      </c>
      <c r="B4" s="22">
        <v>1</v>
      </c>
      <c r="C4" s="7" t="s">
        <v>442</v>
      </c>
      <c r="D4" s="19">
        <v>45980.49</v>
      </c>
      <c r="E4" s="19">
        <v>71901.679999999993</v>
      </c>
      <c r="F4" s="136">
        <f>(D4-E4)/E4</f>
        <v>-0.36050882260331046</v>
      </c>
      <c r="G4" s="10">
        <v>6250</v>
      </c>
      <c r="H4" s="11">
        <v>258</v>
      </c>
      <c r="I4" s="11">
        <f>G4/H4</f>
        <v>24.224806201550386</v>
      </c>
      <c r="J4" s="10">
        <v>17</v>
      </c>
      <c r="K4" s="10">
        <v>2</v>
      </c>
      <c r="L4" s="8">
        <v>141982.91</v>
      </c>
      <c r="M4" s="10">
        <v>16583</v>
      </c>
      <c r="N4" s="23">
        <v>46276</v>
      </c>
      <c r="O4" s="29" t="s">
        <v>60</v>
      </c>
      <c r="R4" s="17"/>
    </row>
    <row r="5" spans="1:18" s="24" customFormat="1" ht="24.9" customHeight="1">
      <c r="A5" s="176">
        <v>3</v>
      </c>
      <c r="B5" s="176" t="s">
        <v>51</v>
      </c>
      <c r="C5" s="177" t="s">
        <v>458</v>
      </c>
      <c r="D5" s="178">
        <v>39370.44</v>
      </c>
      <c r="E5" s="178">
        <v>1338.48</v>
      </c>
      <c r="F5" s="179">
        <f>(D5-E5)/E5</f>
        <v>28.414290837367759</v>
      </c>
      <c r="G5" s="180">
        <v>6054</v>
      </c>
      <c r="H5" s="10" t="s">
        <v>53</v>
      </c>
      <c r="I5" s="10" t="s">
        <v>53</v>
      </c>
      <c r="J5" s="180">
        <v>20</v>
      </c>
      <c r="K5" s="180">
        <v>1</v>
      </c>
      <c r="L5" s="181">
        <v>40708.92</v>
      </c>
      <c r="M5" s="180">
        <v>6228</v>
      </c>
      <c r="N5" s="23">
        <v>46283</v>
      </c>
      <c r="O5" s="182" t="s">
        <v>459</v>
      </c>
      <c r="R5" s="17"/>
    </row>
    <row r="6" spans="1:18" s="24" customFormat="1" ht="24.9" customHeight="1">
      <c r="A6" s="22">
        <v>4</v>
      </c>
      <c r="B6" s="22">
        <v>2</v>
      </c>
      <c r="C6" s="53" t="s">
        <v>385</v>
      </c>
      <c r="D6" s="19">
        <v>39193.599999999999</v>
      </c>
      <c r="E6" s="19">
        <v>54406.3</v>
      </c>
      <c r="F6" s="136">
        <f>(D6-E6)/E6</f>
        <v>-0.27961283895431233</v>
      </c>
      <c r="G6" s="21">
        <v>5002</v>
      </c>
      <c r="H6" s="22">
        <v>125</v>
      </c>
      <c r="I6" s="22">
        <f>G6/H6</f>
        <v>40.015999999999998</v>
      </c>
      <c r="J6" s="21">
        <v>10</v>
      </c>
      <c r="K6" s="10">
        <v>10</v>
      </c>
      <c r="L6" s="19">
        <v>1654726</v>
      </c>
      <c r="M6" s="21">
        <v>184525</v>
      </c>
      <c r="N6" s="23">
        <v>46220</v>
      </c>
      <c r="O6" s="29" t="s">
        <v>215</v>
      </c>
      <c r="R6" s="17"/>
    </row>
    <row r="7" spans="1:18" s="24" customFormat="1" ht="24.9" customHeight="1">
      <c r="A7" s="22">
        <v>5</v>
      </c>
      <c r="B7" s="22">
        <v>3</v>
      </c>
      <c r="C7" s="18" t="s">
        <v>393</v>
      </c>
      <c r="D7" s="19">
        <v>22869.3</v>
      </c>
      <c r="E7" s="19">
        <v>24898.240000000002</v>
      </c>
      <c r="F7" s="136">
        <f>(D7-E7)/E7</f>
        <v>-8.1489294022388817E-2</v>
      </c>
      <c r="G7" s="21">
        <v>3195</v>
      </c>
      <c r="H7" s="22">
        <v>153</v>
      </c>
      <c r="I7" s="22">
        <f>G7/H7</f>
        <v>20.882352941176471</v>
      </c>
      <c r="J7" s="21">
        <v>8</v>
      </c>
      <c r="K7" s="10">
        <v>8</v>
      </c>
      <c r="L7" s="19">
        <v>1265679.05</v>
      </c>
      <c r="M7" s="21">
        <v>155997</v>
      </c>
      <c r="N7" s="23">
        <v>46233</v>
      </c>
      <c r="O7" s="29" t="s">
        <v>41</v>
      </c>
      <c r="R7" s="17"/>
    </row>
    <row r="8" spans="1:18" ht="24.9" customHeight="1">
      <c r="A8" s="176">
        <v>6</v>
      </c>
      <c r="B8" s="22">
        <v>7</v>
      </c>
      <c r="C8" s="18" t="s">
        <v>426</v>
      </c>
      <c r="D8" s="19">
        <v>14176.59</v>
      </c>
      <c r="E8" s="19">
        <v>12623.92</v>
      </c>
      <c r="F8" s="136">
        <f>(D8-E8)/E8</f>
        <v>0.12299428386745163</v>
      </c>
      <c r="G8" s="21">
        <v>2367</v>
      </c>
      <c r="H8" s="22">
        <v>140</v>
      </c>
      <c r="I8" s="22">
        <f>G8/H8</f>
        <v>16.907142857142858</v>
      </c>
      <c r="J8" s="21">
        <v>16</v>
      </c>
      <c r="K8" s="10">
        <v>3</v>
      </c>
      <c r="L8" s="19">
        <v>53468.86</v>
      </c>
      <c r="M8" s="21">
        <v>8916</v>
      </c>
      <c r="N8" s="23">
        <v>46266</v>
      </c>
      <c r="O8" s="29" t="s">
        <v>44</v>
      </c>
    </row>
    <row r="9" spans="1:18" ht="24.6" customHeight="1">
      <c r="A9" s="22">
        <v>7</v>
      </c>
      <c r="B9" s="22">
        <v>5</v>
      </c>
      <c r="C9" s="7" t="s">
        <v>450</v>
      </c>
      <c r="D9" s="19">
        <v>12111</v>
      </c>
      <c r="E9" s="19">
        <v>15177</v>
      </c>
      <c r="F9" s="136">
        <f>(D9-E9)/E9</f>
        <v>-0.20201620873690454</v>
      </c>
      <c r="G9" s="10">
        <v>1835</v>
      </c>
      <c r="H9" s="19" t="s">
        <v>53</v>
      </c>
      <c r="I9" s="10" t="s">
        <v>53</v>
      </c>
      <c r="J9" s="10">
        <v>14</v>
      </c>
      <c r="K9" s="10">
        <v>2</v>
      </c>
      <c r="L9" s="8">
        <v>27288</v>
      </c>
      <c r="M9" s="10">
        <v>4035</v>
      </c>
      <c r="N9" s="23">
        <v>46276</v>
      </c>
      <c r="O9" s="29" t="s">
        <v>46</v>
      </c>
    </row>
    <row r="10" spans="1:18" ht="24.6" customHeight="1">
      <c r="A10" s="22">
        <v>8</v>
      </c>
      <c r="B10" s="22">
        <v>8</v>
      </c>
      <c r="C10" s="18" t="s">
        <v>406</v>
      </c>
      <c r="D10" s="19">
        <v>11683.6</v>
      </c>
      <c r="E10" s="19">
        <v>11903.89</v>
      </c>
      <c r="F10" s="136">
        <f>(D10-E10)/E10</f>
        <v>-1.8505715358592786E-2</v>
      </c>
      <c r="G10" s="21">
        <v>1873</v>
      </c>
      <c r="H10" s="22">
        <v>132</v>
      </c>
      <c r="I10" s="22">
        <f>G10/H10</f>
        <v>14.189393939393939</v>
      </c>
      <c r="J10" s="21">
        <v>12</v>
      </c>
      <c r="K10" s="10">
        <v>6</v>
      </c>
      <c r="L10" s="19">
        <v>295712</v>
      </c>
      <c r="M10" s="21">
        <v>49949</v>
      </c>
      <c r="N10" s="23">
        <v>46249</v>
      </c>
      <c r="O10" s="29" t="s">
        <v>308</v>
      </c>
    </row>
    <row r="11" spans="1:18" ht="24.6" customHeight="1">
      <c r="A11" s="176">
        <v>9</v>
      </c>
      <c r="B11" s="19" t="s">
        <v>53</v>
      </c>
      <c r="C11" s="7" t="s">
        <v>356</v>
      </c>
      <c r="D11" s="19">
        <v>11382</v>
      </c>
      <c r="E11" s="19" t="s">
        <v>53</v>
      </c>
      <c r="F11" s="136" t="e">
        <f>(D11-E11)/E11</f>
        <v>#VALUE!</v>
      </c>
      <c r="G11" s="10">
        <v>1951</v>
      </c>
      <c r="H11" s="19" t="s">
        <v>53</v>
      </c>
      <c r="I11" s="19" t="s">
        <v>53</v>
      </c>
      <c r="J11" s="10">
        <v>16</v>
      </c>
      <c r="K11" s="19" t="s">
        <v>53</v>
      </c>
      <c r="L11" s="8">
        <v>11382</v>
      </c>
      <c r="M11" s="10">
        <v>1951</v>
      </c>
      <c r="N11" s="12">
        <v>45919</v>
      </c>
      <c r="O11" s="30" t="s">
        <v>46</v>
      </c>
    </row>
    <row r="12" spans="1:18" ht="24.6" customHeight="1">
      <c r="A12" s="22">
        <v>10</v>
      </c>
      <c r="B12" s="22">
        <v>4</v>
      </c>
      <c r="C12" s="18" t="s">
        <v>408</v>
      </c>
      <c r="D12" s="19">
        <v>9815.41</v>
      </c>
      <c r="E12" s="19">
        <v>16203.83</v>
      </c>
      <c r="F12" s="136">
        <f>(D12-E12)/E12</f>
        <v>-0.39425370421684258</v>
      </c>
      <c r="G12" s="21">
        <v>1357</v>
      </c>
      <c r="H12" s="22">
        <v>42</v>
      </c>
      <c r="I12" s="22">
        <f>G12/H12</f>
        <v>32.30952380952381</v>
      </c>
      <c r="J12" s="21">
        <v>6</v>
      </c>
      <c r="K12" s="10">
        <v>5</v>
      </c>
      <c r="L12" s="19">
        <v>210410.79</v>
      </c>
      <c r="M12" s="21">
        <v>26854</v>
      </c>
      <c r="N12" s="23">
        <v>46255</v>
      </c>
      <c r="O12" s="29" t="s">
        <v>414</v>
      </c>
    </row>
    <row r="13" spans="1:18" ht="24.6" customHeight="1">
      <c r="A13" s="22">
        <v>11</v>
      </c>
      <c r="B13" s="22">
        <v>6</v>
      </c>
      <c r="C13" s="145" t="s">
        <v>439</v>
      </c>
      <c r="D13" s="19">
        <v>9192.9</v>
      </c>
      <c r="E13" s="19">
        <v>14013.41</v>
      </c>
      <c r="F13" s="136">
        <f>(D13-E13)/E13</f>
        <v>-0.3439926470430823</v>
      </c>
      <c r="G13" s="10">
        <v>1349</v>
      </c>
      <c r="H13" s="11">
        <v>54</v>
      </c>
      <c r="I13" s="11">
        <f>G13/H13</f>
        <v>24.981481481481481</v>
      </c>
      <c r="J13" s="10">
        <v>7</v>
      </c>
      <c r="K13" s="10">
        <v>3</v>
      </c>
      <c r="L13" s="8">
        <v>56882</v>
      </c>
      <c r="M13" s="10">
        <v>7793</v>
      </c>
      <c r="N13" s="12">
        <v>46269</v>
      </c>
      <c r="O13" s="29" t="s">
        <v>88</v>
      </c>
    </row>
    <row r="14" spans="1:18" ht="24.6" customHeight="1">
      <c r="A14" s="176">
        <v>12</v>
      </c>
      <c r="B14" s="22">
        <v>12</v>
      </c>
      <c r="C14" s="183" t="s">
        <v>369</v>
      </c>
      <c r="D14" s="19">
        <v>7911.98</v>
      </c>
      <c r="E14" s="19">
        <v>7786.29</v>
      </c>
      <c r="F14" s="136">
        <f>(D14-E14)/E14</f>
        <v>1.6142476070118067E-2</v>
      </c>
      <c r="G14" s="21">
        <v>1245</v>
      </c>
      <c r="H14" s="22">
        <v>70</v>
      </c>
      <c r="I14" s="22">
        <f>G14/H14</f>
        <v>17.785714285714285</v>
      </c>
      <c r="J14" s="21">
        <v>7</v>
      </c>
      <c r="K14" s="10">
        <v>12</v>
      </c>
      <c r="L14" s="19">
        <v>1079251</v>
      </c>
      <c r="M14" s="21">
        <v>166728</v>
      </c>
      <c r="N14" s="23">
        <v>46204</v>
      </c>
      <c r="O14" s="29" t="s">
        <v>215</v>
      </c>
    </row>
    <row r="15" spans="1:18" ht="24.6" customHeight="1">
      <c r="A15" s="22">
        <v>13</v>
      </c>
      <c r="B15" s="22" t="s">
        <v>57</v>
      </c>
      <c r="C15" s="18" t="s">
        <v>455</v>
      </c>
      <c r="D15" s="19">
        <v>7100.14</v>
      </c>
      <c r="E15" s="21" t="s">
        <v>53</v>
      </c>
      <c r="F15" s="21" t="s">
        <v>53</v>
      </c>
      <c r="G15" s="21">
        <v>900</v>
      </c>
      <c r="H15" s="22">
        <v>10</v>
      </c>
      <c r="I15" s="22">
        <f>G15/H15</f>
        <v>90</v>
      </c>
      <c r="J15" s="21">
        <v>10</v>
      </c>
      <c r="K15" s="21">
        <v>0</v>
      </c>
      <c r="L15" s="19">
        <v>7100</v>
      </c>
      <c r="M15" s="21">
        <v>900</v>
      </c>
      <c r="N15" s="23" t="s">
        <v>48</v>
      </c>
      <c r="O15" s="29" t="s">
        <v>88</v>
      </c>
    </row>
    <row r="16" spans="1:18" s="163" customFormat="1" ht="24.6" customHeight="1">
      <c r="A16" s="22">
        <v>14</v>
      </c>
      <c r="B16" s="22">
        <v>10</v>
      </c>
      <c r="C16" s="7" t="s">
        <v>449</v>
      </c>
      <c r="D16" s="19">
        <v>5321</v>
      </c>
      <c r="E16" s="19">
        <v>9708</v>
      </c>
      <c r="F16" s="136">
        <f>(D16-E16)/E16</f>
        <v>-0.45189534404614751</v>
      </c>
      <c r="G16" s="10">
        <v>1005</v>
      </c>
      <c r="H16" s="19" t="s">
        <v>53</v>
      </c>
      <c r="I16" s="10" t="s">
        <v>53</v>
      </c>
      <c r="J16" s="10">
        <v>14</v>
      </c>
      <c r="K16" s="10">
        <v>2</v>
      </c>
      <c r="L16" s="8">
        <v>15029</v>
      </c>
      <c r="M16" s="10">
        <v>2669</v>
      </c>
      <c r="N16" s="23">
        <v>46276</v>
      </c>
      <c r="O16" s="29" t="s">
        <v>46</v>
      </c>
    </row>
    <row r="17" spans="1:15" s="163" customFormat="1" ht="24.6" customHeight="1">
      <c r="A17" s="176">
        <v>15</v>
      </c>
      <c r="B17" s="22">
        <v>13</v>
      </c>
      <c r="C17" s="18" t="s">
        <v>423</v>
      </c>
      <c r="D17" s="19">
        <v>4278.09</v>
      </c>
      <c r="E17" s="19">
        <v>7456.3899999999994</v>
      </c>
      <c r="F17" s="136">
        <f>(D17-E17)/E17</f>
        <v>-0.42625184573231811</v>
      </c>
      <c r="G17" s="21">
        <v>685</v>
      </c>
      <c r="H17" s="22">
        <v>21</v>
      </c>
      <c r="I17" s="22">
        <f>G17/H17</f>
        <v>32.61904761904762</v>
      </c>
      <c r="J17" s="21">
        <v>7</v>
      </c>
      <c r="K17" s="10">
        <v>4</v>
      </c>
      <c r="L17" s="19">
        <v>52607.57</v>
      </c>
      <c r="M17" s="21">
        <v>8625</v>
      </c>
      <c r="N17" s="23">
        <v>46262</v>
      </c>
      <c r="O17" s="29" t="s">
        <v>49</v>
      </c>
    </row>
    <row r="18" spans="1:15" ht="24.6" customHeight="1">
      <c r="A18" s="22">
        <v>16</v>
      </c>
      <c r="B18" s="22">
        <v>18</v>
      </c>
      <c r="C18" s="18" t="s">
        <v>416</v>
      </c>
      <c r="D18" s="19">
        <v>3714.4</v>
      </c>
      <c r="E18" s="19">
        <v>4724.2700000000004</v>
      </c>
      <c r="F18" s="136">
        <f>(D18-E18)/E18</f>
        <v>-0.21376212621209209</v>
      </c>
      <c r="G18" s="21">
        <v>515</v>
      </c>
      <c r="H18" s="22">
        <v>34</v>
      </c>
      <c r="I18" s="22">
        <f>G18/H18</f>
        <v>15.147058823529411</v>
      </c>
      <c r="J18" s="21">
        <v>6</v>
      </c>
      <c r="K18" s="10">
        <v>4</v>
      </c>
      <c r="L18" s="19">
        <v>37328</v>
      </c>
      <c r="M18" s="21">
        <v>5420</v>
      </c>
      <c r="N18" s="23">
        <v>46262</v>
      </c>
      <c r="O18" s="29" t="s">
        <v>88</v>
      </c>
    </row>
    <row r="19" spans="1:15" ht="24.6" customHeight="1">
      <c r="A19" s="22">
        <v>17</v>
      </c>
      <c r="B19" s="22" t="s">
        <v>57</v>
      </c>
      <c r="C19" s="18" t="s">
        <v>453</v>
      </c>
      <c r="D19" s="19">
        <v>3657.73</v>
      </c>
      <c r="E19" s="21" t="s">
        <v>53</v>
      </c>
      <c r="F19" s="21" t="s">
        <v>53</v>
      </c>
      <c r="G19" s="21">
        <v>576</v>
      </c>
      <c r="H19" s="22">
        <v>6</v>
      </c>
      <c r="I19" s="22">
        <f>G19/H19</f>
        <v>96</v>
      </c>
      <c r="J19" s="21">
        <v>6</v>
      </c>
      <c r="K19" s="21">
        <v>0</v>
      </c>
      <c r="L19" s="19">
        <v>3657.73</v>
      </c>
      <c r="M19" s="21">
        <v>576</v>
      </c>
      <c r="N19" s="23" t="s">
        <v>48</v>
      </c>
      <c r="O19" s="29" t="s">
        <v>44</v>
      </c>
    </row>
    <row r="20" spans="1:15" ht="24.6" customHeight="1">
      <c r="A20" s="176">
        <v>18</v>
      </c>
      <c r="B20" s="22" t="s">
        <v>57</v>
      </c>
      <c r="C20" s="7" t="s">
        <v>457</v>
      </c>
      <c r="D20" s="19">
        <v>3393.86</v>
      </c>
      <c r="E20" s="19" t="s">
        <v>53</v>
      </c>
      <c r="F20" s="19" t="s">
        <v>53</v>
      </c>
      <c r="G20" s="10">
        <v>599</v>
      </c>
      <c r="H20" s="11">
        <v>11</v>
      </c>
      <c r="I20" s="11">
        <f>G20/H20</f>
        <v>54.454545454545453</v>
      </c>
      <c r="J20" s="10">
        <v>10</v>
      </c>
      <c r="K20" s="10">
        <v>0</v>
      </c>
      <c r="L20" s="8">
        <v>3393.86</v>
      </c>
      <c r="M20" s="10">
        <v>599</v>
      </c>
      <c r="N20" s="23" t="s">
        <v>48</v>
      </c>
      <c r="O20" s="29" t="s">
        <v>47</v>
      </c>
    </row>
    <row r="21" spans="1:15" ht="24.6" customHeight="1">
      <c r="A21" s="22">
        <v>19</v>
      </c>
      <c r="B21" s="22" t="s">
        <v>51</v>
      </c>
      <c r="C21" s="18" t="s">
        <v>456</v>
      </c>
      <c r="D21" s="19">
        <v>3070.06</v>
      </c>
      <c r="E21" s="21" t="s">
        <v>53</v>
      </c>
      <c r="F21" s="21" t="s">
        <v>53</v>
      </c>
      <c r="G21" s="21">
        <v>516</v>
      </c>
      <c r="H21" s="22">
        <v>37</v>
      </c>
      <c r="I21" s="22">
        <f>G21/H21</f>
        <v>13.945945945945946</v>
      </c>
      <c r="J21" s="21">
        <v>13</v>
      </c>
      <c r="K21" s="21">
        <v>1</v>
      </c>
      <c r="L21" s="19">
        <v>3070.06</v>
      </c>
      <c r="M21" s="21">
        <v>516</v>
      </c>
      <c r="N21" s="23">
        <v>46283</v>
      </c>
      <c r="O21" s="29" t="s">
        <v>49</v>
      </c>
    </row>
    <row r="22" spans="1:15" s="163" customFormat="1" ht="24.6" customHeight="1">
      <c r="A22" s="22">
        <v>20</v>
      </c>
      <c r="B22" s="22">
        <v>11</v>
      </c>
      <c r="C22" s="18" t="s">
        <v>448</v>
      </c>
      <c r="D22" s="19">
        <v>2774.54</v>
      </c>
      <c r="E22" s="19">
        <v>9007.31</v>
      </c>
      <c r="F22" s="165">
        <f>(D22-E22)/E22</f>
        <v>-0.6919679682391302</v>
      </c>
      <c r="G22" s="21">
        <v>390</v>
      </c>
      <c r="H22" s="22">
        <v>18</v>
      </c>
      <c r="I22" s="22">
        <f>G22/H22</f>
        <v>21.666666666666668</v>
      </c>
      <c r="J22" s="21">
        <v>5</v>
      </c>
      <c r="K22" s="21">
        <v>2</v>
      </c>
      <c r="L22" s="19">
        <v>11781.85</v>
      </c>
      <c r="M22" s="21">
        <v>1568</v>
      </c>
      <c r="N22" s="23">
        <v>46276</v>
      </c>
      <c r="O22" s="29" t="s">
        <v>44</v>
      </c>
    </row>
    <row r="23" spans="1:15" s="163" customFormat="1" ht="24.6" customHeight="1">
      <c r="A23" s="176">
        <v>21</v>
      </c>
      <c r="B23" s="22" t="s">
        <v>51</v>
      </c>
      <c r="C23" s="18" t="s">
        <v>454</v>
      </c>
      <c r="D23" s="19">
        <v>2577.6999999999998</v>
      </c>
      <c r="E23" s="21" t="s">
        <v>53</v>
      </c>
      <c r="F23" s="19" t="s">
        <v>53</v>
      </c>
      <c r="G23" s="21">
        <v>379</v>
      </c>
      <c r="H23" s="22">
        <v>6</v>
      </c>
      <c r="I23" s="22">
        <f>G23/H23</f>
        <v>63.166666666666664</v>
      </c>
      <c r="J23" s="21">
        <v>5</v>
      </c>
      <c r="K23" s="21">
        <v>1</v>
      </c>
      <c r="L23" s="19">
        <v>2578</v>
      </c>
      <c r="M23" s="21">
        <v>379</v>
      </c>
      <c r="N23" s="21" t="s">
        <v>53</v>
      </c>
      <c r="O23" s="29" t="s">
        <v>40</v>
      </c>
    </row>
    <row r="24" spans="1:15" s="163" customFormat="1" ht="24.6" customHeight="1">
      <c r="A24" s="22">
        <v>22</v>
      </c>
      <c r="B24" s="22">
        <v>16</v>
      </c>
      <c r="C24" s="18" t="s">
        <v>417</v>
      </c>
      <c r="D24" s="19">
        <v>1725.6</v>
      </c>
      <c r="E24" s="19">
        <v>4952.46</v>
      </c>
      <c r="F24" s="136">
        <f>(D24-E24)/E24</f>
        <v>-0.65156709998667328</v>
      </c>
      <c r="G24" s="21">
        <v>278</v>
      </c>
      <c r="H24" s="22">
        <v>12</v>
      </c>
      <c r="I24" s="22">
        <f>G24/H24</f>
        <v>23.166666666666668</v>
      </c>
      <c r="J24" s="21">
        <v>3</v>
      </c>
      <c r="K24" s="10">
        <v>4</v>
      </c>
      <c r="L24" s="19">
        <v>57042</v>
      </c>
      <c r="M24" s="21">
        <v>7504</v>
      </c>
      <c r="N24" s="23">
        <v>46262</v>
      </c>
      <c r="O24" s="29" t="s">
        <v>40</v>
      </c>
    </row>
    <row r="25" spans="1:15" s="163" customFormat="1" ht="24.6" customHeight="1">
      <c r="A25" s="22">
        <v>23</v>
      </c>
      <c r="B25" s="22">
        <v>19</v>
      </c>
      <c r="C25" s="18" t="s">
        <v>371</v>
      </c>
      <c r="D25" s="19">
        <v>1553.73</v>
      </c>
      <c r="E25" s="19">
        <v>1873.92</v>
      </c>
      <c r="F25" s="136">
        <f>(D25-E25)/E25</f>
        <v>-0.17086641905737707</v>
      </c>
      <c r="G25" s="21">
        <v>221</v>
      </c>
      <c r="H25" s="22">
        <v>11</v>
      </c>
      <c r="I25" s="21" t="s">
        <v>53</v>
      </c>
      <c r="J25" s="21">
        <v>3</v>
      </c>
      <c r="K25" s="10">
        <v>12</v>
      </c>
      <c r="L25" s="19">
        <v>155813.93</v>
      </c>
      <c r="M25" s="21">
        <v>20420</v>
      </c>
      <c r="N25" s="23">
        <v>46206</v>
      </c>
      <c r="O25" s="29" t="s">
        <v>44</v>
      </c>
    </row>
    <row r="26" spans="1:15" ht="24.6" customHeight="1">
      <c r="A26" s="176">
        <v>24</v>
      </c>
      <c r="B26" s="22">
        <v>15</v>
      </c>
      <c r="C26" s="7" t="s">
        <v>446</v>
      </c>
      <c r="D26" s="19">
        <v>935.87</v>
      </c>
      <c r="E26" s="19">
        <v>6111.89</v>
      </c>
      <c r="F26" s="136">
        <f>(D26-E26)/E26</f>
        <v>-0.84687715256655471</v>
      </c>
      <c r="G26" s="10">
        <v>136</v>
      </c>
      <c r="H26" s="11">
        <v>10</v>
      </c>
      <c r="I26" s="11">
        <f>G26/H26</f>
        <v>13.6</v>
      </c>
      <c r="J26" s="10">
        <v>3</v>
      </c>
      <c r="K26" s="10">
        <v>2</v>
      </c>
      <c r="L26" s="8">
        <v>7048</v>
      </c>
      <c r="M26" s="10">
        <v>967</v>
      </c>
      <c r="N26" s="12">
        <v>46276</v>
      </c>
      <c r="O26" s="29" t="s">
        <v>88</v>
      </c>
    </row>
    <row r="27" spans="1:15" ht="24.6" customHeight="1">
      <c r="A27" s="22">
        <v>25</v>
      </c>
      <c r="B27" s="22">
        <v>21</v>
      </c>
      <c r="C27" s="18" t="s">
        <v>425</v>
      </c>
      <c r="D27" s="19">
        <v>587</v>
      </c>
      <c r="E27" s="19">
        <v>1362</v>
      </c>
      <c r="F27" s="136">
        <f>(D27-E27)/E27</f>
        <v>-0.56901615271659323</v>
      </c>
      <c r="G27" s="21">
        <v>84</v>
      </c>
      <c r="H27" s="19" t="s">
        <v>53</v>
      </c>
      <c r="I27" s="10" t="s">
        <v>53</v>
      </c>
      <c r="J27" s="21">
        <v>4</v>
      </c>
      <c r="K27" s="10">
        <v>4</v>
      </c>
      <c r="L27" s="19">
        <v>14648</v>
      </c>
      <c r="M27" s="21">
        <v>1973</v>
      </c>
      <c r="N27" s="23">
        <v>46262</v>
      </c>
      <c r="O27" s="29" t="s">
        <v>46</v>
      </c>
    </row>
    <row r="28" spans="1:15" ht="24.6" customHeight="1">
      <c r="A28" s="22">
        <v>26</v>
      </c>
      <c r="B28" s="22">
        <v>25</v>
      </c>
      <c r="C28" s="18" t="s">
        <v>418</v>
      </c>
      <c r="D28" s="19">
        <v>572.5</v>
      </c>
      <c r="E28" s="19">
        <v>532.29999999999995</v>
      </c>
      <c r="F28" s="136">
        <f>(D28-E28)/E28</f>
        <v>7.5521322562464868E-2</v>
      </c>
      <c r="G28" s="21">
        <v>90</v>
      </c>
      <c r="H28" s="22">
        <v>4</v>
      </c>
      <c r="I28" s="22">
        <f>G28/H28</f>
        <v>22.5</v>
      </c>
      <c r="J28" s="21">
        <v>2</v>
      </c>
      <c r="K28" s="10">
        <v>4</v>
      </c>
      <c r="L28" s="19">
        <v>18391.669999999998</v>
      </c>
      <c r="M28" s="21">
        <v>2419</v>
      </c>
      <c r="N28" s="23">
        <v>46262</v>
      </c>
      <c r="O28" s="29" t="s">
        <v>44</v>
      </c>
    </row>
    <row r="29" spans="1:15" ht="24.6" customHeight="1">
      <c r="A29" s="176">
        <v>27</v>
      </c>
      <c r="B29" s="21" t="s">
        <v>53</v>
      </c>
      <c r="C29" s="7" t="s">
        <v>196</v>
      </c>
      <c r="D29" s="19">
        <v>560</v>
      </c>
      <c r="E29" s="19" t="s">
        <v>53</v>
      </c>
      <c r="F29" s="19" t="s">
        <v>53</v>
      </c>
      <c r="G29" s="10">
        <v>112</v>
      </c>
      <c r="H29" s="11">
        <v>1</v>
      </c>
      <c r="I29" s="11">
        <v>1.5</v>
      </c>
      <c r="J29" s="10">
        <v>1</v>
      </c>
      <c r="K29" s="10">
        <v>27</v>
      </c>
      <c r="L29" s="8">
        <v>5850.15</v>
      </c>
      <c r="M29" s="10">
        <v>1066</v>
      </c>
      <c r="N29" s="12">
        <v>46104</v>
      </c>
      <c r="O29" s="30" t="s">
        <v>47</v>
      </c>
    </row>
    <row r="30" spans="1:15" ht="24.6" customHeight="1">
      <c r="A30" s="22">
        <v>28</v>
      </c>
      <c r="B30" s="22">
        <v>27</v>
      </c>
      <c r="C30" s="53" t="s">
        <v>333</v>
      </c>
      <c r="D30" s="19">
        <v>462.41</v>
      </c>
      <c r="E30" s="19">
        <v>501</v>
      </c>
      <c r="F30" s="136">
        <f>(D30-E30)/E30</f>
        <v>-7.702594810379236E-2</v>
      </c>
      <c r="G30" s="21">
        <v>54</v>
      </c>
      <c r="H30" s="22">
        <v>4</v>
      </c>
      <c r="I30" s="22">
        <f>G30/H30</f>
        <v>13.5</v>
      </c>
      <c r="J30" s="21">
        <v>1</v>
      </c>
      <c r="K30" s="10">
        <v>15</v>
      </c>
      <c r="L30" s="19">
        <v>435016</v>
      </c>
      <c r="M30" s="21">
        <v>55554</v>
      </c>
      <c r="N30" s="23">
        <v>46185</v>
      </c>
      <c r="O30" s="29" t="s">
        <v>88</v>
      </c>
    </row>
    <row r="31" spans="1:15" ht="24.6" customHeight="1">
      <c r="A31" s="22">
        <v>29</v>
      </c>
      <c r="B31" s="22">
        <v>14</v>
      </c>
      <c r="C31" s="7" t="s">
        <v>445</v>
      </c>
      <c r="D31" s="19">
        <v>411.67</v>
      </c>
      <c r="E31" s="19">
        <v>7341.7</v>
      </c>
      <c r="F31" s="136">
        <f>(D31-E31)/E31</f>
        <v>-0.94392715583584186</v>
      </c>
      <c r="G31" s="10">
        <v>63</v>
      </c>
      <c r="H31" s="11">
        <v>7</v>
      </c>
      <c r="I31" s="11">
        <f>G31/H31</f>
        <v>9</v>
      </c>
      <c r="J31" s="10">
        <v>5</v>
      </c>
      <c r="K31" s="10">
        <v>2</v>
      </c>
      <c r="L31" s="8">
        <v>7753</v>
      </c>
      <c r="M31" s="10">
        <v>922</v>
      </c>
      <c r="N31" s="23">
        <v>46276</v>
      </c>
      <c r="O31" s="29" t="s">
        <v>40</v>
      </c>
    </row>
    <row r="32" spans="1:15" s="164" customFormat="1" ht="24.6" customHeight="1">
      <c r="A32" s="176">
        <v>30</v>
      </c>
      <c r="B32" s="22">
        <v>24</v>
      </c>
      <c r="C32" s="18" t="s">
        <v>407</v>
      </c>
      <c r="D32" s="19">
        <v>287.25</v>
      </c>
      <c r="E32" s="19">
        <v>539.35</v>
      </c>
      <c r="F32" s="136">
        <f>(D32-E32)/E32</f>
        <v>-0.46741448039306577</v>
      </c>
      <c r="G32" s="21">
        <v>33</v>
      </c>
      <c r="H32" s="22">
        <v>3</v>
      </c>
      <c r="I32" s="22">
        <f>G32/H32</f>
        <v>11</v>
      </c>
      <c r="J32" s="21">
        <v>1</v>
      </c>
      <c r="K32" s="10">
        <v>6</v>
      </c>
      <c r="L32" s="19">
        <v>59029.91</v>
      </c>
      <c r="M32" s="21">
        <v>8153</v>
      </c>
      <c r="N32" s="23">
        <v>46248</v>
      </c>
      <c r="O32" s="29" t="s">
        <v>60</v>
      </c>
    </row>
    <row r="33" spans="1:15" s="164" customFormat="1" ht="24.6" customHeight="1">
      <c r="A33" s="22">
        <v>31</v>
      </c>
      <c r="B33" s="21" t="s">
        <v>53</v>
      </c>
      <c r="C33" s="7" t="s">
        <v>239</v>
      </c>
      <c r="D33" s="19">
        <v>255.09</v>
      </c>
      <c r="E33" s="10" t="s">
        <v>53</v>
      </c>
      <c r="F33" s="21" t="s">
        <v>53</v>
      </c>
      <c r="G33" s="10">
        <v>65</v>
      </c>
      <c r="H33" s="11">
        <v>2</v>
      </c>
      <c r="I33" s="11">
        <f>G33/H33</f>
        <v>32.5</v>
      </c>
      <c r="J33" s="10">
        <v>2</v>
      </c>
      <c r="K33" s="10">
        <v>233</v>
      </c>
      <c r="L33" s="8">
        <v>200357.49</v>
      </c>
      <c r="M33" s="10">
        <v>50043</v>
      </c>
      <c r="N33" s="10" t="s">
        <v>53</v>
      </c>
      <c r="O33" s="29" t="s">
        <v>44</v>
      </c>
    </row>
    <row r="34" spans="1:15" ht="24.6" customHeight="1">
      <c r="A34" s="22">
        <v>32</v>
      </c>
      <c r="B34" s="22">
        <v>30</v>
      </c>
      <c r="C34" s="18" t="s">
        <v>428</v>
      </c>
      <c r="D34" s="19">
        <v>50.5</v>
      </c>
      <c r="E34" s="19">
        <v>90</v>
      </c>
      <c r="F34" s="136">
        <f>(D34-E34)/E34</f>
        <v>-0.43888888888888888</v>
      </c>
      <c r="G34" s="21">
        <v>8</v>
      </c>
      <c r="H34" s="22">
        <v>4</v>
      </c>
      <c r="I34" s="22">
        <f>G34/H34</f>
        <v>2</v>
      </c>
      <c r="J34" s="10" t="s">
        <v>53</v>
      </c>
      <c r="K34" s="10">
        <v>4</v>
      </c>
      <c r="L34" s="19">
        <v>1502</v>
      </c>
      <c r="M34" s="21">
        <v>217</v>
      </c>
      <c r="N34" s="23">
        <v>46262</v>
      </c>
      <c r="O34" s="29" t="s">
        <v>317</v>
      </c>
    </row>
    <row r="35" spans="1:15" s="164" customFormat="1" ht="24.6" customHeight="1">
      <c r="A35" s="176">
        <v>33</v>
      </c>
      <c r="B35" s="21" t="s">
        <v>53</v>
      </c>
      <c r="C35" s="7" t="s">
        <v>315</v>
      </c>
      <c r="D35" s="19">
        <v>30.6</v>
      </c>
      <c r="E35" s="10" t="s">
        <v>53</v>
      </c>
      <c r="F35" s="21" t="s">
        <v>53</v>
      </c>
      <c r="G35" s="10">
        <v>6</v>
      </c>
      <c r="H35" s="11">
        <v>1</v>
      </c>
      <c r="I35" s="11">
        <f>G35/H35</f>
        <v>6</v>
      </c>
      <c r="J35" s="10">
        <v>1</v>
      </c>
      <c r="K35" s="10" t="s">
        <v>53</v>
      </c>
      <c r="L35" s="8">
        <v>313013.3</v>
      </c>
      <c r="M35" s="10">
        <v>41736</v>
      </c>
      <c r="N35" s="12">
        <v>46171</v>
      </c>
      <c r="O35" s="30" t="s">
        <v>49</v>
      </c>
    </row>
    <row r="36" spans="1:15" s="162" customFormat="1" ht="24.6" customHeight="1">
      <c r="A36" s="22">
        <v>34</v>
      </c>
      <c r="B36" s="22">
        <v>25</v>
      </c>
      <c r="C36" s="18" t="s">
        <v>409</v>
      </c>
      <c r="D36" s="19">
        <v>27.4</v>
      </c>
      <c r="E36" s="19">
        <v>502.07</v>
      </c>
      <c r="F36" s="136">
        <f>(D36-E36)/E36</f>
        <v>-0.94542593662238339</v>
      </c>
      <c r="G36" s="21">
        <v>6</v>
      </c>
      <c r="H36" s="22">
        <v>1</v>
      </c>
      <c r="I36" s="22">
        <f>G36/H36</f>
        <v>6</v>
      </c>
      <c r="J36" s="21">
        <v>1</v>
      </c>
      <c r="K36" s="10">
        <v>5</v>
      </c>
      <c r="L36" s="19">
        <v>53225.82</v>
      </c>
      <c r="M36" s="21">
        <v>6631</v>
      </c>
      <c r="N36" s="23">
        <v>46255</v>
      </c>
      <c r="O36" s="29" t="s">
        <v>44</v>
      </c>
    </row>
    <row r="37" spans="1:15" ht="24.6" customHeight="1">
      <c r="A37" s="22">
        <v>35</v>
      </c>
      <c r="B37" s="22">
        <v>20</v>
      </c>
      <c r="C37" s="18" t="s">
        <v>424</v>
      </c>
      <c r="D37" s="19">
        <v>18</v>
      </c>
      <c r="E37" s="19">
        <v>1826.53</v>
      </c>
      <c r="F37" s="136">
        <f>(D37-E37)/E37</f>
        <v>-0.99014524809337923</v>
      </c>
      <c r="G37" s="21">
        <v>5</v>
      </c>
      <c r="H37" s="22">
        <v>2</v>
      </c>
      <c r="I37" s="22">
        <f>G37/H37</f>
        <v>2.5</v>
      </c>
      <c r="J37" s="21">
        <v>2</v>
      </c>
      <c r="K37" s="10">
        <v>4</v>
      </c>
      <c r="L37" s="19">
        <v>17137.080000000002</v>
      </c>
      <c r="M37" s="21">
        <v>3080</v>
      </c>
      <c r="N37" s="23">
        <v>46262</v>
      </c>
      <c r="O37" s="29" t="s">
        <v>44</v>
      </c>
    </row>
    <row r="38" spans="1:15" ht="24.6" customHeight="1">
      <c r="A38" s="176">
        <v>36</v>
      </c>
      <c r="B38" s="22">
        <v>31</v>
      </c>
      <c r="C38" s="18" t="s">
        <v>358</v>
      </c>
      <c r="D38" s="19">
        <v>14</v>
      </c>
      <c r="E38" s="19">
        <v>63</v>
      </c>
      <c r="F38" s="136">
        <f>(D38-E38)/E38</f>
        <v>-0.77777777777777779</v>
      </c>
      <c r="G38" s="21">
        <v>2</v>
      </c>
      <c r="H38" s="22">
        <v>1</v>
      </c>
      <c r="I38" s="22">
        <f>G38/H38</f>
        <v>2</v>
      </c>
      <c r="J38" s="21">
        <v>1</v>
      </c>
      <c r="K38" s="10" t="s">
        <v>53</v>
      </c>
      <c r="L38" s="19">
        <v>5134.22</v>
      </c>
      <c r="M38" s="21">
        <v>753</v>
      </c>
      <c r="N38" s="23">
        <v>46192</v>
      </c>
      <c r="O38" s="29" t="s">
        <v>49</v>
      </c>
    </row>
    <row r="39" spans="1:15" ht="24.6" customHeight="1">
      <c r="A39" s="22">
        <v>37</v>
      </c>
      <c r="B39" s="21" t="s">
        <v>53</v>
      </c>
      <c r="C39" s="18" t="s">
        <v>210</v>
      </c>
      <c r="D39" s="19">
        <v>6</v>
      </c>
      <c r="E39" s="19" t="s">
        <v>53</v>
      </c>
      <c r="F39" s="19" t="s">
        <v>53</v>
      </c>
      <c r="G39" s="21">
        <v>1</v>
      </c>
      <c r="H39" s="22">
        <v>1</v>
      </c>
      <c r="I39" s="22">
        <f>G39/H39</f>
        <v>1</v>
      </c>
      <c r="J39" s="21">
        <v>1</v>
      </c>
      <c r="K39" s="21">
        <v>27</v>
      </c>
      <c r="L39" s="19">
        <v>1807.11</v>
      </c>
      <c r="M39" s="21">
        <v>294</v>
      </c>
      <c r="N39" s="23">
        <v>46087</v>
      </c>
      <c r="O39" s="29" t="s">
        <v>47</v>
      </c>
    </row>
    <row r="40" spans="1:15" ht="21" customHeight="1">
      <c r="A40" s="22"/>
      <c r="B40" s="11"/>
      <c r="C40" s="130" t="s">
        <v>99</v>
      </c>
      <c r="D40" s="131">
        <f>SUBTOTAL(109,Table132456789101112131415161718192021222324252627283031322933343536383739[Pajamos 
(GBO)])</f>
        <v>393100.63999999996</v>
      </c>
      <c r="E40" s="132">
        <f>SUBTOTAL(109,Table132456789101112131415161718192021222324252627283031322933343536383739[Pajamos 
praeita sav.
(GBO LW)])</f>
        <v>297972.91000000003</v>
      </c>
      <c r="F40" s="133">
        <f t="shared" ref="F40" si="0">(D40-E40)/E40</f>
        <v>0.31924959218608134</v>
      </c>
      <c r="G40" s="134">
        <f>SUBTOTAL(109,Table132456789101112131415161718192021222324252627283031322933343536383739[Žiūrovų sk. 
(ADM)])</f>
        <v>53617</v>
      </c>
      <c r="H40" s="22"/>
      <c r="I40" s="22"/>
      <c r="J40" s="21"/>
      <c r="K40" s="10"/>
      <c r="L40" s="8"/>
      <c r="M40" s="10"/>
      <c r="N40" s="23"/>
      <c r="O40" s="29" t="s">
        <v>15</v>
      </c>
    </row>
    <row r="41" spans="1:15">
      <c r="F41" s="68"/>
      <c r="L41" s="70"/>
    </row>
    <row r="42" spans="1:15">
      <c r="F42" s="68"/>
      <c r="L42" s="70"/>
    </row>
    <row r="43" spans="1:15">
      <c r="F43" s="68"/>
      <c r="L43" s="70"/>
    </row>
    <row r="44" spans="1:15">
      <c r="F44" s="68"/>
      <c r="L44" s="70"/>
    </row>
    <row r="45" spans="1:15">
      <c r="F45" s="68"/>
      <c r="L45" s="70"/>
    </row>
    <row r="46" spans="1:15">
      <c r="F46" s="68"/>
      <c r="L46" s="70"/>
    </row>
    <row r="47" spans="1:15">
      <c r="F47" s="68"/>
      <c r="L47" s="70"/>
    </row>
    <row r="48" spans="1:15">
      <c r="F48" s="68"/>
      <c r="L48" s="70"/>
    </row>
    <row r="49" spans="1:19" s="69" customFormat="1">
      <c r="A49" s="150"/>
      <c r="B49" s="1"/>
      <c r="C49" s="26"/>
      <c r="D49" s="67"/>
      <c r="E49" s="67"/>
      <c r="F49" s="68"/>
      <c r="H49" s="66"/>
      <c r="I49" s="26"/>
      <c r="L49" s="70"/>
      <c r="N49" s="71"/>
      <c r="O49" s="72"/>
      <c r="P49" s="26"/>
      <c r="Q49" s="26"/>
      <c r="R49" s="26"/>
      <c r="S49" s="26"/>
    </row>
    <row r="50" spans="1:19" s="69" customFormat="1">
      <c r="A50" s="150"/>
      <c r="B50" s="1"/>
      <c r="C50" s="26"/>
      <c r="D50" s="67"/>
      <c r="E50" s="67"/>
      <c r="F50" s="68"/>
      <c r="H50" s="66"/>
      <c r="I50" s="26"/>
      <c r="L50" s="70"/>
      <c r="N50" s="71"/>
      <c r="O50" s="72"/>
      <c r="P50" s="26"/>
      <c r="Q50" s="26"/>
      <c r="R50" s="26"/>
      <c r="S50" s="26"/>
    </row>
    <row r="51" spans="1:19" s="69" customFormat="1">
      <c r="A51" s="150"/>
      <c r="B51" s="1"/>
      <c r="C51" s="26"/>
      <c r="D51" s="67"/>
      <c r="E51" s="67"/>
      <c r="F51" s="68"/>
      <c r="H51" s="66"/>
      <c r="I51" s="26"/>
      <c r="L51" s="70"/>
      <c r="N51" s="71"/>
      <c r="O51" s="72"/>
      <c r="P51" s="26"/>
      <c r="Q51" s="26"/>
      <c r="R51" s="26"/>
      <c r="S51" s="26"/>
    </row>
    <row r="52" spans="1:19" s="69" customFormat="1">
      <c r="A52" s="150"/>
      <c r="B52" s="1"/>
      <c r="C52" s="26"/>
      <c r="D52" s="67"/>
      <c r="E52" s="67"/>
      <c r="F52" s="68"/>
      <c r="H52" s="66"/>
      <c r="I52" s="26"/>
      <c r="L52" s="70"/>
      <c r="N52" s="71"/>
      <c r="O52" s="72"/>
      <c r="P52" s="26"/>
      <c r="Q52" s="26"/>
      <c r="R52" s="26"/>
      <c r="S52" s="26"/>
    </row>
    <row r="53" spans="1:19" s="69" customFormat="1">
      <c r="A53" s="150"/>
      <c r="B53" s="1"/>
      <c r="C53" s="26"/>
      <c r="D53" s="67"/>
      <c r="E53" s="67"/>
      <c r="F53" s="68"/>
      <c r="H53" s="66"/>
      <c r="I53" s="26"/>
      <c r="L53" s="67"/>
      <c r="N53" s="71"/>
      <c r="O53" s="72"/>
      <c r="P53" s="26"/>
      <c r="Q53" s="26"/>
      <c r="R53" s="26"/>
      <c r="S53" s="26"/>
    </row>
    <row r="54" spans="1:19" s="69" customFormat="1">
      <c r="A54" s="150"/>
      <c r="B54" s="1"/>
      <c r="C54" s="26"/>
      <c r="D54" s="67"/>
      <c r="E54" s="67"/>
      <c r="F54" s="68"/>
      <c r="H54" s="66"/>
      <c r="I54" s="26"/>
      <c r="L54" s="67"/>
      <c r="N54" s="71"/>
      <c r="O54" s="72"/>
      <c r="P54" s="26"/>
      <c r="Q54" s="26"/>
      <c r="R54" s="26"/>
      <c r="S54" s="26"/>
    </row>
    <row r="55" spans="1:19" s="69" customFormat="1">
      <c r="A55" s="150"/>
      <c r="B55" s="1"/>
      <c r="C55" s="26"/>
      <c r="D55" s="67"/>
      <c r="E55" s="67"/>
      <c r="F55" s="68"/>
      <c r="H55" s="66"/>
      <c r="I55" s="26"/>
      <c r="L55" s="67"/>
      <c r="N55" s="71"/>
      <c r="O55" s="72"/>
      <c r="P55" s="26"/>
      <c r="Q55" s="26"/>
      <c r="R55" s="26"/>
      <c r="S55" s="26"/>
    </row>
    <row r="56" spans="1:19" s="69" customFormat="1">
      <c r="A56" s="150"/>
      <c r="B56" s="1"/>
      <c r="C56" s="26"/>
      <c r="D56" s="67"/>
      <c r="E56" s="67"/>
      <c r="F56" s="68"/>
      <c r="H56" s="66"/>
      <c r="I56" s="26"/>
      <c r="L56" s="67"/>
      <c r="N56" s="71"/>
      <c r="O56" s="72"/>
      <c r="P56" s="26"/>
      <c r="Q56" s="26"/>
      <c r="R56" s="26"/>
      <c r="S56" s="26"/>
    </row>
    <row r="57" spans="1:19"/>
    <row r="58" spans="1:19"/>
    <row r="59" spans="1:19"/>
    <row r="60" spans="1:19"/>
    <row r="61" spans="1:19"/>
    <row r="62" spans="1:19"/>
    <row r="63" spans="1:19">
      <c r="A63" s="24"/>
    </row>
    <row r="64" spans="1:19">
      <c r="A64" s="24"/>
    </row>
    <row r="65" spans="1:19">
      <c r="A65" s="24"/>
    </row>
    <row r="66" spans="1:19" s="66" customFormat="1">
      <c r="A66" s="150"/>
      <c r="B66" s="1"/>
      <c r="C66" s="26"/>
      <c r="D66" s="67"/>
      <c r="E66" s="67"/>
      <c r="F66" s="26"/>
      <c r="G66" s="69"/>
      <c r="I66" s="26"/>
      <c r="J66" s="69"/>
      <c r="K66" s="69"/>
      <c r="L66" s="67"/>
      <c r="M66" s="69"/>
      <c r="N66" s="71"/>
      <c r="O66" s="72"/>
      <c r="P66" s="26"/>
      <c r="Q66" s="26"/>
      <c r="R66" s="26"/>
      <c r="S66" s="26"/>
    </row>
    <row r="67" spans="1:19" s="66" customFormat="1">
      <c r="A67" s="150"/>
      <c r="B67" s="1"/>
      <c r="C67" s="26"/>
      <c r="D67" s="67"/>
      <c r="E67" s="67"/>
      <c r="F67" s="26"/>
      <c r="G67" s="69"/>
      <c r="I67" s="26"/>
      <c r="J67" s="69"/>
      <c r="K67" s="69"/>
      <c r="L67" s="67"/>
      <c r="M67" s="69"/>
      <c r="N67" s="71"/>
      <c r="O67" s="72"/>
      <c r="P67" s="26"/>
      <c r="Q67" s="26"/>
      <c r="R67" s="26"/>
      <c r="S67" s="26"/>
    </row>
    <row r="68" spans="1:19" s="66" customFormat="1">
      <c r="A68" s="150"/>
      <c r="B68" s="1"/>
      <c r="C68" s="26"/>
      <c r="D68" s="67"/>
      <c r="E68" s="67"/>
      <c r="F68" s="26"/>
      <c r="G68" s="69"/>
      <c r="I68" s="26"/>
      <c r="J68" s="69"/>
      <c r="K68" s="69"/>
      <c r="L68" s="67"/>
      <c r="M68" s="69"/>
      <c r="N68" s="71"/>
      <c r="O68" s="72"/>
      <c r="P68" s="26"/>
      <c r="Q68" s="26"/>
      <c r="R68" s="26"/>
      <c r="S68" s="26"/>
    </row>
    <row r="69" spans="1:19" s="66" customFormat="1">
      <c r="A69" s="150"/>
      <c r="B69" s="1"/>
      <c r="C69" s="26"/>
      <c r="D69" s="67"/>
      <c r="E69" s="67"/>
      <c r="F69" s="26"/>
      <c r="G69" s="69"/>
      <c r="I69" s="26"/>
      <c r="J69" s="69"/>
      <c r="K69" s="69"/>
      <c r="L69" s="67"/>
      <c r="M69" s="69"/>
      <c r="N69" s="71"/>
      <c r="O69" s="72"/>
      <c r="P69" s="26"/>
      <c r="Q69" s="26"/>
      <c r="R69" s="26"/>
      <c r="S69" s="26"/>
    </row>
    <row r="70" spans="1:19" s="66" customFormat="1">
      <c r="A70" s="150"/>
      <c r="B70" s="1"/>
      <c r="C70" s="26"/>
      <c r="D70" s="67"/>
      <c r="E70" s="67"/>
      <c r="F70" s="26"/>
      <c r="G70" s="69"/>
      <c r="I70" s="26"/>
      <c r="J70" s="69"/>
      <c r="K70" s="69"/>
      <c r="L70" s="67"/>
      <c r="M70" s="69"/>
      <c r="N70" s="71"/>
      <c r="O70" s="72"/>
      <c r="P70" s="26"/>
      <c r="Q70" s="26"/>
      <c r="R70" s="26"/>
      <c r="S70" s="26"/>
    </row>
    <row r="71" spans="1:19" s="66" customFormat="1">
      <c r="A71" s="150"/>
      <c r="B71" s="1"/>
      <c r="C71" s="26"/>
      <c r="D71" s="67"/>
      <c r="E71" s="67"/>
      <c r="F71" s="26"/>
      <c r="G71" s="69"/>
      <c r="I71" s="26"/>
      <c r="J71" s="69"/>
      <c r="K71" s="69"/>
      <c r="L71" s="67"/>
      <c r="M71" s="69"/>
      <c r="N71" s="71"/>
      <c r="O71" s="72"/>
      <c r="P71" s="26"/>
      <c r="Q71" s="26"/>
      <c r="R71" s="26"/>
      <c r="S71" s="26"/>
    </row>
    <row r="72" spans="1:19" s="66" customFormat="1">
      <c r="A72" s="150"/>
      <c r="B72" s="1"/>
      <c r="C72" s="26"/>
      <c r="D72" s="67"/>
      <c r="E72" s="67"/>
      <c r="F72" s="26"/>
      <c r="G72" s="69"/>
      <c r="I72" s="26"/>
      <c r="J72" s="69"/>
      <c r="K72" s="69"/>
      <c r="L72" s="67"/>
      <c r="M72" s="69"/>
      <c r="N72" s="71"/>
      <c r="O72" s="72"/>
      <c r="P72" s="26"/>
      <c r="Q72" s="26"/>
      <c r="R72" s="26"/>
      <c r="S72" s="26"/>
    </row>
    <row r="73" spans="1:19" s="66" customFormat="1">
      <c r="A73" s="150"/>
      <c r="B73" s="1"/>
      <c r="C73" s="26"/>
      <c r="D73" s="67"/>
      <c r="E73" s="67"/>
      <c r="F73" s="26"/>
      <c r="G73" s="69"/>
      <c r="I73" s="26"/>
      <c r="J73" s="69"/>
      <c r="K73" s="69"/>
      <c r="L73" s="67"/>
      <c r="M73" s="69"/>
      <c r="N73" s="71"/>
      <c r="O73" s="72"/>
      <c r="P73" s="26"/>
      <c r="Q73" s="26"/>
      <c r="R73" s="26"/>
      <c r="S73" s="26"/>
    </row>
    <row r="74" spans="1:19" s="66" customFormat="1">
      <c r="A74" s="150"/>
      <c r="B74" s="1"/>
      <c r="C74" s="26"/>
      <c r="D74" s="67"/>
      <c r="E74" s="67"/>
      <c r="F74" s="26"/>
      <c r="G74" s="69"/>
      <c r="I74" s="26"/>
      <c r="J74" s="69"/>
      <c r="K74" s="69"/>
      <c r="L74" s="67"/>
      <c r="M74" s="69"/>
      <c r="N74" s="71"/>
      <c r="O74" s="72"/>
      <c r="P74" s="26"/>
      <c r="Q74" s="26"/>
      <c r="R74" s="26"/>
      <c r="S74" s="26"/>
    </row>
    <row r="75" spans="1:19" s="66" customFormat="1">
      <c r="A75" s="150"/>
      <c r="B75" s="1"/>
      <c r="C75" s="26"/>
      <c r="D75" s="67"/>
      <c r="E75" s="67"/>
      <c r="F75" s="26"/>
      <c r="G75" s="69"/>
      <c r="I75" s="26"/>
      <c r="J75" s="69"/>
      <c r="K75" s="69"/>
      <c r="L75" s="67"/>
      <c r="M75" s="69"/>
      <c r="N75" s="71"/>
      <c r="O75" s="72"/>
      <c r="P75" s="26"/>
      <c r="Q75" s="26"/>
      <c r="R75" s="26"/>
      <c r="S75" s="26"/>
    </row>
    <row r="76" spans="1:19" s="66" customFormat="1">
      <c r="A76" s="150"/>
      <c r="B76" s="1"/>
      <c r="C76" s="26"/>
      <c r="D76" s="67"/>
      <c r="E76" s="67"/>
      <c r="F76" s="26"/>
      <c r="G76" s="69"/>
      <c r="I76" s="26"/>
      <c r="J76" s="69"/>
      <c r="K76" s="69"/>
      <c r="L76" s="67"/>
      <c r="M76" s="69"/>
      <c r="N76" s="71"/>
      <c r="O76" s="72"/>
      <c r="P76" s="26"/>
      <c r="Q76" s="26"/>
      <c r="R76" s="26"/>
      <c r="S76" s="26"/>
    </row>
    <row r="77" spans="1:19" s="66" customFormat="1">
      <c r="A77" s="150"/>
      <c r="B77" s="1"/>
      <c r="C77" s="26"/>
      <c r="D77" s="67"/>
      <c r="E77" s="67"/>
      <c r="F77" s="26"/>
      <c r="G77" s="69"/>
      <c r="I77" s="26"/>
      <c r="J77" s="69"/>
      <c r="K77" s="69"/>
      <c r="L77" s="67"/>
      <c r="M77" s="69"/>
      <c r="N77" s="71"/>
      <c r="O77" s="72"/>
      <c r="P77" s="26"/>
      <c r="Q77" s="26"/>
      <c r="R77" s="26"/>
      <c r="S77" s="26"/>
    </row>
    <row r="78" spans="1:19" s="66" customFormat="1">
      <c r="A78" s="150"/>
      <c r="B78" s="1"/>
      <c r="C78" s="26"/>
      <c r="D78" s="67"/>
      <c r="E78" s="67"/>
      <c r="F78" s="26"/>
      <c r="G78" s="69"/>
      <c r="I78" s="26"/>
      <c r="J78" s="69"/>
      <c r="K78" s="69"/>
      <c r="L78" s="67"/>
      <c r="M78" s="69"/>
      <c r="N78" s="71"/>
      <c r="O78" s="72"/>
      <c r="P78" s="26"/>
      <c r="Q78" s="26"/>
      <c r="R78" s="26"/>
      <c r="S78" s="26"/>
    </row>
    <row r="79" spans="1:19" s="66" customFormat="1">
      <c r="A79" s="150"/>
      <c r="B79" s="1"/>
      <c r="C79" s="26"/>
      <c r="D79" s="67"/>
      <c r="E79" s="67"/>
      <c r="F79" s="26"/>
      <c r="G79" s="69"/>
      <c r="I79" s="26"/>
      <c r="J79" s="69"/>
      <c r="K79" s="69"/>
      <c r="L79" s="67"/>
      <c r="M79" s="69"/>
      <c r="N79" s="71"/>
      <c r="O79" s="72"/>
      <c r="P79" s="26"/>
      <c r="Q79" s="26"/>
      <c r="R79" s="26"/>
      <c r="S79" s="26"/>
    </row>
    <row r="80" spans="1:19" s="66" customFormat="1">
      <c r="A80" s="150"/>
      <c r="B80" s="1"/>
      <c r="C80" s="26"/>
      <c r="D80" s="67"/>
      <c r="E80" s="67"/>
      <c r="F80" s="26"/>
      <c r="G80" s="69"/>
      <c r="I80" s="26"/>
      <c r="J80" s="69"/>
      <c r="K80" s="69"/>
      <c r="L80" s="67"/>
      <c r="M80" s="69"/>
      <c r="N80" s="71"/>
      <c r="O80" s="72"/>
      <c r="P80" s="26"/>
      <c r="Q80" s="26"/>
      <c r="R80" s="26"/>
      <c r="S80" s="26"/>
    </row>
    <row r="81" spans="1:19" s="66" customFormat="1">
      <c r="A81" s="150"/>
      <c r="B81" s="1"/>
      <c r="C81" s="26"/>
      <c r="D81" s="67"/>
      <c r="E81" s="67"/>
      <c r="F81" s="26"/>
      <c r="G81" s="69"/>
      <c r="I81" s="26"/>
      <c r="J81" s="69"/>
      <c r="K81" s="69"/>
      <c r="L81" s="67"/>
      <c r="M81" s="69"/>
      <c r="N81" s="71"/>
      <c r="O81" s="72"/>
      <c r="P81" s="26"/>
      <c r="Q81" s="26"/>
      <c r="R81" s="26"/>
      <c r="S81" s="26"/>
    </row>
    <row r="82" spans="1:19" s="66" customFormat="1">
      <c r="A82" s="150"/>
      <c r="B82" s="1"/>
      <c r="C82" s="26"/>
      <c r="D82" s="67"/>
      <c r="E82" s="67"/>
      <c r="F82" s="26"/>
      <c r="G82" s="69"/>
      <c r="I82" s="26"/>
      <c r="J82" s="69"/>
      <c r="K82" s="69"/>
      <c r="L82" s="67"/>
      <c r="M82" s="69"/>
      <c r="N82" s="71"/>
      <c r="O82" s="72"/>
      <c r="P82" s="26"/>
      <c r="Q82" s="26"/>
      <c r="R82" s="26"/>
      <c r="S82" s="26"/>
    </row>
    <row r="83" spans="1:19" s="66" customFormat="1">
      <c r="A83" s="150"/>
      <c r="B83" s="1"/>
      <c r="C83" s="26"/>
      <c r="D83" s="67"/>
      <c r="E83" s="67"/>
      <c r="F83" s="26"/>
      <c r="G83" s="69"/>
      <c r="I83" s="26"/>
      <c r="J83" s="69"/>
      <c r="K83" s="69"/>
      <c r="L83" s="67"/>
      <c r="M83" s="69"/>
      <c r="N83" s="71"/>
      <c r="O83" s="72"/>
      <c r="P83" s="26"/>
      <c r="Q83" s="26"/>
      <c r="R83" s="26"/>
      <c r="S83" s="26"/>
    </row>
    <row r="84" spans="1:19" s="66" customFormat="1">
      <c r="A84" s="150"/>
      <c r="B84" s="1"/>
      <c r="C84" s="26"/>
      <c r="D84" s="67"/>
      <c r="E84" s="67"/>
      <c r="F84" s="26"/>
      <c r="G84" s="69"/>
      <c r="I84" s="26"/>
      <c r="J84" s="69"/>
      <c r="K84" s="69"/>
      <c r="L84" s="67"/>
      <c r="M84" s="69"/>
      <c r="N84" s="71"/>
      <c r="O84" s="72"/>
      <c r="P84" s="26"/>
      <c r="Q84" s="26"/>
      <c r="R84" s="26"/>
      <c r="S84" s="26"/>
    </row>
    <row r="85" spans="1:19" s="66" customFormat="1">
      <c r="A85" s="150"/>
      <c r="B85" s="1"/>
      <c r="C85" s="26"/>
      <c r="D85" s="67"/>
      <c r="E85" s="67"/>
      <c r="F85" s="26"/>
      <c r="G85" s="69"/>
      <c r="I85" s="26"/>
      <c r="J85" s="69"/>
      <c r="K85" s="69"/>
      <c r="L85" s="67"/>
      <c r="M85" s="69"/>
      <c r="N85" s="71"/>
      <c r="O85" s="72"/>
      <c r="P85" s="26"/>
      <c r="Q85" s="26"/>
      <c r="R85" s="26"/>
      <c r="S85" s="26"/>
    </row>
    <row r="86" spans="1:19" s="66" customFormat="1">
      <c r="A86" s="150"/>
      <c r="B86" s="1"/>
      <c r="C86" s="26"/>
      <c r="D86" s="67"/>
      <c r="E86" s="67"/>
      <c r="F86" s="26"/>
      <c r="G86" s="69"/>
      <c r="I86" s="26"/>
      <c r="J86" s="69"/>
      <c r="K86" s="69"/>
      <c r="L86" s="67"/>
      <c r="M86" s="69"/>
      <c r="N86" s="71"/>
      <c r="O86" s="72"/>
      <c r="P86" s="26"/>
      <c r="Q86" s="26"/>
      <c r="R86" s="26"/>
      <c r="S86" s="26"/>
    </row>
    <row r="87" spans="1:19" s="66" customFormat="1">
      <c r="A87" s="150"/>
      <c r="B87" s="1"/>
      <c r="C87" s="26"/>
      <c r="D87" s="67"/>
      <c r="E87" s="67"/>
      <c r="F87" s="26"/>
      <c r="G87" s="69"/>
      <c r="I87" s="26"/>
      <c r="J87" s="69"/>
      <c r="K87" s="69"/>
      <c r="L87" s="67"/>
      <c r="M87" s="69"/>
      <c r="N87" s="71"/>
      <c r="O87" s="72"/>
      <c r="P87" s="26"/>
      <c r="Q87" s="26"/>
      <c r="R87" s="26"/>
      <c r="S87" s="26"/>
    </row>
    <row r="88" spans="1:19" s="66" customFormat="1">
      <c r="A88" s="150"/>
      <c r="B88" s="1"/>
      <c r="C88" s="26"/>
      <c r="D88" s="67"/>
      <c r="E88" s="67"/>
      <c r="F88" s="26"/>
      <c r="G88" s="69"/>
      <c r="I88" s="26"/>
      <c r="J88" s="69"/>
      <c r="K88" s="69"/>
      <c r="L88" s="67"/>
      <c r="M88" s="69"/>
      <c r="N88" s="71"/>
      <c r="O88" s="72"/>
      <c r="P88" s="26"/>
      <c r="Q88" s="26"/>
      <c r="R88" s="26"/>
      <c r="S88" s="26"/>
    </row>
    <row r="89" spans="1:19" s="66" customFormat="1">
      <c r="A89" s="150"/>
      <c r="B89" s="1"/>
      <c r="C89" s="26"/>
      <c r="D89" s="67"/>
      <c r="E89" s="67"/>
      <c r="F89" s="26"/>
      <c r="G89" s="69"/>
      <c r="I89" s="26"/>
      <c r="J89" s="69"/>
      <c r="K89" s="69"/>
      <c r="L89" s="67"/>
      <c r="M89" s="69"/>
      <c r="N89" s="71"/>
      <c r="O89" s="72"/>
      <c r="P89" s="26"/>
      <c r="Q89" s="26"/>
      <c r="R89" s="26"/>
      <c r="S89" s="26"/>
    </row>
    <row r="90" spans="1:19" s="66" customFormat="1">
      <c r="A90" s="150"/>
      <c r="B90" s="1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1:19" s="66" customFormat="1">
      <c r="A91" s="150"/>
      <c r="B91" s="1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1:19" s="66" customFormat="1">
      <c r="A92" s="150"/>
      <c r="B92" s="1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1:19" s="66" customFormat="1">
      <c r="A93" s="150"/>
      <c r="B93" s="1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1:19" s="66" customFormat="1">
      <c r="A94" s="150"/>
      <c r="B94" s="1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1:19" s="66" customFormat="1">
      <c r="A95" s="150"/>
      <c r="B95" s="1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1:19" s="66" customFormat="1">
      <c r="A96" s="150"/>
      <c r="B96" s="1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1:19" s="66" customFormat="1">
      <c r="A97" s="150"/>
      <c r="B97" s="1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1:19" s="66" customFormat="1">
      <c r="A98" s="150"/>
      <c r="B98" s="1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1:19" s="66" customFormat="1">
      <c r="A99" s="150"/>
      <c r="B99" s="1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1:19" s="66" customFormat="1">
      <c r="A100" s="150"/>
      <c r="B100" s="1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1:19" s="66" customFormat="1">
      <c r="A101" s="150"/>
      <c r="B101" s="1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1:19" s="66" customFormat="1">
      <c r="A102" s="150"/>
      <c r="B102" s="1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1:19" s="66" customFormat="1">
      <c r="A103" s="150"/>
      <c r="B103" s="1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1:19" s="66" customFormat="1">
      <c r="A104" s="150"/>
      <c r="B104" s="1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1:19" s="66" customFormat="1">
      <c r="A105" s="150"/>
      <c r="B105" s="1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1:19" s="66" customFormat="1">
      <c r="A106" s="150"/>
      <c r="B106" s="1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1:19" s="66" customFormat="1">
      <c r="A107" s="150"/>
      <c r="B107" s="1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1:19" s="66" customFormat="1">
      <c r="A108" s="150"/>
      <c r="B108" s="1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1:19" s="66" customFormat="1">
      <c r="A109" s="150"/>
      <c r="B109" s="1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1:19" s="66" customFormat="1">
      <c r="A110" s="150"/>
      <c r="B110" s="1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1:19" s="66" customFormat="1">
      <c r="A111" s="150"/>
      <c r="B111" s="1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1:19" s="66" customFormat="1">
      <c r="A112" s="150"/>
      <c r="B112" s="1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1:19" s="66" customFormat="1">
      <c r="A113" s="150"/>
      <c r="B113" s="1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1:19" s="66" customFormat="1">
      <c r="A114" s="150"/>
      <c r="B114" s="1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1:19" s="66" customFormat="1">
      <c r="A115" s="150"/>
      <c r="B115" s="1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1:19" s="66" customFormat="1">
      <c r="A116" s="150"/>
      <c r="B116" s="1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1:19" s="66" customFormat="1">
      <c r="A117" s="150"/>
      <c r="B117" s="1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1:19" s="66" customFormat="1">
      <c r="A118" s="150"/>
      <c r="B118" s="1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1:19" s="66" customFormat="1">
      <c r="A119" s="150"/>
      <c r="B119" s="1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1:19" s="66" customFormat="1">
      <c r="A120" s="150"/>
      <c r="B120" s="1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1:19" s="66" customFormat="1">
      <c r="A121" s="150"/>
      <c r="B121" s="1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1:19" s="66" customFormat="1">
      <c r="A122" s="150"/>
      <c r="B122" s="1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1:19" s="66" customFormat="1">
      <c r="A123" s="150"/>
      <c r="B123" s="1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1:19" s="66" customFormat="1">
      <c r="A124" s="150"/>
      <c r="B124" s="1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1:19" s="66" customFormat="1">
      <c r="A125" s="150"/>
      <c r="B125" s="1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1:19" s="66" customFormat="1">
      <c r="A126" s="150"/>
      <c r="B126" s="1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1:19" s="66" customFormat="1">
      <c r="A127" s="150"/>
      <c r="B127" s="1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1:19" s="66" customFormat="1">
      <c r="A128" s="150"/>
      <c r="B128" s="1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1:19" s="66" customFormat="1">
      <c r="A129" s="150"/>
      <c r="B129" s="1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1:19" s="66" customFormat="1">
      <c r="A130" s="150"/>
      <c r="B130" s="1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1:19" s="66" customFormat="1">
      <c r="A131" s="150"/>
      <c r="B131" s="1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1:19" s="66" customFormat="1">
      <c r="A132" s="150"/>
      <c r="B132" s="1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1:19" s="66" customFormat="1">
      <c r="A133" s="150"/>
      <c r="B133" s="1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1:19" s="66" customFormat="1">
      <c r="A134" s="150"/>
      <c r="B134" s="1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1:19" s="66" customFormat="1">
      <c r="A135" s="150"/>
      <c r="B135" s="1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1:19" s="66" customFormat="1">
      <c r="A136" s="150"/>
      <c r="B136" s="1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1:19" s="66" customFormat="1">
      <c r="A137" s="150"/>
      <c r="B137" s="1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1:19" s="66" customFormat="1">
      <c r="A138" s="150"/>
      <c r="B138" s="1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1:19" s="66" customFormat="1">
      <c r="A139" s="150"/>
      <c r="B139" s="1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1:19" s="66" customFormat="1">
      <c r="A140" s="150"/>
      <c r="B140" s="1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1:19" s="66" customFormat="1">
      <c r="A141" s="150"/>
      <c r="B141" s="1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1:19" s="66" customFormat="1">
      <c r="A142" s="150"/>
      <c r="B142" s="1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1:19" s="66" customFormat="1">
      <c r="A143" s="150"/>
      <c r="B143" s="1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1:19" s="66" customFormat="1">
      <c r="A144" s="150"/>
      <c r="B144" s="1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1:19" s="66" customFormat="1">
      <c r="A145" s="150"/>
      <c r="B145" s="1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1:19" s="66" customFormat="1">
      <c r="A146" s="150"/>
      <c r="B146" s="1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1:19" s="66" customFormat="1">
      <c r="A147" s="150"/>
      <c r="B147" s="1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1:19" s="66" customFormat="1">
      <c r="A148" s="150"/>
      <c r="B148" s="1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1:19" s="66" customFormat="1">
      <c r="A149" s="150"/>
      <c r="B149" s="1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1:19" s="66" customFormat="1">
      <c r="A150" s="150"/>
      <c r="B150" s="1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1:19" s="66" customFormat="1">
      <c r="A151" s="150"/>
      <c r="B151" s="1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1:19" s="66" customFormat="1">
      <c r="A152" s="150"/>
      <c r="B152" s="1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1:19" s="66" customFormat="1">
      <c r="A153" s="150"/>
      <c r="B153" s="1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1:19" s="66" customFormat="1">
      <c r="A154" s="150"/>
      <c r="B154" s="1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1:19" s="66" customFormat="1">
      <c r="A155" s="150"/>
      <c r="B155" s="1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1:19" s="66" customFormat="1">
      <c r="A156" s="150"/>
      <c r="B156" s="1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1:19" s="66" customFormat="1">
      <c r="A157" s="150"/>
      <c r="B157" s="1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1:19" s="66" customFormat="1">
      <c r="A158" s="150"/>
      <c r="B158" s="1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1:19" s="66" customFormat="1">
      <c r="A159" s="150"/>
      <c r="B159" s="1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1:19" s="66" customFormat="1">
      <c r="A160" s="150"/>
      <c r="B160" s="1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1:19" s="66" customFormat="1">
      <c r="A161" s="150"/>
      <c r="B161" s="1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1:19" s="66" customFormat="1">
      <c r="A162" s="150"/>
      <c r="B162" s="1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1:19" s="66" customFormat="1">
      <c r="A163" s="150"/>
      <c r="B163" s="1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1:19" s="66" customFormat="1">
      <c r="A164" s="150"/>
      <c r="B164" s="1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1:19" s="66" customFormat="1">
      <c r="A165" s="150"/>
      <c r="B165" s="1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1:19" s="66" customFormat="1">
      <c r="A166" s="150"/>
      <c r="B166" s="1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1:19" s="66" customFormat="1">
      <c r="A167" s="150"/>
      <c r="B167" s="1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1:19" s="66" customFormat="1">
      <c r="A168" s="150"/>
      <c r="B168" s="1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1:19" s="66" customFormat="1">
      <c r="A169" s="150"/>
      <c r="B169" s="1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1:19" s="66" customFormat="1">
      <c r="A170" s="150"/>
      <c r="B170" s="1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1:19" s="66" customFormat="1">
      <c r="A171" s="150"/>
      <c r="B171" s="1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1:19" s="66" customFormat="1">
      <c r="A172" s="150"/>
      <c r="B172" s="1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1:19" s="66" customFormat="1">
      <c r="A173" s="150"/>
      <c r="B173" s="1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1:19" s="66" customFormat="1">
      <c r="A174" s="150"/>
      <c r="B174" s="1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1:19" s="66" customFormat="1">
      <c r="A175" s="150"/>
      <c r="B175" s="1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1:19" s="66" customFormat="1">
      <c r="A176" s="150"/>
      <c r="B176" s="1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1:19" s="66" customFormat="1">
      <c r="A177" s="150"/>
      <c r="B177" s="1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1:19" s="66" customFormat="1">
      <c r="A178" s="150"/>
      <c r="B178" s="1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1:19" s="66" customFormat="1">
      <c r="A179" s="150"/>
      <c r="B179" s="1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1:19" s="66" customFormat="1">
      <c r="A180" s="150"/>
      <c r="B180" s="1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1:19" s="66" customFormat="1">
      <c r="A181" s="150"/>
      <c r="B181" s="1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1:19" s="66" customFormat="1">
      <c r="A182" s="150"/>
      <c r="B182" s="1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1:19" s="66" customFormat="1">
      <c r="A183" s="150"/>
      <c r="B183" s="1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1:19" s="66" customFormat="1">
      <c r="A184" s="150"/>
      <c r="B184" s="1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1:19" s="66" customFormat="1">
      <c r="A185" s="150"/>
      <c r="B185" s="1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1:19" s="66" customFormat="1">
      <c r="A186" s="150"/>
      <c r="B186" s="1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1:19" s="66" customFormat="1">
      <c r="A187" s="150"/>
      <c r="B187" s="1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1:19" s="66" customFormat="1">
      <c r="A188" s="150"/>
      <c r="B188" s="1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1:19" s="66" customFormat="1">
      <c r="A189" s="150"/>
      <c r="B189" s="1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1:19" s="66" customFormat="1">
      <c r="A190" s="150"/>
      <c r="B190" s="1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1:19" s="66" customFormat="1">
      <c r="A191" s="150"/>
      <c r="B191" s="1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1:19" s="66" customFormat="1">
      <c r="A192" s="150"/>
      <c r="B192" s="1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1:19" s="66" customFormat="1">
      <c r="A193" s="150"/>
      <c r="B193" s="1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1:19" s="66" customFormat="1">
      <c r="A194" s="150"/>
      <c r="B194" s="1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1:19" s="66" customFormat="1">
      <c r="A195" s="150"/>
      <c r="B195" s="1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1:19" s="66" customFormat="1">
      <c r="A196" s="150"/>
      <c r="B196" s="1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1:19" s="66" customFormat="1">
      <c r="A197" s="150"/>
      <c r="B197" s="1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1:19" s="66" customFormat="1">
      <c r="A198" s="150"/>
      <c r="B198" s="1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1:19" s="66" customFormat="1">
      <c r="A199" s="150"/>
      <c r="B199" s="1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1:19" s="66" customFormat="1">
      <c r="A200" s="150"/>
      <c r="B200" s="1"/>
      <c r="C200" s="26"/>
      <c r="D200" s="67"/>
      <c r="E200" s="67"/>
      <c r="F200" s="26"/>
      <c r="G200" s="69"/>
      <c r="I200" s="26"/>
      <c r="J200" s="69"/>
      <c r="K200" s="69"/>
      <c r="L200" s="67"/>
      <c r="M200" s="69"/>
      <c r="N200" s="71"/>
      <c r="O200" s="72"/>
      <c r="P200" s="26"/>
      <c r="Q200" s="26"/>
      <c r="R200" s="26"/>
      <c r="S200" s="26"/>
    </row>
    <row r="201" spans="1:19" s="66" customFormat="1">
      <c r="A201" s="150"/>
      <c r="B201" s="1"/>
      <c r="C201" s="26"/>
      <c r="D201" s="67"/>
      <c r="E201" s="67"/>
      <c r="F201" s="26"/>
      <c r="G201" s="69"/>
      <c r="I201" s="26"/>
      <c r="J201" s="69"/>
      <c r="K201" s="69"/>
      <c r="L201" s="67"/>
      <c r="M201" s="69"/>
      <c r="N201" s="71"/>
      <c r="O201" s="72"/>
      <c r="P201" s="26"/>
      <c r="Q201" s="26"/>
      <c r="R201" s="26"/>
      <c r="S201" s="26"/>
    </row>
    <row r="202" spans="1:19" s="66" customFormat="1">
      <c r="A202" s="150"/>
      <c r="B202" s="1"/>
      <c r="C202" s="26"/>
      <c r="D202" s="67"/>
      <c r="E202" s="67"/>
      <c r="F202" s="26"/>
      <c r="G202" s="69"/>
      <c r="I202" s="26"/>
      <c r="J202" s="69"/>
      <c r="K202" s="69"/>
      <c r="L202" s="67"/>
      <c r="M202" s="69"/>
      <c r="N202" s="71"/>
      <c r="O202" s="72"/>
      <c r="P202" s="26"/>
      <c r="Q202" s="26"/>
      <c r="R202" s="26"/>
      <c r="S202" s="26"/>
    </row>
    <row r="203" spans="1:19">
      <c r="A203" s="24"/>
    </row>
    <row r="204" spans="1:19">
      <c r="A204" s="24"/>
    </row>
    <row r="205" spans="1:19">
      <c r="A205" s="24"/>
    </row>
    <row r="206" spans="1:19">
      <c r="A206" s="24"/>
    </row>
    <row r="207" spans="1:19">
      <c r="A207" s="24"/>
    </row>
    <row r="208" spans="1:19" s="66" customFormat="1">
      <c r="A208" s="150"/>
      <c r="B208" s="1"/>
      <c r="C208" s="26"/>
      <c r="D208" s="67"/>
      <c r="E208" s="67"/>
      <c r="F208" s="26"/>
      <c r="G208" s="69"/>
      <c r="I208" s="26"/>
      <c r="J208" s="69"/>
      <c r="K208" s="69"/>
      <c r="L208" s="67"/>
      <c r="M208" s="69"/>
      <c r="N208" s="71"/>
      <c r="O208" s="72"/>
      <c r="P208" s="26"/>
      <c r="Q208" s="26"/>
      <c r="R208" s="26"/>
      <c r="S208" s="26"/>
    </row>
    <row r="209" spans="1:19" s="66" customFormat="1">
      <c r="A209" s="150"/>
      <c r="B209" s="1"/>
      <c r="C209" s="26"/>
      <c r="D209" s="67"/>
      <c r="E209" s="67"/>
      <c r="F209" s="26"/>
      <c r="G209" s="69"/>
      <c r="I209" s="26"/>
      <c r="J209" s="69"/>
      <c r="K209" s="69"/>
      <c r="L209" s="67"/>
      <c r="M209" s="69"/>
      <c r="N209" s="71"/>
      <c r="O209" s="72"/>
      <c r="P209" s="26"/>
      <c r="Q209" s="26"/>
      <c r="R209" s="26"/>
      <c r="S209" s="26"/>
    </row>
    <row r="210" spans="1:19" s="66" customFormat="1">
      <c r="A210" s="150"/>
      <c r="B210" s="1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1:19" s="66" customFormat="1">
      <c r="A211" s="150"/>
      <c r="B211" s="1"/>
      <c r="C211" s="26"/>
      <c r="D211" s="67"/>
      <c r="E211" s="67"/>
      <c r="F211" s="26"/>
      <c r="G211" s="69"/>
      <c r="I211" s="26"/>
      <c r="J211" s="69"/>
      <c r="K211" s="69"/>
      <c r="L211" s="67"/>
      <c r="M211" s="69"/>
      <c r="N211" s="71"/>
      <c r="O211" s="72"/>
      <c r="P211" s="26"/>
      <c r="Q211" s="26"/>
      <c r="R211" s="26"/>
      <c r="S211" s="26"/>
    </row>
    <row r="212" spans="1:19" s="66" customFormat="1">
      <c r="A212" s="150"/>
      <c r="B212" s="1"/>
      <c r="C212" s="26"/>
      <c r="D212" s="67"/>
      <c r="E212" s="67"/>
      <c r="F212" s="26"/>
      <c r="G212" s="69"/>
      <c r="I212" s="26"/>
      <c r="J212" s="69"/>
      <c r="K212" s="69"/>
      <c r="L212" s="67"/>
      <c r="M212" s="69"/>
      <c r="N212" s="71"/>
      <c r="O212" s="72"/>
      <c r="P212" s="26"/>
      <c r="Q212" s="26"/>
      <c r="R212" s="26"/>
      <c r="S212" s="26"/>
    </row>
    <row r="213" spans="1:19" s="66" customFormat="1">
      <c r="A213" s="150"/>
      <c r="B213" s="1"/>
      <c r="C213" s="26"/>
      <c r="D213" s="67"/>
      <c r="E213" s="67"/>
      <c r="F213" s="26"/>
      <c r="G213" s="69"/>
      <c r="I213" s="26"/>
      <c r="J213" s="69"/>
      <c r="K213" s="69"/>
      <c r="L213" s="67"/>
      <c r="M213" s="69"/>
      <c r="N213" s="71"/>
      <c r="O213" s="72"/>
      <c r="P213" s="26"/>
      <c r="Q213" s="26"/>
      <c r="R213" s="26"/>
      <c r="S213" s="26"/>
    </row>
    <row r="214" spans="1:19" s="66" customFormat="1">
      <c r="A214" s="150"/>
      <c r="B214" s="1"/>
      <c r="C214" s="26"/>
      <c r="D214" s="67"/>
      <c r="E214" s="67"/>
      <c r="F214" s="26"/>
      <c r="G214" s="69"/>
      <c r="I214" s="26"/>
      <c r="J214" s="69"/>
      <c r="K214" s="69"/>
      <c r="L214" s="67"/>
      <c r="M214" s="69"/>
      <c r="N214" s="71"/>
      <c r="O214" s="72"/>
      <c r="P214" s="26"/>
      <c r="Q214" s="26"/>
      <c r="R214" s="26"/>
      <c r="S214" s="26"/>
    </row>
    <row r="215" spans="1:19" s="66" customFormat="1">
      <c r="A215" s="150"/>
      <c r="B215" s="1"/>
      <c r="C215" s="26"/>
      <c r="D215" s="67"/>
      <c r="E215" s="67"/>
      <c r="F215" s="26"/>
      <c r="G215" s="69"/>
      <c r="I215" s="26"/>
      <c r="J215" s="69"/>
      <c r="K215" s="69"/>
      <c r="L215" s="67"/>
      <c r="M215" s="69"/>
      <c r="N215" s="71"/>
      <c r="O215" s="72"/>
      <c r="P215" s="26"/>
      <c r="Q215" s="26"/>
      <c r="R215" s="26"/>
      <c r="S215" s="26"/>
    </row>
    <row r="216" spans="1:19" s="66" customFormat="1">
      <c r="A216" s="150"/>
      <c r="B216" s="1"/>
      <c r="C216" s="26"/>
      <c r="D216" s="67"/>
      <c r="E216" s="67"/>
      <c r="F216" s="26"/>
      <c r="G216" s="69"/>
      <c r="I216" s="26"/>
      <c r="J216" s="69"/>
      <c r="K216" s="69"/>
      <c r="L216" s="67"/>
      <c r="M216" s="69"/>
      <c r="N216" s="71"/>
      <c r="O216" s="72"/>
      <c r="P216" s="26"/>
      <c r="Q216" s="26"/>
      <c r="R216" s="26"/>
      <c r="S216" s="26"/>
    </row>
    <row r="217" spans="1:19" s="66" customFormat="1">
      <c r="A217" s="150"/>
      <c r="B217" s="1"/>
      <c r="C217" s="26"/>
      <c r="D217" s="67"/>
      <c r="E217" s="67"/>
      <c r="F217" s="26"/>
      <c r="G217" s="69"/>
      <c r="I217" s="26"/>
      <c r="J217" s="69"/>
      <c r="K217" s="69"/>
      <c r="L217" s="67"/>
      <c r="M217" s="69"/>
      <c r="N217" s="71"/>
      <c r="O217" s="72"/>
      <c r="P217" s="26"/>
      <c r="Q217" s="26"/>
      <c r="R217" s="26"/>
      <c r="S217" s="26"/>
    </row>
    <row r="218" spans="1:19" s="66" customFormat="1">
      <c r="A218" s="150"/>
      <c r="B218" s="1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1:19" s="66" customFormat="1">
      <c r="A219" s="150"/>
      <c r="B219" s="1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1:19" s="66" customFormat="1">
      <c r="A220" s="150"/>
      <c r="B220" s="1"/>
      <c r="C220" s="26"/>
      <c r="D220" s="67"/>
      <c r="E220" s="67"/>
      <c r="F220" s="26"/>
      <c r="G220" s="69"/>
      <c r="I220" s="26"/>
      <c r="J220" s="69"/>
      <c r="K220" s="69"/>
      <c r="L220" s="67"/>
      <c r="M220" s="69"/>
      <c r="N220" s="71"/>
      <c r="O220" s="72"/>
      <c r="P220" s="26"/>
      <c r="Q220" s="26"/>
      <c r="R220" s="26"/>
      <c r="S220" s="26"/>
    </row>
    <row r="221" spans="1:19" s="66" customFormat="1">
      <c r="A221" s="150"/>
      <c r="B221" s="1"/>
      <c r="C221" s="26"/>
      <c r="D221" s="67"/>
      <c r="E221" s="67"/>
      <c r="F221" s="26"/>
      <c r="G221" s="69"/>
      <c r="I221" s="26"/>
      <c r="J221" s="69"/>
      <c r="K221" s="69"/>
      <c r="L221" s="67"/>
      <c r="M221" s="69"/>
      <c r="N221" s="71"/>
      <c r="O221" s="72"/>
      <c r="P221" s="26"/>
      <c r="Q221" s="26"/>
      <c r="R221" s="26"/>
      <c r="S221" s="26"/>
    </row>
    <row r="222" spans="1:19" s="66" customFormat="1">
      <c r="A222" s="150"/>
      <c r="B222" s="1"/>
      <c r="C222" s="26"/>
      <c r="D222" s="67"/>
      <c r="E222" s="67"/>
      <c r="F222" s="26"/>
      <c r="G222" s="69"/>
      <c r="I222" s="26"/>
      <c r="J222" s="69"/>
      <c r="K222" s="69"/>
      <c r="L222" s="67"/>
      <c r="M222" s="69"/>
      <c r="N222" s="71"/>
      <c r="O222" s="72"/>
      <c r="P222" s="26"/>
      <c r="Q222" s="26"/>
      <c r="R222" s="26"/>
      <c r="S222" s="26"/>
    </row>
    <row r="223" spans="1:19" s="66" customFormat="1">
      <c r="A223" s="150"/>
      <c r="B223" s="1"/>
      <c r="C223" s="26"/>
      <c r="D223" s="67"/>
      <c r="E223" s="67"/>
      <c r="F223" s="26"/>
      <c r="G223" s="69"/>
      <c r="I223" s="26"/>
      <c r="J223" s="69"/>
      <c r="K223" s="69"/>
      <c r="L223" s="67"/>
      <c r="M223" s="69"/>
      <c r="N223" s="71"/>
      <c r="O223" s="72"/>
      <c r="P223" s="26"/>
      <c r="Q223" s="26"/>
      <c r="R223" s="26"/>
      <c r="S223" s="26"/>
    </row>
    <row r="224" spans="1:19" s="66" customFormat="1">
      <c r="A224" s="150"/>
      <c r="B224" s="1"/>
      <c r="C224" s="26"/>
      <c r="D224" s="67"/>
      <c r="E224" s="67"/>
      <c r="F224" s="26"/>
      <c r="G224" s="69"/>
      <c r="I224" s="26"/>
      <c r="J224" s="69"/>
      <c r="K224" s="69"/>
      <c r="L224" s="67"/>
      <c r="M224" s="69"/>
      <c r="N224" s="71"/>
      <c r="O224" s="72"/>
      <c r="P224" s="26"/>
      <c r="Q224" s="26"/>
      <c r="R224" s="26"/>
      <c r="S224" s="26"/>
    </row>
    <row r="225" spans="1:19" s="66" customFormat="1">
      <c r="A225" s="150"/>
      <c r="B225" s="1"/>
      <c r="C225" s="26"/>
      <c r="D225" s="67"/>
      <c r="E225" s="67"/>
      <c r="F225" s="26"/>
      <c r="G225" s="69"/>
      <c r="I225" s="26"/>
      <c r="J225" s="69"/>
      <c r="K225" s="69"/>
      <c r="L225" s="67"/>
      <c r="M225" s="69"/>
      <c r="N225" s="71"/>
      <c r="O225" s="72"/>
      <c r="P225" s="26"/>
      <c r="Q225" s="26"/>
      <c r="R225" s="26"/>
      <c r="S225" s="26"/>
    </row>
    <row r="226" spans="1:19" s="66" customFormat="1">
      <c r="A226" s="150"/>
      <c r="B226" s="1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1:19" s="66" customFormat="1">
      <c r="A227" s="150"/>
      <c r="B227" s="1"/>
      <c r="C227" s="26"/>
      <c r="D227" s="67"/>
      <c r="E227" s="67"/>
      <c r="F227" s="26"/>
      <c r="G227" s="69"/>
      <c r="I227" s="26"/>
      <c r="J227" s="69"/>
      <c r="K227" s="69"/>
      <c r="L227" s="67"/>
      <c r="M227" s="69"/>
      <c r="N227" s="71"/>
      <c r="O227" s="72"/>
      <c r="P227" s="26"/>
      <c r="Q227" s="26"/>
      <c r="R227" s="26"/>
      <c r="S227" s="26"/>
    </row>
    <row r="228" spans="1:19" s="66" customFormat="1">
      <c r="A228" s="150"/>
      <c r="B228" s="1"/>
      <c r="C228" s="26"/>
      <c r="D228" s="67"/>
      <c r="E228" s="67"/>
      <c r="F228" s="26"/>
      <c r="G228" s="69"/>
      <c r="I228" s="26"/>
      <c r="J228" s="69"/>
      <c r="K228" s="69"/>
      <c r="L228" s="67"/>
      <c r="M228" s="69"/>
      <c r="N228" s="71"/>
      <c r="O228" s="72"/>
      <c r="P228" s="26"/>
      <c r="Q228" s="26"/>
      <c r="R228" s="26"/>
      <c r="S228" s="26"/>
    </row>
    <row r="229" spans="1:19" s="66" customFormat="1">
      <c r="A229" s="150"/>
      <c r="B229" s="1"/>
      <c r="C229" s="26"/>
      <c r="D229" s="67"/>
      <c r="E229" s="67"/>
      <c r="F229" s="26"/>
      <c r="G229" s="69"/>
      <c r="I229" s="26"/>
      <c r="J229" s="69"/>
      <c r="K229" s="69"/>
      <c r="L229" s="67"/>
      <c r="M229" s="69"/>
      <c r="N229" s="71"/>
      <c r="O229" s="72"/>
      <c r="P229" s="26"/>
      <c r="Q229" s="26"/>
      <c r="R229" s="26"/>
      <c r="S229" s="26"/>
    </row>
    <row r="230" spans="1:19" s="66" customFormat="1">
      <c r="A230" s="150"/>
      <c r="B230" s="1"/>
      <c r="C230" s="26"/>
      <c r="D230" s="67"/>
      <c r="E230" s="67"/>
      <c r="F230" s="26"/>
      <c r="G230" s="69"/>
      <c r="I230" s="26"/>
      <c r="J230" s="69"/>
      <c r="K230" s="69"/>
      <c r="L230" s="67"/>
      <c r="M230" s="69"/>
      <c r="N230" s="71"/>
      <c r="O230" s="72"/>
      <c r="P230" s="26"/>
      <c r="Q230" s="26"/>
      <c r="R230" s="26"/>
      <c r="S230" s="26"/>
    </row>
    <row r="231" spans="1:19" s="66" customFormat="1">
      <c r="A231" s="150"/>
      <c r="B231" s="1"/>
      <c r="C231" s="26"/>
      <c r="D231" s="67"/>
      <c r="E231" s="67"/>
      <c r="F231" s="26"/>
      <c r="G231" s="69"/>
      <c r="I231" s="26"/>
      <c r="J231" s="69"/>
      <c r="K231" s="69"/>
      <c r="L231" s="67"/>
      <c r="M231" s="69"/>
      <c r="N231" s="71"/>
      <c r="O231" s="72"/>
      <c r="P231" s="26"/>
      <c r="Q231" s="26"/>
      <c r="R231" s="26"/>
      <c r="S231" s="26"/>
    </row>
    <row r="232" spans="1:19" s="66" customFormat="1">
      <c r="A232" s="150"/>
      <c r="B232" s="1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1:19" s="66" customFormat="1">
      <c r="A233" s="150"/>
      <c r="B233" s="1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1:19" s="66" customFormat="1">
      <c r="A234" s="150"/>
      <c r="B234" s="1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1:19" s="66" customFormat="1">
      <c r="A235" s="150"/>
      <c r="B235" s="1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1:19" s="66" customFormat="1">
      <c r="A236" s="150"/>
      <c r="B236" s="1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1:19" s="66" customFormat="1">
      <c r="A237" s="150"/>
      <c r="B237" s="1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1:19" s="66" customFormat="1">
      <c r="A238" s="150"/>
      <c r="B238" s="1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1:19" s="66" customFormat="1">
      <c r="A239" s="150"/>
      <c r="B239" s="1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1:19" s="66" customFormat="1">
      <c r="A240" s="150"/>
      <c r="B240" s="1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1:19" s="66" customFormat="1">
      <c r="A241" s="150"/>
      <c r="B241" s="1"/>
      <c r="C241" s="26"/>
      <c r="D241" s="67"/>
      <c r="E241" s="67"/>
      <c r="F241" s="26"/>
      <c r="G241" s="69"/>
      <c r="I241" s="26"/>
      <c r="J241" s="69"/>
      <c r="K241" s="69"/>
      <c r="L241" s="67"/>
      <c r="M241" s="69"/>
      <c r="N241" s="71"/>
      <c r="O241" s="72"/>
      <c r="P241" s="26"/>
      <c r="Q241" s="26"/>
      <c r="R241" s="26"/>
      <c r="S241" s="26"/>
    </row>
    <row r="242" spans="1:19" s="66" customFormat="1">
      <c r="A242" s="150"/>
      <c r="B242" s="1"/>
      <c r="C242" s="26"/>
      <c r="D242" s="67"/>
      <c r="E242" s="67"/>
      <c r="F242" s="26"/>
      <c r="G242" s="69"/>
      <c r="I242" s="26"/>
      <c r="J242" s="69"/>
      <c r="K242" s="69"/>
      <c r="L242" s="67"/>
      <c r="M242" s="69"/>
      <c r="N242" s="71"/>
      <c r="O242" s="72"/>
      <c r="P242" s="26"/>
      <c r="Q242" s="26"/>
      <c r="R242" s="26"/>
      <c r="S242" s="26"/>
    </row>
    <row r="243" spans="1:19" s="66" customFormat="1">
      <c r="A243" s="150"/>
      <c r="B243" s="1"/>
      <c r="C243" s="26"/>
      <c r="D243" s="67"/>
      <c r="E243" s="67"/>
      <c r="F243" s="26"/>
      <c r="G243" s="69"/>
      <c r="I243" s="26"/>
      <c r="J243" s="69"/>
      <c r="K243" s="69"/>
      <c r="L243" s="67"/>
      <c r="M243" s="69"/>
      <c r="N243" s="71"/>
      <c r="O243" s="72"/>
      <c r="P243" s="26"/>
      <c r="Q243" s="26"/>
      <c r="R243" s="26"/>
      <c r="S243" s="26"/>
    </row>
    <row r="244" spans="1:19">
      <c r="A244" s="24"/>
    </row>
    <row r="245" spans="1:19">
      <c r="A245" s="24"/>
    </row>
    <row r="246" spans="1:19">
      <c r="A246" s="24"/>
    </row>
    <row r="247" spans="1:19">
      <c r="A247" s="24"/>
    </row>
    <row r="248" spans="1:19">
      <c r="A248" s="24"/>
    </row>
    <row r="249" spans="1:19">
      <c r="A249" s="24"/>
    </row>
    <row r="250" spans="1:19">
      <c r="A250" s="24"/>
    </row>
    <row r="251" spans="1:19">
      <c r="A251" s="24"/>
    </row>
    <row r="252" spans="1:19">
      <c r="A252" s="24"/>
    </row>
    <row r="253" spans="1:19">
      <c r="A253" s="24"/>
    </row>
    <row r="254" spans="1:19">
      <c r="A254" s="24"/>
    </row>
    <row r="255" spans="1:19">
      <c r="A255" s="24"/>
    </row>
    <row r="256" spans="1:19">
      <c r="A256" s="24"/>
    </row>
    <row r="257" spans="1:19" s="66" customFormat="1">
      <c r="A257" s="150"/>
      <c r="B257" s="1"/>
      <c r="C257" s="26"/>
      <c r="D257" s="67"/>
      <c r="E257" s="67"/>
      <c r="F257" s="26"/>
      <c r="G257" s="69"/>
      <c r="I257" s="26"/>
      <c r="J257" s="69"/>
      <c r="K257" s="69"/>
      <c r="L257" s="67"/>
      <c r="M257" s="69"/>
      <c r="N257" s="71"/>
      <c r="O257" s="72"/>
      <c r="P257" s="26"/>
      <c r="Q257" s="26"/>
      <c r="R257" s="26"/>
      <c r="S257" s="26"/>
    </row>
    <row r="258" spans="1:19" s="66" customFormat="1">
      <c r="A258" s="150"/>
      <c r="B258" s="1"/>
      <c r="C258" s="26"/>
      <c r="D258" s="67"/>
      <c r="E258" s="67"/>
      <c r="F258" s="26"/>
      <c r="G258" s="69"/>
      <c r="I258" s="26"/>
      <c r="J258" s="69"/>
      <c r="K258" s="69"/>
      <c r="L258" s="67"/>
      <c r="M258" s="69"/>
      <c r="N258" s="71"/>
      <c r="O258" s="72"/>
      <c r="P258" s="26"/>
      <c r="Q258" s="26"/>
      <c r="R258" s="26"/>
      <c r="S258" s="26"/>
    </row>
    <row r="259" spans="1:19" s="66" customFormat="1">
      <c r="A259" s="150"/>
      <c r="B259" s="1"/>
      <c r="C259" s="26"/>
      <c r="D259" s="67"/>
      <c r="E259" s="67"/>
      <c r="F259" s="26"/>
      <c r="G259" s="69"/>
      <c r="I259" s="26"/>
      <c r="J259" s="69"/>
      <c r="K259" s="69"/>
      <c r="L259" s="67"/>
      <c r="M259" s="69"/>
      <c r="N259" s="71"/>
      <c r="O259" s="72"/>
      <c r="P259" s="26"/>
      <c r="Q259" s="26"/>
      <c r="R259" s="26"/>
      <c r="S259" s="26"/>
    </row>
    <row r="260" spans="1:19" s="66" customFormat="1">
      <c r="A260" s="150"/>
      <c r="B260" s="1"/>
      <c r="C260" s="26"/>
      <c r="D260" s="67"/>
      <c r="E260" s="67"/>
      <c r="F260" s="26"/>
      <c r="G260" s="69"/>
      <c r="I260" s="26"/>
      <c r="J260" s="69"/>
      <c r="K260" s="69"/>
      <c r="L260" s="67"/>
      <c r="M260" s="69"/>
      <c r="N260" s="71"/>
      <c r="O260" s="72"/>
      <c r="P260" s="26"/>
      <c r="Q260" s="26"/>
      <c r="R260" s="26"/>
      <c r="S260" s="26"/>
    </row>
    <row r="261" spans="1:19" s="66" customFormat="1">
      <c r="A261" s="150"/>
      <c r="B261" s="1"/>
      <c r="C261" s="26"/>
      <c r="D261" s="67"/>
      <c r="E261" s="67"/>
      <c r="F261" s="26"/>
      <c r="G261" s="69"/>
      <c r="I261" s="26"/>
      <c r="J261" s="69"/>
      <c r="K261" s="69"/>
      <c r="L261" s="67"/>
      <c r="M261" s="69"/>
      <c r="N261" s="71"/>
      <c r="O261" s="72"/>
      <c r="P261" s="26"/>
      <c r="Q261" s="26"/>
      <c r="R261" s="26"/>
      <c r="S261" s="26"/>
    </row>
    <row r="262" spans="1:19" s="66" customFormat="1">
      <c r="A262" s="150"/>
      <c r="B262" s="1"/>
      <c r="C262" s="26"/>
      <c r="D262" s="67"/>
      <c r="E262" s="67"/>
      <c r="F262" s="26"/>
      <c r="G262" s="69"/>
      <c r="I262" s="26"/>
      <c r="J262" s="69"/>
      <c r="K262" s="69"/>
      <c r="L262" s="67"/>
      <c r="M262" s="69"/>
      <c r="N262" s="71"/>
      <c r="O262" s="72"/>
      <c r="P262" s="26"/>
      <c r="Q262" s="26"/>
      <c r="R262" s="26"/>
      <c r="S262" s="26"/>
    </row>
    <row r="263" spans="1:19" s="66" customFormat="1">
      <c r="A263" s="150"/>
      <c r="B263" s="1"/>
      <c r="C263" s="26"/>
      <c r="D263" s="67"/>
      <c r="E263" s="67"/>
      <c r="F263" s="26"/>
      <c r="G263" s="69"/>
      <c r="I263" s="26"/>
      <c r="J263" s="69"/>
      <c r="K263" s="69"/>
      <c r="L263" s="67"/>
      <c r="M263" s="69"/>
      <c r="N263" s="71"/>
      <c r="O263" s="72"/>
      <c r="P263" s="26"/>
      <c r="Q263" s="26"/>
      <c r="R263" s="26"/>
      <c r="S263" s="26"/>
    </row>
    <row r="264" spans="1:19" s="66" customFormat="1">
      <c r="A264" s="150"/>
      <c r="B264" s="1"/>
      <c r="C264" s="26"/>
      <c r="D264" s="67"/>
      <c r="E264" s="67"/>
      <c r="F264" s="26"/>
      <c r="G264" s="69"/>
      <c r="I264" s="26"/>
      <c r="J264" s="69"/>
      <c r="K264" s="69"/>
      <c r="L264" s="67"/>
      <c r="M264" s="69"/>
      <c r="N264" s="71"/>
      <c r="O264" s="72"/>
      <c r="P264" s="26"/>
      <c r="Q264" s="26"/>
      <c r="R264" s="26"/>
      <c r="S264" s="26"/>
    </row>
    <row r="265" spans="1:19">
      <c r="A265" s="24"/>
    </row>
    <row r="266" spans="1:19">
      <c r="A266" s="24"/>
    </row>
    <row r="267" spans="1:19">
      <c r="A267" s="24"/>
    </row>
    <row r="268" spans="1:19">
      <c r="A268" s="24"/>
    </row>
    <row r="269" spans="1:19">
      <c r="A269" s="24"/>
    </row>
    <row r="270" spans="1:19">
      <c r="A270" s="24"/>
    </row>
    <row r="271" spans="1:19">
      <c r="A271" s="24"/>
    </row>
    <row r="272" spans="1:19">
      <c r="A272" s="24"/>
    </row>
    <row r="273" spans="1:19">
      <c r="A273" s="24"/>
    </row>
    <row r="274" spans="1:19">
      <c r="A274" s="24"/>
    </row>
    <row r="275" spans="1:19">
      <c r="A275" s="24"/>
    </row>
    <row r="276" spans="1:19">
      <c r="A276" s="24"/>
    </row>
    <row r="277" spans="1:19" s="66" customFormat="1">
      <c r="A277" s="150"/>
      <c r="B277" s="1"/>
      <c r="C277" s="26"/>
      <c r="D277" s="67"/>
      <c r="E277" s="67"/>
      <c r="F277" s="26"/>
      <c r="G277" s="69"/>
      <c r="I277" s="26"/>
      <c r="J277" s="69"/>
      <c r="K277" s="69"/>
      <c r="L277" s="67"/>
      <c r="M277" s="69"/>
      <c r="N277" s="71"/>
      <c r="O277" s="72"/>
      <c r="P277" s="26"/>
      <c r="Q277" s="26"/>
      <c r="R277" s="26"/>
      <c r="S277" s="26"/>
    </row>
    <row r="278" spans="1:19" s="66" customFormat="1">
      <c r="A278" s="150"/>
      <c r="B278" s="1"/>
      <c r="C278" s="26"/>
      <c r="D278" s="67"/>
      <c r="E278" s="67"/>
      <c r="F278" s="26"/>
      <c r="G278" s="69"/>
      <c r="I278" s="26"/>
      <c r="J278" s="69"/>
      <c r="K278" s="69"/>
      <c r="L278" s="67"/>
      <c r="M278" s="69"/>
      <c r="N278" s="71"/>
      <c r="O278" s="72"/>
      <c r="P278" s="26"/>
      <c r="Q278" s="26"/>
      <c r="R278" s="26"/>
      <c r="S278" s="26"/>
    </row>
    <row r="279" spans="1:19" s="66" customFormat="1">
      <c r="A279" s="150"/>
      <c r="B279" s="1"/>
      <c r="C279" s="26"/>
      <c r="D279" s="67"/>
      <c r="E279" s="67"/>
      <c r="F279" s="26"/>
      <c r="G279" s="69"/>
      <c r="I279" s="26"/>
      <c r="J279" s="69"/>
      <c r="K279" s="69"/>
      <c r="L279" s="67"/>
      <c r="M279" s="69"/>
      <c r="N279" s="71"/>
      <c r="O279" s="72"/>
      <c r="P279" s="26"/>
      <c r="Q279" s="26"/>
      <c r="R279" s="26"/>
      <c r="S279" s="26"/>
    </row>
    <row r="280" spans="1:19" s="66" customFormat="1">
      <c r="A280" s="150"/>
      <c r="B280" s="1"/>
      <c r="C280" s="26"/>
      <c r="D280" s="67"/>
      <c r="E280" s="67"/>
      <c r="F280" s="26"/>
      <c r="G280" s="69"/>
      <c r="I280" s="26"/>
      <c r="J280" s="69"/>
      <c r="K280" s="69"/>
      <c r="L280" s="67"/>
      <c r="M280" s="69"/>
      <c r="N280" s="71"/>
      <c r="O280" s="72"/>
      <c r="P280" s="26"/>
      <c r="Q280" s="26"/>
      <c r="R280" s="26"/>
      <c r="S280" s="26"/>
    </row>
    <row r="281" spans="1:19" s="66" customFormat="1">
      <c r="A281" s="150"/>
      <c r="B281" s="1"/>
      <c r="C281" s="26"/>
      <c r="D281" s="67"/>
      <c r="E281" s="67"/>
      <c r="F281" s="26"/>
      <c r="G281" s="69"/>
      <c r="I281" s="26"/>
      <c r="J281" s="69"/>
      <c r="K281" s="69"/>
      <c r="L281" s="67"/>
      <c r="M281" s="69"/>
      <c r="N281" s="71"/>
      <c r="O281" s="72"/>
      <c r="P281" s="26"/>
      <c r="Q281" s="26"/>
      <c r="R281" s="26"/>
      <c r="S281" s="26"/>
    </row>
    <row r="282" spans="1:19" s="66" customFormat="1">
      <c r="A282" s="150"/>
      <c r="B282" s="1"/>
      <c r="C282" s="26"/>
      <c r="D282" s="67"/>
      <c r="E282" s="67"/>
      <c r="F282" s="26"/>
      <c r="G282" s="69"/>
      <c r="I282" s="26"/>
      <c r="J282" s="69"/>
      <c r="K282" s="69"/>
      <c r="L282" s="67"/>
      <c r="M282" s="69"/>
      <c r="N282" s="71"/>
      <c r="O282" s="72"/>
      <c r="P282" s="26"/>
      <c r="Q282" s="26"/>
      <c r="R282" s="26"/>
      <c r="S282" s="26"/>
    </row>
    <row r="283" spans="1:19" s="66" customFormat="1">
      <c r="A283" s="150"/>
      <c r="B283" s="1"/>
      <c r="C283" s="26"/>
      <c r="D283" s="67"/>
      <c r="E283" s="67"/>
      <c r="F283" s="26"/>
      <c r="G283" s="69"/>
      <c r="I283" s="26"/>
      <c r="J283" s="69"/>
      <c r="K283" s="69"/>
      <c r="L283" s="67"/>
      <c r="M283" s="69"/>
      <c r="N283" s="71"/>
      <c r="O283" s="72"/>
      <c r="P283" s="26"/>
      <c r="Q283" s="26"/>
      <c r="R283" s="26"/>
      <c r="S283" s="26"/>
    </row>
    <row r="284" spans="1:19" s="66" customFormat="1">
      <c r="A284" s="150"/>
      <c r="B284" s="1"/>
      <c r="C284" s="26"/>
      <c r="D284" s="67"/>
      <c r="E284" s="67"/>
      <c r="F284" s="26"/>
      <c r="G284" s="69"/>
      <c r="I284" s="26"/>
      <c r="J284" s="69"/>
      <c r="K284" s="69"/>
      <c r="L284" s="67"/>
      <c r="M284" s="69"/>
      <c r="N284" s="71"/>
      <c r="O284" s="72"/>
      <c r="P284" s="26"/>
      <c r="Q284" s="26"/>
      <c r="R284" s="26"/>
      <c r="S284" s="26"/>
    </row>
    <row r="285" spans="1:19" s="66" customFormat="1">
      <c r="A285" s="150"/>
      <c r="B285" s="1"/>
      <c r="C285" s="26"/>
      <c r="D285" s="67"/>
      <c r="E285" s="67"/>
      <c r="F285" s="26"/>
      <c r="G285" s="69"/>
      <c r="I285" s="26"/>
      <c r="J285" s="69"/>
      <c r="K285" s="69"/>
      <c r="L285" s="67"/>
      <c r="M285" s="69"/>
      <c r="N285" s="71"/>
      <c r="O285" s="72"/>
      <c r="P285" s="26"/>
      <c r="Q285" s="26"/>
      <c r="R285" s="26"/>
      <c r="S285" s="26"/>
    </row>
    <row r="286" spans="1:19" s="66" customFormat="1">
      <c r="A286" s="150"/>
      <c r="B286" s="1"/>
      <c r="C286" s="26"/>
      <c r="D286" s="67"/>
      <c r="E286" s="67"/>
      <c r="F286" s="26"/>
      <c r="G286" s="69"/>
      <c r="I286" s="26"/>
      <c r="J286" s="69"/>
      <c r="K286" s="69"/>
      <c r="L286" s="67"/>
      <c r="M286" s="69"/>
      <c r="N286" s="71"/>
      <c r="O286" s="72"/>
      <c r="P286" s="26"/>
      <c r="Q286" s="26"/>
      <c r="R286" s="26"/>
      <c r="S286" s="26"/>
    </row>
    <row r="287" spans="1:19">
      <c r="A287" s="24"/>
    </row>
    <row r="288" spans="1:19">
      <c r="A288" s="24"/>
    </row>
    <row r="289" spans="1:19">
      <c r="A289" s="24"/>
    </row>
    <row r="290" spans="1:19">
      <c r="A290" s="24"/>
    </row>
    <row r="291" spans="1:19" s="66" customFormat="1">
      <c r="A291" s="150"/>
      <c r="B291" s="1"/>
      <c r="C291" s="26"/>
      <c r="D291" s="67"/>
      <c r="E291" s="67"/>
      <c r="F291" s="26"/>
      <c r="G291" s="69"/>
      <c r="I291" s="26"/>
      <c r="J291" s="69"/>
      <c r="K291" s="69"/>
      <c r="L291" s="67"/>
      <c r="M291" s="69"/>
      <c r="N291" s="71"/>
      <c r="O291" s="72"/>
      <c r="P291" s="26"/>
      <c r="Q291" s="26"/>
      <c r="R291" s="26"/>
      <c r="S291" s="26"/>
    </row>
    <row r="292" spans="1:19" s="66" customFormat="1">
      <c r="A292" s="150"/>
      <c r="B292" s="1"/>
      <c r="C292" s="26"/>
      <c r="D292" s="67"/>
      <c r="E292" s="67"/>
      <c r="F292" s="26"/>
      <c r="G292" s="69"/>
      <c r="I292" s="26"/>
      <c r="J292" s="69"/>
      <c r="K292" s="69"/>
      <c r="L292" s="67"/>
      <c r="M292" s="69"/>
      <c r="N292" s="71"/>
      <c r="O292" s="72"/>
      <c r="P292" s="26"/>
      <c r="Q292" s="26"/>
      <c r="R292" s="26"/>
      <c r="S292" s="26"/>
    </row>
    <row r="293" spans="1:19" s="66" customFormat="1">
      <c r="A293" s="150"/>
      <c r="B293" s="1"/>
      <c r="C293" s="26"/>
      <c r="D293" s="67"/>
      <c r="E293" s="67"/>
      <c r="F293" s="26"/>
      <c r="G293" s="69"/>
      <c r="I293" s="26"/>
      <c r="J293" s="69"/>
      <c r="K293" s="69"/>
      <c r="L293" s="67"/>
      <c r="M293" s="69"/>
      <c r="N293" s="71"/>
      <c r="O293" s="72"/>
      <c r="P293" s="26"/>
      <c r="Q293" s="26"/>
      <c r="R293" s="26"/>
      <c r="S293" s="26"/>
    </row>
    <row r="294" spans="1:19" s="66" customFormat="1">
      <c r="A294" s="150"/>
      <c r="B294" s="1"/>
      <c r="C294" s="26"/>
      <c r="D294" s="67"/>
      <c r="E294" s="67"/>
      <c r="F294" s="26"/>
      <c r="G294" s="69"/>
      <c r="I294" s="26"/>
      <c r="J294" s="69"/>
      <c r="K294" s="69"/>
      <c r="L294" s="67"/>
      <c r="M294" s="69"/>
      <c r="N294" s="71"/>
      <c r="O294" s="72"/>
      <c r="P294" s="26"/>
      <c r="Q294" s="26"/>
      <c r="R294" s="26"/>
      <c r="S294" s="26"/>
    </row>
    <row r="295" spans="1:19" s="66" customFormat="1">
      <c r="A295" s="150"/>
      <c r="B295" s="1"/>
      <c r="C295" s="26"/>
      <c r="D295" s="67"/>
      <c r="E295" s="67"/>
      <c r="F295" s="26"/>
      <c r="G295" s="69"/>
      <c r="I295" s="26"/>
      <c r="J295" s="69"/>
      <c r="K295" s="69"/>
      <c r="L295" s="67"/>
      <c r="M295" s="69"/>
      <c r="N295" s="71"/>
      <c r="O295" s="72"/>
      <c r="P295" s="26"/>
      <c r="Q295" s="26"/>
      <c r="R295" s="26"/>
      <c r="S295" s="26"/>
    </row>
    <row r="296" spans="1:19" s="66" customFormat="1">
      <c r="A296" s="150"/>
      <c r="B296" s="1"/>
      <c r="C296" s="26"/>
      <c r="D296" s="67"/>
      <c r="E296" s="67"/>
      <c r="F296" s="26"/>
      <c r="G296" s="69"/>
      <c r="I296" s="26"/>
      <c r="J296" s="69"/>
      <c r="K296" s="69"/>
      <c r="L296" s="67"/>
      <c r="M296" s="69"/>
      <c r="N296" s="71"/>
      <c r="O296" s="72"/>
      <c r="P296" s="26"/>
      <c r="Q296" s="26"/>
      <c r="R296" s="26"/>
      <c r="S296" s="26"/>
    </row>
    <row r="297" spans="1:19" s="66" customFormat="1">
      <c r="A297" s="150"/>
      <c r="B297" s="1"/>
      <c r="C297" s="26"/>
      <c r="D297" s="67"/>
      <c r="E297" s="67"/>
      <c r="F297" s="26"/>
      <c r="G297" s="69"/>
      <c r="I297" s="26"/>
      <c r="J297" s="69"/>
      <c r="K297" s="69"/>
      <c r="L297" s="67"/>
      <c r="M297" s="69"/>
      <c r="N297" s="71"/>
      <c r="O297" s="72"/>
      <c r="P297" s="26"/>
      <c r="Q297" s="26"/>
      <c r="R297" s="26"/>
      <c r="S297" s="26"/>
    </row>
    <row r="298" spans="1:19">
      <c r="A298" s="24"/>
    </row>
    <row r="299" spans="1:19">
      <c r="A299" s="24"/>
    </row>
    <row r="300" spans="1:19">
      <c r="A300" s="24"/>
    </row>
    <row r="301" spans="1:19">
      <c r="A301" s="24"/>
    </row>
    <row r="302" spans="1:19">
      <c r="A302" s="24"/>
    </row>
    <row r="303" spans="1:19">
      <c r="A303" s="24"/>
    </row>
    <row r="304" spans="1:19" s="66" customFormat="1">
      <c r="A304" s="150"/>
      <c r="B304" s="1"/>
      <c r="C304" s="26"/>
      <c r="D304" s="67"/>
      <c r="E304" s="67"/>
      <c r="F304" s="26"/>
      <c r="G304" s="69"/>
      <c r="I304" s="26"/>
      <c r="J304" s="69"/>
      <c r="K304" s="69"/>
      <c r="L304" s="67"/>
      <c r="M304" s="69"/>
      <c r="N304" s="71"/>
      <c r="O304" s="72"/>
      <c r="P304" s="26"/>
      <c r="Q304" s="26"/>
      <c r="R304" s="26"/>
      <c r="S304" s="26"/>
    </row>
    <row r="305" spans="1:19" s="66" customFormat="1">
      <c r="A305" s="150"/>
      <c r="B305" s="1"/>
      <c r="C305" s="26"/>
      <c r="D305" s="67"/>
      <c r="E305" s="67"/>
      <c r="F305" s="26"/>
      <c r="G305" s="69"/>
      <c r="I305" s="26"/>
      <c r="J305" s="69"/>
      <c r="K305" s="69"/>
      <c r="L305" s="67"/>
      <c r="M305" s="69"/>
      <c r="N305" s="71"/>
      <c r="O305" s="72"/>
      <c r="P305" s="26"/>
      <c r="Q305" s="26"/>
      <c r="R305" s="26"/>
      <c r="S305" s="26"/>
    </row>
    <row r="306" spans="1:19" s="66" customFormat="1">
      <c r="A306" s="150"/>
      <c r="B306" s="1"/>
      <c r="C306" s="26"/>
      <c r="D306" s="67"/>
      <c r="E306" s="67"/>
      <c r="F306" s="26"/>
      <c r="G306" s="69"/>
      <c r="I306" s="26"/>
      <c r="J306" s="69"/>
      <c r="K306" s="69"/>
      <c r="L306" s="67"/>
      <c r="M306" s="69"/>
      <c r="N306" s="71"/>
      <c r="O306" s="72"/>
      <c r="P306" s="26"/>
      <c r="Q306" s="26"/>
      <c r="R306" s="26"/>
      <c r="S306" s="26"/>
    </row>
    <row r="307" spans="1:19" s="66" customFormat="1">
      <c r="A307" s="150"/>
      <c r="B307" s="1"/>
      <c r="C307" s="26"/>
      <c r="D307" s="67"/>
      <c r="E307" s="67"/>
      <c r="F307" s="26"/>
      <c r="G307" s="69"/>
      <c r="I307" s="26"/>
      <c r="J307" s="69"/>
      <c r="K307" s="69"/>
      <c r="L307" s="67"/>
      <c r="M307" s="69"/>
      <c r="N307" s="71"/>
      <c r="O307" s="72"/>
      <c r="P307" s="26"/>
      <c r="Q307" s="26"/>
      <c r="R307" s="26"/>
      <c r="S307" s="26"/>
    </row>
    <row r="308" spans="1:19" s="66" customFormat="1">
      <c r="A308" s="150"/>
      <c r="B308" s="1"/>
      <c r="C308" s="26"/>
      <c r="D308" s="67"/>
      <c r="E308" s="67"/>
      <c r="F308" s="26"/>
      <c r="G308" s="69"/>
      <c r="I308" s="26"/>
      <c r="J308" s="69"/>
      <c r="K308" s="69"/>
      <c r="L308" s="67"/>
      <c r="M308" s="69"/>
      <c r="N308" s="71"/>
      <c r="O308" s="72"/>
      <c r="P308" s="26"/>
      <c r="Q308" s="26"/>
      <c r="R308" s="26"/>
      <c r="S308" s="26"/>
    </row>
    <row r="309" spans="1:19" s="66" customFormat="1">
      <c r="A309" s="150"/>
      <c r="B309" s="1"/>
      <c r="C309" s="26"/>
      <c r="D309" s="67"/>
      <c r="E309" s="67"/>
      <c r="F309" s="26"/>
      <c r="G309" s="69"/>
      <c r="I309" s="26"/>
      <c r="J309" s="69"/>
      <c r="K309" s="69"/>
      <c r="L309" s="67"/>
      <c r="M309" s="69"/>
      <c r="N309" s="71"/>
      <c r="O309" s="72"/>
      <c r="P309" s="26"/>
      <c r="Q309" s="26"/>
      <c r="R309" s="26"/>
      <c r="S309" s="26"/>
    </row>
    <row r="310" spans="1:19" s="66" customFormat="1">
      <c r="A310" s="150"/>
      <c r="B310" s="1"/>
      <c r="C310" s="26"/>
      <c r="D310" s="67"/>
      <c r="E310" s="67"/>
      <c r="F310" s="26"/>
      <c r="G310" s="69"/>
      <c r="I310" s="26"/>
      <c r="J310" s="69"/>
      <c r="K310" s="69"/>
      <c r="L310" s="67"/>
      <c r="M310" s="69"/>
      <c r="N310" s="71"/>
      <c r="O310" s="72"/>
      <c r="P310" s="26"/>
      <c r="Q310" s="26"/>
      <c r="R310" s="26"/>
      <c r="S310" s="26"/>
    </row>
    <row r="311" spans="1:19" s="66" customFormat="1">
      <c r="A311" s="150"/>
      <c r="B311" s="1"/>
      <c r="C311" s="26"/>
      <c r="D311" s="67"/>
      <c r="E311" s="67"/>
      <c r="F311" s="26"/>
      <c r="G311" s="69"/>
      <c r="I311" s="26"/>
      <c r="J311" s="69"/>
      <c r="K311" s="69"/>
      <c r="L311" s="67"/>
      <c r="M311" s="69"/>
      <c r="N311" s="71"/>
      <c r="O311" s="72"/>
      <c r="P311" s="26"/>
      <c r="Q311" s="26"/>
      <c r="R311" s="26"/>
      <c r="S311" s="26"/>
    </row>
    <row r="312" spans="1:19" s="66" customFormat="1">
      <c r="A312" s="150"/>
      <c r="B312" s="1"/>
      <c r="C312" s="26"/>
      <c r="D312" s="67"/>
      <c r="E312" s="67"/>
      <c r="F312" s="26"/>
      <c r="G312" s="69"/>
      <c r="I312" s="26"/>
      <c r="J312" s="69"/>
      <c r="K312" s="69"/>
      <c r="L312" s="67"/>
      <c r="M312" s="69"/>
      <c r="N312" s="71"/>
      <c r="O312" s="72"/>
      <c r="P312" s="26"/>
      <c r="Q312" s="26"/>
      <c r="R312" s="26"/>
      <c r="S312" s="26"/>
    </row>
    <row r="313" spans="1:19" s="66" customFormat="1">
      <c r="A313" s="150"/>
      <c r="B313" s="1"/>
      <c r="C313" s="26"/>
      <c r="D313" s="67"/>
      <c r="E313" s="67"/>
      <c r="F313" s="26"/>
      <c r="G313" s="69"/>
      <c r="I313" s="26"/>
      <c r="J313" s="69"/>
      <c r="K313" s="69"/>
      <c r="L313" s="67"/>
      <c r="M313" s="69"/>
      <c r="N313" s="71"/>
      <c r="O313" s="72"/>
      <c r="P313" s="26"/>
      <c r="Q313" s="26"/>
      <c r="R313" s="26"/>
      <c r="S313" s="26"/>
    </row>
    <row r="314" spans="1:19" s="66" customFormat="1">
      <c r="A314" s="150"/>
      <c r="B314" s="1"/>
      <c r="C314" s="26"/>
      <c r="D314" s="67"/>
      <c r="E314" s="67"/>
      <c r="F314" s="26"/>
      <c r="G314" s="69"/>
      <c r="I314" s="26"/>
      <c r="J314" s="69"/>
      <c r="K314" s="69"/>
      <c r="L314" s="67"/>
      <c r="M314" s="69"/>
      <c r="N314" s="71"/>
      <c r="O314" s="72"/>
      <c r="P314" s="26"/>
      <c r="Q314" s="26"/>
      <c r="R314" s="26"/>
      <c r="S314" s="26"/>
    </row>
    <row r="315" spans="1:19" s="66" customFormat="1">
      <c r="A315" s="150"/>
      <c r="B315" s="1"/>
      <c r="C315" s="26"/>
      <c r="D315" s="67"/>
      <c r="E315" s="67"/>
      <c r="F315" s="26"/>
      <c r="G315" s="69"/>
      <c r="I315" s="26"/>
      <c r="J315" s="69"/>
      <c r="K315" s="69"/>
      <c r="L315" s="67"/>
      <c r="M315" s="69"/>
      <c r="N315" s="71"/>
      <c r="O315" s="72"/>
      <c r="P315" s="26"/>
      <c r="Q315" s="26"/>
      <c r="R315" s="26"/>
      <c r="S315" s="26"/>
    </row>
    <row r="316" spans="1:19" s="66" customFormat="1">
      <c r="A316" s="150"/>
      <c r="B316" s="1"/>
      <c r="C316" s="26"/>
      <c r="D316" s="67"/>
      <c r="E316" s="67"/>
      <c r="F316" s="26"/>
      <c r="G316" s="69"/>
      <c r="I316" s="26"/>
      <c r="J316" s="69"/>
      <c r="K316" s="69"/>
      <c r="L316" s="67"/>
      <c r="M316" s="69"/>
      <c r="N316" s="71"/>
      <c r="O316" s="72"/>
      <c r="P316" s="26"/>
      <c r="Q316" s="26"/>
      <c r="R316" s="26"/>
      <c r="S316" s="26"/>
    </row>
    <row r="317" spans="1:19" s="66" customFormat="1">
      <c r="A317" s="150"/>
      <c r="B317" s="1"/>
      <c r="C317" s="26"/>
      <c r="D317" s="67"/>
      <c r="E317" s="67"/>
      <c r="F317" s="26"/>
      <c r="G317" s="69"/>
      <c r="I317" s="26"/>
      <c r="J317" s="69"/>
      <c r="K317" s="69"/>
      <c r="L317" s="67"/>
      <c r="M317" s="69"/>
      <c r="N317" s="71"/>
      <c r="O317" s="72"/>
      <c r="P317" s="26"/>
      <c r="Q317" s="26"/>
      <c r="R317" s="26"/>
      <c r="S317" s="26"/>
    </row>
    <row r="318" spans="1:19" s="66" customFormat="1">
      <c r="A318" s="150"/>
      <c r="B318" s="1"/>
      <c r="C318" s="26"/>
      <c r="D318" s="67"/>
      <c r="E318" s="67"/>
      <c r="F318" s="26"/>
      <c r="G318" s="69"/>
      <c r="I318" s="26"/>
      <c r="J318" s="69"/>
      <c r="K318" s="69"/>
      <c r="L318" s="67"/>
      <c r="M318" s="69"/>
      <c r="N318" s="71"/>
      <c r="O318" s="72"/>
      <c r="P318" s="26"/>
      <c r="Q318" s="26"/>
      <c r="R318" s="26"/>
      <c r="S318" s="26"/>
    </row>
    <row r="319" spans="1:19" s="66" customFormat="1">
      <c r="A319" s="150"/>
      <c r="B319" s="1"/>
      <c r="C319" s="26"/>
      <c r="D319" s="67"/>
      <c r="E319" s="67"/>
      <c r="F319" s="26"/>
      <c r="G319" s="69"/>
      <c r="I319" s="26"/>
      <c r="J319" s="69"/>
      <c r="K319" s="69"/>
      <c r="L319" s="67"/>
      <c r="M319" s="69"/>
      <c r="N319" s="71"/>
      <c r="O319" s="72"/>
      <c r="P319" s="26"/>
      <c r="Q319" s="26"/>
      <c r="R319" s="26"/>
      <c r="S319" s="26"/>
    </row>
    <row r="320" spans="1:19" s="66" customFormat="1">
      <c r="A320" s="150"/>
      <c r="B320" s="1"/>
      <c r="C320" s="26"/>
      <c r="D320" s="67"/>
      <c r="E320" s="67"/>
      <c r="F320" s="26"/>
      <c r="G320" s="69"/>
      <c r="I320" s="26"/>
      <c r="J320" s="69"/>
      <c r="K320" s="69"/>
      <c r="L320" s="67"/>
      <c r="M320" s="69"/>
      <c r="N320" s="71"/>
      <c r="O320" s="72"/>
      <c r="P320" s="26"/>
      <c r="Q320" s="26"/>
      <c r="R320" s="26"/>
      <c r="S320" s="26"/>
    </row>
    <row r="321" spans="1:19" s="66" customFormat="1">
      <c r="A321" s="150"/>
      <c r="B321" s="1"/>
      <c r="C321" s="26"/>
      <c r="D321" s="67"/>
      <c r="E321" s="67"/>
      <c r="F321" s="26"/>
      <c r="G321" s="69"/>
      <c r="I321" s="26"/>
      <c r="J321" s="69"/>
      <c r="K321" s="69"/>
      <c r="L321" s="67"/>
      <c r="M321" s="69"/>
      <c r="N321" s="71"/>
      <c r="O321" s="72"/>
      <c r="P321" s="26"/>
      <c r="Q321" s="26"/>
      <c r="R321" s="26"/>
      <c r="S321" s="26"/>
    </row>
    <row r="322" spans="1:19" s="66" customFormat="1">
      <c r="A322" s="150"/>
      <c r="B322" s="1"/>
      <c r="C322" s="26"/>
      <c r="D322" s="67"/>
      <c r="E322" s="67"/>
      <c r="F322" s="26"/>
      <c r="G322" s="69"/>
      <c r="I322" s="26"/>
      <c r="J322" s="69"/>
      <c r="K322" s="69"/>
      <c r="L322" s="67"/>
      <c r="M322" s="69"/>
      <c r="N322" s="71"/>
      <c r="O322" s="72"/>
      <c r="P322" s="26"/>
      <c r="Q322" s="26"/>
      <c r="R322" s="26"/>
      <c r="S322" s="26"/>
    </row>
    <row r="323" spans="1:19" s="66" customFormat="1">
      <c r="A323" s="150"/>
      <c r="B323" s="1"/>
      <c r="C323" s="26"/>
      <c r="D323" s="67"/>
      <c r="E323" s="67"/>
      <c r="F323" s="26"/>
      <c r="G323" s="69"/>
      <c r="I323" s="26"/>
      <c r="J323" s="69"/>
      <c r="K323" s="69"/>
      <c r="L323" s="67"/>
      <c r="M323" s="69"/>
      <c r="N323" s="71"/>
      <c r="O323" s="72"/>
      <c r="P323" s="26"/>
      <c r="Q323" s="26"/>
      <c r="R323" s="26"/>
      <c r="S323" s="26"/>
    </row>
    <row r="324" spans="1:19" s="66" customFormat="1">
      <c r="A324" s="150"/>
      <c r="B324" s="1"/>
      <c r="C324" s="26"/>
      <c r="D324" s="67"/>
      <c r="E324" s="67"/>
      <c r="F324" s="26"/>
      <c r="G324" s="69"/>
      <c r="I324" s="26"/>
      <c r="J324" s="69"/>
      <c r="K324" s="69"/>
      <c r="L324" s="67"/>
      <c r="M324" s="69"/>
      <c r="N324" s="71"/>
      <c r="O324" s="72"/>
      <c r="P324" s="26"/>
      <c r="Q324" s="26"/>
      <c r="R324" s="26"/>
      <c r="S324" s="26"/>
    </row>
    <row r="325" spans="1:19" s="66" customFormat="1">
      <c r="A325" s="150"/>
      <c r="B325" s="1"/>
      <c r="C325" s="26"/>
      <c r="D325" s="67"/>
      <c r="E325" s="67"/>
      <c r="F325" s="26"/>
      <c r="G325" s="69"/>
      <c r="I325" s="26"/>
      <c r="J325" s="69"/>
      <c r="K325" s="69"/>
      <c r="L325" s="67"/>
      <c r="M325" s="69"/>
      <c r="N325" s="71"/>
      <c r="O325" s="72"/>
      <c r="P325" s="26"/>
      <c r="Q325" s="26"/>
      <c r="R325" s="26"/>
      <c r="S325" s="26"/>
    </row>
    <row r="326" spans="1:19" s="66" customFormat="1">
      <c r="A326" s="150"/>
      <c r="B326" s="1"/>
      <c r="C326" s="26"/>
      <c r="D326" s="67"/>
      <c r="E326" s="67"/>
      <c r="F326" s="26"/>
      <c r="G326" s="69"/>
      <c r="I326" s="26"/>
      <c r="J326" s="69"/>
      <c r="K326" s="69"/>
      <c r="L326" s="67"/>
      <c r="M326" s="69"/>
      <c r="N326" s="71"/>
      <c r="O326" s="72"/>
      <c r="P326" s="26"/>
      <c r="Q326" s="26"/>
      <c r="R326" s="26"/>
      <c r="S326" s="26"/>
    </row>
    <row r="327" spans="1:19" s="66" customFormat="1">
      <c r="A327" s="150"/>
      <c r="B327" s="1"/>
      <c r="C327" s="26"/>
      <c r="D327" s="67"/>
      <c r="E327" s="67"/>
      <c r="F327" s="26"/>
      <c r="G327" s="69"/>
      <c r="I327" s="26"/>
      <c r="J327" s="69"/>
      <c r="K327" s="69"/>
      <c r="L327" s="67"/>
      <c r="M327" s="69"/>
      <c r="N327" s="71"/>
      <c r="O327" s="72"/>
      <c r="P327" s="26"/>
      <c r="Q327" s="26"/>
      <c r="R327" s="26"/>
      <c r="S327" s="26"/>
    </row>
    <row r="328" spans="1:19" s="66" customFormat="1">
      <c r="A328" s="150"/>
      <c r="B328" s="1"/>
      <c r="C328" s="26"/>
      <c r="D328" s="67"/>
      <c r="E328" s="67"/>
      <c r="F328" s="26"/>
      <c r="G328" s="69"/>
      <c r="I328" s="26"/>
      <c r="J328" s="69"/>
      <c r="K328" s="69"/>
      <c r="L328" s="67"/>
      <c r="M328" s="69"/>
      <c r="N328" s="71"/>
      <c r="O328" s="72"/>
      <c r="P328" s="26"/>
      <c r="Q328" s="26"/>
      <c r="R328" s="26"/>
      <c r="S328" s="26"/>
    </row>
    <row r="329" spans="1:19" s="66" customFormat="1">
      <c r="A329" s="150"/>
      <c r="B329" s="1"/>
      <c r="C329" s="26"/>
      <c r="D329" s="67"/>
      <c r="E329" s="67"/>
      <c r="F329" s="26"/>
      <c r="G329" s="69"/>
      <c r="I329" s="26"/>
      <c r="J329" s="69"/>
      <c r="K329" s="69"/>
      <c r="L329" s="67"/>
      <c r="M329" s="69"/>
      <c r="N329" s="71"/>
      <c r="O329" s="72"/>
      <c r="P329" s="26"/>
      <c r="Q329" s="26"/>
      <c r="R329" s="26"/>
      <c r="S329" s="26"/>
    </row>
    <row r="330" spans="1:19" s="66" customFormat="1">
      <c r="A330" s="150"/>
      <c r="B330" s="1"/>
      <c r="C330" s="26"/>
      <c r="D330" s="67"/>
      <c r="E330" s="67"/>
      <c r="F330" s="26"/>
      <c r="G330" s="69"/>
      <c r="I330" s="26"/>
      <c r="J330" s="69"/>
      <c r="K330" s="69"/>
      <c r="L330" s="67"/>
      <c r="M330" s="69"/>
      <c r="N330" s="71"/>
      <c r="O330" s="72"/>
      <c r="P330" s="26"/>
      <c r="Q330" s="26"/>
      <c r="R330" s="26"/>
      <c r="S330" s="26"/>
    </row>
    <row r="331" spans="1:19" s="66" customFormat="1">
      <c r="A331" s="150"/>
      <c r="B331" s="1"/>
      <c r="C331" s="26"/>
      <c r="D331" s="67"/>
      <c r="E331" s="67"/>
      <c r="F331" s="26"/>
      <c r="G331" s="69"/>
      <c r="I331" s="26"/>
      <c r="J331" s="69"/>
      <c r="K331" s="69"/>
      <c r="L331" s="67"/>
      <c r="M331" s="69"/>
      <c r="N331" s="71"/>
      <c r="O331" s="72"/>
      <c r="P331" s="26"/>
      <c r="Q331" s="26"/>
      <c r="R331" s="26"/>
      <c r="S331" s="26"/>
    </row>
    <row r="332" spans="1:19" s="66" customFormat="1">
      <c r="A332" s="150"/>
      <c r="B332" s="1"/>
      <c r="C332" s="26"/>
      <c r="D332" s="67"/>
      <c r="E332" s="67"/>
      <c r="F332" s="26"/>
      <c r="G332" s="69"/>
      <c r="I332" s="26"/>
      <c r="J332" s="69"/>
      <c r="K332" s="69"/>
      <c r="L332" s="67"/>
      <c r="M332" s="69"/>
      <c r="N332" s="71"/>
      <c r="O332" s="72"/>
      <c r="P332" s="26"/>
      <c r="Q332" s="26"/>
      <c r="R332" s="26"/>
      <c r="S332" s="26"/>
    </row>
    <row r="333" spans="1:19" s="66" customFormat="1">
      <c r="A333" s="150"/>
      <c r="B333" s="1"/>
      <c r="C333" s="26"/>
      <c r="D333" s="67"/>
      <c r="E333" s="67"/>
      <c r="F333" s="26"/>
      <c r="G333" s="69"/>
      <c r="I333" s="26"/>
      <c r="J333" s="69"/>
      <c r="K333" s="69"/>
      <c r="L333" s="67"/>
      <c r="M333" s="69"/>
      <c r="N333" s="71"/>
      <c r="O333" s="72"/>
      <c r="P333" s="26"/>
      <c r="Q333" s="26"/>
      <c r="R333" s="26"/>
      <c r="S333" s="26"/>
    </row>
    <row r="334" spans="1:19" s="66" customFormat="1">
      <c r="A334" s="150"/>
      <c r="B334" s="1"/>
      <c r="C334" s="26"/>
      <c r="D334" s="67"/>
      <c r="E334" s="67"/>
      <c r="F334" s="26"/>
      <c r="G334" s="69"/>
      <c r="I334" s="26"/>
      <c r="J334" s="69"/>
      <c r="K334" s="69"/>
      <c r="L334" s="67"/>
      <c r="M334" s="69"/>
      <c r="N334" s="71"/>
      <c r="O334" s="72"/>
      <c r="P334" s="26"/>
      <c r="Q334" s="26"/>
      <c r="R334" s="26"/>
      <c r="S334" s="26"/>
    </row>
    <row r="335" spans="1:19" s="66" customFormat="1">
      <c r="A335" s="150"/>
      <c r="B335" s="1"/>
      <c r="C335" s="26"/>
      <c r="D335" s="67"/>
      <c r="E335" s="67"/>
      <c r="F335" s="26"/>
      <c r="G335" s="69"/>
      <c r="I335" s="26"/>
      <c r="J335" s="69"/>
      <c r="K335" s="69"/>
      <c r="L335" s="67"/>
      <c r="M335" s="69"/>
      <c r="N335" s="71"/>
      <c r="O335" s="72"/>
      <c r="P335" s="26"/>
      <c r="Q335" s="26"/>
      <c r="R335" s="26"/>
      <c r="S335" s="26"/>
    </row>
    <row r="336" spans="1:19" s="66" customFormat="1">
      <c r="A336" s="150"/>
      <c r="B336" s="1"/>
      <c r="C336" s="26"/>
      <c r="D336" s="67"/>
      <c r="E336" s="67"/>
      <c r="F336" s="26"/>
      <c r="G336" s="69"/>
      <c r="I336" s="26"/>
      <c r="J336" s="69"/>
      <c r="K336" s="69"/>
      <c r="L336" s="67"/>
      <c r="M336" s="69"/>
      <c r="N336" s="71"/>
      <c r="O336" s="72"/>
      <c r="P336" s="26"/>
      <c r="Q336" s="26"/>
      <c r="R336" s="26"/>
      <c r="S336" s="26"/>
    </row>
    <row r="337" spans="1:19" s="66" customFormat="1">
      <c r="A337" s="150"/>
      <c r="B337" s="1"/>
      <c r="C337" s="26"/>
      <c r="D337" s="67"/>
      <c r="E337" s="67"/>
      <c r="F337" s="26"/>
      <c r="G337" s="69"/>
      <c r="I337" s="26"/>
      <c r="J337" s="69"/>
      <c r="K337" s="69"/>
      <c r="L337" s="67"/>
      <c r="M337" s="69"/>
      <c r="N337" s="71"/>
      <c r="O337" s="72"/>
      <c r="P337" s="26"/>
      <c r="Q337" s="26"/>
      <c r="R337" s="26"/>
      <c r="S337" s="26"/>
    </row>
    <row r="338" spans="1:19" s="66" customFormat="1">
      <c r="A338" s="150"/>
      <c r="B338" s="1"/>
      <c r="C338" s="26"/>
      <c r="D338" s="67"/>
      <c r="E338" s="67"/>
      <c r="F338" s="26"/>
      <c r="G338" s="69"/>
      <c r="I338" s="26"/>
      <c r="J338" s="69"/>
      <c r="K338" s="69"/>
      <c r="L338" s="67"/>
      <c r="M338" s="69"/>
      <c r="N338" s="71"/>
      <c r="O338" s="72"/>
      <c r="P338" s="26"/>
      <c r="Q338" s="26"/>
      <c r="R338" s="26"/>
      <c r="S338" s="26"/>
    </row>
    <row r="339" spans="1:19" s="66" customFormat="1">
      <c r="A339" s="150"/>
      <c r="B339" s="1"/>
      <c r="C339" s="26"/>
      <c r="D339" s="67"/>
      <c r="E339" s="67"/>
      <c r="F339" s="26"/>
      <c r="G339" s="69"/>
      <c r="I339" s="26"/>
      <c r="J339" s="69"/>
      <c r="K339" s="69"/>
      <c r="L339" s="67"/>
      <c r="M339" s="69"/>
      <c r="N339" s="71"/>
      <c r="O339" s="72"/>
      <c r="P339" s="26"/>
      <c r="Q339" s="26"/>
      <c r="R339" s="26"/>
      <c r="S339" s="26"/>
    </row>
    <row r="340" spans="1:19" s="66" customFormat="1">
      <c r="A340" s="150"/>
      <c r="B340" s="1"/>
      <c r="C340" s="26"/>
      <c r="D340" s="67"/>
      <c r="E340" s="67"/>
      <c r="F340" s="26"/>
      <c r="G340" s="69"/>
      <c r="I340" s="26"/>
      <c r="J340" s="69"/>
      <c r="K340" s="69"/>
      <c r="L340" s="67"/>
      <c r="M340" s="69"/>
      <c r="N340" s="71"/>
      <c r="O340" s="72"/>
      <c r="P340" s="26"/>
      <c r="Q340" s="26"/>
      <c r="R340" s="26"/>
      <c r="S340" s="26"/>
    </row>
    <row r="341" spans="1:19" s="66" customFormat="1">
      <c r="A341" s="150"/>
      <c r="B341" s="1"/>
      <c r="C341" s="26"/>
      <c r="D341" s="67"/>
      <c r="E341" s="67"/>
      <c r="F341" s="26"/>
      <c r="G341" s="69"/>
      <c r="I341" s="26"/>
      <c r="J341" s="69"/>
      <c r="K341" s="69"/>
      <c r="L341" s="67"/>
      <c r="M341" s="69"/>
      <c r="N341" s="71"/>
      <c r="O341" s="72"/>
      <c r="P341" s="26"/>
      <c r="Q341" s="26"/>
      <c r="R341" s="26"/>
      <c r="S341" s="26"/>
    </row>
    <row r="342" spans="1:19" s="66" customFormat="1">
      <c r="A342" s="150"/>
      <c r="B342" s="1"/>
      <c r="C342" s="26"/>
      <c r="D342" s="67"/>
      <c r="E342" s="67"/>
      <c r="F342" s="26"/>
      <c r="G342" s="69"/>
      <c r="I342" s="26"/>
      <c r="J342" s="69"/>
      <c r="K342" s="69"/>
      <c r="L342" s="67"/>
      <c r="M342" s="69"/>
      <c r="N342" s="71"/>
      <c r="O342" s="72"/>
      <c r="P342" s="26"/>
      <c r="Q342" s="26"/>
      <c r="R342" s="26"/>
      <c r="S342" s="26"/>
    </row>
    <row r="343" spans="1:19">
      <c r="A343" s="24"/>
    </row>
    <row r="344" spans="1:19">
      <c r="A344" s="24"/>
    </row>
    <row r="345" spans="1:19">
      <c r="A345" s="24"/>
    </row>
    <row r="346" spans="1:19">
      <c r="A346" s="24"/>
    </row>
    <row r="347" spans="1:19">
      <c r="A347" s="24"/>
    </row>
    <row r="348" spans="1:19">
      <c r="A348" s="24"/>
    </row>
    <row r="349" spans="1:19">
      <c r="A349" s="24"/>
    </row>
    <row r="350" spans="1:19">
      <c r="A350" s="24"/>
    </row>
    <row r="351" spans="1:19">
      <c r="A351" s="24"/>
    </row>
    <row r="352" spans="1:19">
      <c r="A352" s="24"/>
    </row>
    <row r="353" spans="1:19">
      <c r="A353" s="24"/>
    </row>
    <row r="354" spans="1:19">
      <c r="A354" s="24"/>
    </row>
    <row r="355" spans="1:19">
      <c r="A355" s="24"/>
    </row>
    <row r="356" spans="1:19">
      <c r="A356" s="24"/>
    </row>
    <row r="357" spans="1:19">
      <c r="A357" s="24"/>
    </row>
    <row r="358" spans="1:19" s="66" customFormat="1">
      <c r="A358" s="150"/>
      <c r="B358" s="1"/>
      <c r="C358" s="26"/>
      <c r="D358" s="67"/>
      <c r="E358" s="67"/>
      <c r="F358" s="26"/>
      <c r="G358" s="69"/>
      <c r="I358" s="26"/>
      <c r="J358" s="69"/>
      <c r="K358" s="69"/>
      <c r="L358" s="67"/>
      <c r="M358" s="69"/>
      <c r="N358" s="71"/>
      <c r="O358" s="72"/>
      <c r="P358" s="26"/>
      <c r="Q358" s="26"/>
      <c r="R358" s="26"/>
      <c r="S358" s="26"/>
    </row>
    <row r="359" spans="1:19" s="66" customFormat="1">
      <c r="A359" s="150"/>
      <c r="B359" s="1"/>
      <c r="C359" s="26"/>
      <c r="D359" s="67"/>
      <c r="E359" s="67"/>
      <c r="F359" s="26"/>
      <c r="G359" s="69"/>
      <c r="I359" s="26"/>
      <c r="J359" s="69"/>
      <c r="K359" s="69"/>
      <c r="L359" s="67"/>
      <c r="M359" s="69"/>
      <c r="N359" s="71"/>
      <c r="O359" s="72"/>
      <c r="P359" s="26"/>
      <c r="Q359" s="26"/>
      <c r="R359" s="26"/>
      <c r="S359" s="26"/>
    </row>
    <row r="360" spans="1:19" s="66" customFormat="1">
      <c r="A360" s="150"/>
      <c r="B360" s="1"/>
      <c r="C360" s="26"/>
      <c r="D360" s="67"/>
      <c r="E360" s="67"/>
      <c r="F360" s="26"/>
      <c r="G360" s="69"/>
      <c r="I360" s="26"/>
      <c r="J360" s="69"/>
      <c r="K360" s="69"/>
      <c r="L360" s="67"/>
      <c r="M360" s="69"/>
      <c r="N360" s="71"/>
      <c r="O360" s="72"/>
      <c r="P360" s="26"/>
      <c r="Q360" s="26"/>
      <c r="R360" s="26"/>
      <c r="S360" s="26"/>
    </row>
    <row r="361" spans="1:19" s="66" customFormat="1">
      <c r="A361" s="150"/>
      <c r="B361" s="1"/>
      <c r="C361" s="26"/>
      <c r="D361" s="67"/>
      <c r="E361" s="67"/>
      <c r="F361" s="26"/>
      <c r="G361" s="69"/>
      <c r="I361" s="26"/>
      <c r="J361" s="69"/>
      <c r="K361" s="69"/>
      <c r="L361" s="67"/>
      <c r="M361" s="69"/>
      <c r="N361" s="71"/>
      <c r="O361" s="72"/>
      <c r="P361" s="26"/>
      <c r="Q361" s="26"/>
      <c r="R361" s="26"/>
      <c r="S361" s="26"/>
    </row>
    <row r="362" spans="1:19" s="66" customFormat="1">
      <c r="A362" s="150"/>
      <c r="B362" s="1"/>
      <c r="C362" s="26"/>
      <c r="D362" s="67"/>
      <c r="E362" s="67"/>
      <c r="F362" s="26"/>
      <c r="G362" s="69"/>
      <c r="I362" s="26"/>
      <c r="J362" s="69"/>
      <c r="K362" s="69"/>
      <c r="L362" s="67"/>
      <c r="M362" s="69"/>
      <c r="N362" s="71"/>
      <c r="O362" s="72"/>
      <c r="P362" s="26"/>
      <c r="Q362" s="26"/>
      <c r="R362" s="26"/>
      <c r="S362" s="26"/>
    </row>
    <row r="363" spans="1:19" s="66" customFormat="1">
      <c r="A363" s="150"/>
      <c r="B363" s="1"/>
      <c r="C363" s="26"/>
      <c r="D363" s="67"/>
      <c r="E363" s="67"/>
      <c r="F363" s="26"/>
      <c r="G363" s="69"/>
      <c r="I363" s="26"/>
      <c r="J363" s="69"/>
      <c r="K363" s="69"/>
      <c r="L363" s="67"/>
      <c r="M363" s="69"/>
      <c r="N363" s="71"/>
      <c r="O363" s="72"/>
      <c r="P363" s="26"/>
      <c r="Q363" s="26"/>
      <c r="R363" s="26"/>
      <c r="S363" s="26"/>
    </row>
    <row r="364" spans="1:19" s="66" customFormat="1">
      <c r="A364" s="150"/>
      <c r="B364" s="1"/>
      <c r="C364" s="26"/>
      <c r="D364" s="67"/>
      <c r="E364" s="67"/>
      <c r="F364" s="26"/>
      <c r="G364" s="69"/>
      <c r="I364" s="26"/>
      <c r="J364" s="69"/>
      <c r="K364" s="69"/>
      <c r="L364" s="67"/>
      <c r="M364" s="69"/>
      <c r="N364" s="71"/>
      <c r="O364" s="72"/>
      <c r="P364" s="26"/>
      <c r="Q364" s="26"/>
      <c r="R364" s="26"/>
      <c r="S364" s="26"/>
    </row>
    <row r="365" spans="1:19" s="66" customFormat="1">
      <c r="A365" s="150"/>
      <c r="B365" s="1"/>
      <c r="C365" s="26"/>
      <c r="D365" s="67"/>
      <c r="E365" s="67"/>
      <c r="F365" s="26"/>
      <c r="G365" s="69"/>
      <c r="I365" s="26"/>
      <c r="J365" s="69"/>
      <c r="K365" s="69"/>
      <c r="L365" s="67"/>
      <c r="M365" s="69"/>
      <c r="N365" s="71"/>
      <c r="O365" s="72"/>
      <c r="P365" s="26"/>
      <c r="Q365" s="26"/>
      <c r="R365" s="26"/>
      <c r="S365" s="26"/>
    </row>
    <row r="366" spans="1:19" s="66" customFormat="1">
      <c r="A366" s="150"/>
      <c r="B366" s="1"/>
      <c r="C366" s="26"/>
      <c r="D366" s="67"/>
      <c r="E366" s="67"/>
      <c r="F366" s="26"/>
      <c r="G366" s="69"/>
      <c r="I366" s="26"/>
      <c r="J366" s="69"/>
      <c r="K366" s="69"/>
      <c r="L366" s="67"/>
      <c r="M366" s="69"/>
      <c r="N366" s="71"/>
      <c r="O366" s="72"/>
      <c r="P366" s="26"/>
      <c r="Q366" s="26"/>
      <c r="R366" s="26"/>
      <c r="S366" s="26"/>
    </row>
    <row r="367" spans="1:19" s="66" customFormat="1">
      <c r="A367" s="150"/>
      <c r="B367" s="1"/>
      <c r="C367" s="26"/>
      <c r="D367" s="67"/>
      <c r="E367" s="67"/>
      <c r="F367" s="26"/>
      <c r="G367" s="69"/>
      <c r="I367" s="26"/>
      <c r="J367" s="69"/>
      <c r="K367" s="69"/>
      <c r="L367" s="67"/>
      <c r="M367" s="69"/>
      <c r="N367" s="71"/>
      <c r="O367" s="72"/>
      <c r="P367" s="26"/>
      <c r="Q367" s="26"/>
      <c r="R367" s="26"/>
      <c r="S367" s="26"/>
    </row>
    <row r="368" spans="1:19" s="66" customFormat="1">
      <c r="A368" s="150"/>
      <c r="B368" s="1"/>
      <c r="C368" s="26"/>
      <c r="D368" s="67"/>
      <c r="E368" s="67"/>
      <c r="F368" s="26"/>
      <c r="G368" s="69"/>
      <c r="I368" s="26"/>
      <c r="J368" s="69"/>
      <c r="K368" s="69"/>
      <c r="L368" s="67"/>
      <c r="M368" s="69"/>
      <c r="N368" s="71"/>
      <c r="O368" s="72"/>
      <c r="P368" s="26"/>
      <c r="Q368" s="26"/>
      <c r="R368" s="26"/>
      <c r="S368" s="26"/>
    </row>
    <row r="369" spans="1:19" s="66" customFormat="1">
      <c r="A369" s="150"/>
      <c r="B369" s="1"/>
      <c r="C369" s="26"/>
      <c r="D369" s="67"/>
      <c r="E369" s="67"/>
      <c r="F369" s="26"/>
      <c r="G369" s="69"/>
      <c r="I369" s="26"/>
      <c r="J369" s="69"/>
      <c r="K369" s="69"/>
      <c r="L369" s="67"/>
      <c r="M369" s="69"/>
      <c r="N369" s="71"/>
      <c r="O369" s="72"/>
      <c r="P369" s="26"/>
      <c r="Q369" s="26"/>
      <c r="R369" s="26"/>
      <c r="S369" s="26"/>
    </row>
    <row r="370" spans="1:19" s="66" customFormat="1">
      <c r="A370" s="150"/>
      <c r="B370" s="1"/>
      <c r="C370" s="26"/>
      <c r="D370" s="67"/>
      <c r="E370" s="67"/>
      <c r="F370" s="26"/>
      <c r="G370" s="69"/>
      <c r="I370" s="26"/>
      <c r="J370" s="69"/>
      <c r="K370" s="69"/>
      <c r="L370" s="67"/>
      <c r="M370" s="69"/>
      <c r="N370" s="71"/>
      <c r="O370" s="72"/>
      <c r="P370" s="26"/>
      <c r="Q370" s="26"/>
      <c r="R370" s="26"/>
      <c r="S370" s="26"/>
    </row>
    <row r="371" spans="1:19" s="66" customFormat="1">
      <c r="A371" s="150"/>
      <c r="B371" s="1"/>
      <c r="C371" s="26"/>
      <c r="D371" s="67"/>
      <c r="E371" s="67"/>
      <c r="F371" s="26"/>
      <c r="G371" s="69"/>
      <c r="I371" s="26"/>
      <c r="J371" s="69"/>
      <c r="K371" s="69"/>
      <c r="L371" s="67"/>
      <c r="M371" s="69"/>
      <c r="N371" s="71"/>
      <c r="O371" s="72"/>
      <c r="P371" s="26"/>
      <c r="Q371" s="26"/>
      <c r="R371" s="26"/>
      <c r="S371" s="26"/>
    </row>
    <row r="372" spans="1:19" s="66" customFormat="1">
      <c r="A372" s="150"/>
      <c r="B372" s="1"/>
      <c r="C372" s="26"/>
      <c r="D372" s="67"/>
      <c r="E372" s="67"/>
      <c r="F372" s="26"/>
      <c r="G372" s="69"/>
      <c r="I372" s="26"/>
      <c r="J372" s="69"/>
      <c r="K372" s="69"/>
      <c r="L372" s="67"/>
      <c r="M372" s="69"/>
      <c r="N372" s="71"/>
      <c r="O372" s="72"/>
      <c r="P372" s="26"/>
      <c r="Q372" s="26"/>
      <c r="R372" s="26"/>
      <c r="S372" s="26"/>
    </row>
    <row r="373" spans="1:19" s="66" customFormat="1">
      <c r="A373" s="150"/>
      <c r="B373" s="1"/>
      <c r="C373" s="26"/>
      <c r="D373" s="67"/>
      <c r="E373" s="67"/>
      <c r="F373" s="26"/>
      <c r="G373" s="69"/>
      <c r="I373" s="26"/>
      <c r="J373" s="69"/>
      <c r="K373" s="69"/>
      <c r="L373" s="67"/>
      <c r="M373" s="69"/>
      <c r="N373" s="71"/>
      <c r="O373" s="72"/>
      <c r="P373" s="26"/>
      <c r="Q373" s="26"/>
      <c r="R373" s="26"/>
      <c r="S373" s="26"/>
    </row>
    <row r="374" spans="1:19" s="66" customFormat="1">
      <c r="A374" s="150"/>
      <c r="B374" s="1"/>
      <c r="C374" s="26"/>
      <c r="D374" s="67"/>
      <c r="E374" s="67"/>
      <c r="F374" s="26"/>
      <c r="G374" s="69"/>
      <c r="I374" s="26"/>
      <c r="J374" s="69"/>
      <c r="K374" s="69"/>
      <c r="L374" s="67"/>
      <c r="M374" s="69"/>
      <c r="N374" s="71"/>
      <c r="O374" s="72"/>
      <c r="P374" s="26"/>
      <c r="Q374" s="26"/>
      <c r="R374" s="26"/>
      <c r="S374" s="26"/>
    </row>
    <row r="375" spans="1:19" s="66" customFormat="1">
      <c r="A375" s="150"/>
      <c r="B375" s="1"/>
      <c r="C375" s="26"/>
      <c r="D375" s="67"/>
      <c r="E375" s="67"/>
      <c r="F375" s="26"/>
      <c r="G375" s="69"/>
      <c r="I375" s="26"/>
      <c r="J375" s="69"/>
      <c r="K375" s="69"/>
      <c r="L375" s="67"/>
      <c r="M375" s="69"/>
      <c r="N375" s="71"/>
      <c r="O375" s="72"/>
      <c r="P375" s="26"/>
      <c r="Q375" s="26"/>
      <c r="R375" s="26"/>
      <c r="S375" s="26"/>
    </row>
    <row r="376" spans="1:19" s="66" customFormat="1">
      <c r="A376" s="150"/>
      <c r="B376" s="1"/>
      <c r="C376" s="26"/>
      <c r="D376" s="67"/>
      <c r="E376" s="67"/>
      <c r="F376" s="26"/>
      <c r="G376" s="69"/>
      <c r="I376" s="26"/>
      <c r="J376" s="69"/>
      <c r="K376" s="69"/>
      <c r="L376" s="67"/>
      <c r="M376" s="69"/>
      <c r="N376" s="71"/>
      <c r="O376" s="72"/>
      <c r="P376" s="26"/>
      <c r="Q376" s="26"/>
      <c r="R376" s="26"/>
      <c r="S376" s="26"/>
    </row>
    <row r="377" spans="1:19" s="66" customFormat="1">
      <c r="A377" s="150"/>
      <c r="B377" s="1"/>
      <c r="C377" s="26"/>
      <c r="D377" s="67"/>
      <c r="E377" s="67"/>
      <c r="F377" s="26"/>
      <c r="G377" s="69"/>
      <c r="I377" s="26"/>
      <c r="J377" s="69"/>
      <c r="K377" s="69"/>
      <c r="L377" s="67"/>
      <c r="M377" s="69"/>
      <c r="N377" s="71"/>
      <c r="O377" s="72"/>
      <c r="P377" s="26"/>
      <c r="Q377" s="26"/>
      <c r="R377" s="26"/>
      <c r="S377" s="26"/>
    </row>
    <row r="378" spans="1:19" s="66" customFormat="1">
      <c r="A378" s="150"/>
      <c r="B378" s="1"/>
      <c r="C378" s="26"/>
      <c r="D378" s="67"/>
      <c r="E378" s="67"/>
      <c r="F378" s="26"/>
      <c r="G378" s="69"/>
      <c r="I378" s="26"/>
      <c r="J378" s="69"/>
      <c r="K378" s="69"/>
      <c r="L378" s="67"/>
      <c r="M378" s="69"/>
      <c r="N378" s="71"/>
      <c r="O378" s="72"/>
      <c r="P378" s="26"/>
      <c r="Q378" s="26"/>
      <c r="R378" s="26"/>
      <c r="S378" s="26"/>
    </row>
    <row r="379" spans="1:19" s="66" customFormat="1">
      <c r="A379" s="150"/>
      <c r="B379" s="1"/>
      <c r="C379" s="26"/>
      <c r="D379" s="67"/>
      <c r="E379" s="67"/>
      <c r="F379" s="26"/>
      <c r="G379" s="69"/>
      <c r="I379" s="26"/>
      <c r="J379" s="69"/>
      <c r="K379" s="69"/>
      <c r="L379" s="67"/>
      <c r="M379" s="69"/>
      <c r="N379" s="71"/>
      <c r="O379" s="72"/>
      <c r="P379" s="26"/>
      <c r="Q379" s="26"/>
      <c r="R379" s="26"/>
      <c r="S379" s="26"/>
    </row>
    <row r="380" spans="1:19" s="66" customFormat="1">
      <c r="A380" s="150"/>
      <c r="B380" s="1"/>
      <c r="C380" s="26"/>
      <c r="D380" s="67"/>
      <c r="E380" s="67"/>
      <c r="F380" s="26"/>
      <c r="G380" s="69"/>
      <c r="I380" s="26"/>
      <c r="J380" s="69"/>
      <c r="K380" s="69"/>
      <c r="L380" s="67"/>
      <c r="M380" s="69"/>
      <c r="N380" s="71"/>
      <c r="O380" s="72"/>
      <c r="P380" s="26"/>
      <c r="Q380" s="26"/>
      <c r="R380" s="26"/>
      <c r="S380" s="26"/>
    </row>
    <row r="381" spans="1:19" s="66" customFormat="1">
      <c r="A381" s="150"/>
      <c r="B381" s="1"/>
      <c r="C381" s="26"/>
      <c r="D381" s="67"/>
      <c r="E381" s="67"/>
      <c r="F381" s="26"/>
      <c r="G381" s="69"/>
      <c r="I381" s="26"/>
      <c r="J381" s="69"/>
      <c r="K381" s="69"/>
      <c r="L381" s="67"/>
      <c r="M381" s="69"/>
      <c r="N381" s="71"/>
      <c r="O381" s="72"/>
      <c r="P381" s="26"/>
      <c r="Q381" s="26"/>
      <c r="R381" s="26"/>
      <c r="S381" s="26"/>
    </row>
    <row r="382" spans="1:19" s="66" customFormat="1">
      <c r="A382" s="150"/>
      <c r="B382" s="1"/>
      <c r="C382" s="26"/>
      <c r="D382" s="67"/>
      <c r="E382" s="67"/>
      <c r="F382" s="26"/>
      <c r="G382" s="69"/>
      <c r="I382" s="26"/>
      <c r="J382" s="69"/>
      <c r="K382" s="69"/>
      <c r="L382" s="67"/>
      <c r="M382" s="69"/>
      <c r="N382" s="71"/>
      <c r="O382" s="72"/>
      <c r="P382" s="26"/>
      <c r="Q382" s="26"/>
      <c r="R382" s="26"/>
      <c r="S382" s="26"/>
    </row>
    <row r="383" spans="1:19" s="66" customFormat="1">
      <c r="A383" s="150"/>
      <c r="B383" s="1"/>
      <c r="C383" s="26"/>
      <c r="D383" s="67"/>
      <c r="E383" s="67"/>
      <c r="F383" s="26"/>
      <c r="G383" s="69"/>
      <c r="I383" s="26"/>
      <c r="J383" s="69"/>
      <c r="K383" s="69"/>
      <c r="L383" s="67"/>
      <c r="M383" s="69"/>
      <c r="N383" s="71"/>
      <c r="O383" s="72"/>
      <c r="P383" s="26"/>
      <c r="Q383" s="26"/>
      <c r="R383" s="26"/>
      <c r="S383" s="26"/>
    </row>
    <row r="384" spans="1:19" s="66" customFormat="1">
      <c r="A384" s="150"/>
      <c r="B384" s="1"/>
      <c r="C384" s="26"/>
      <c r="D384" s="67"/>
      <c r="E384" s="67"/>
      <c r="F384" s="26"/>
      <c r="G384" s="69"/>
      <c r="I384" s="26"/>
      <c r="J384" s="69"/>
      <c r="K384" s="69"/>
      <c r="L384" s="67"/>
      <c r="M384" s="69"/>
      <c r="N384" s="71"/>
      <c r="O384" s="72"/>
      <c r="P384" s="26"/>
      <c r="Q384" s="26"/>
      <c r="R384" s="26"/>
      <c r="S384" s="26"/>
    </row>
    <row r="385" spans="1:19" s="66" customFormat="1">
      <c r="A385" s="150"/>
      <c r="B385" s="1"/>
      <c r="C385" s="26"/>
      <c r="D385" s="67"/>
      <c r="E385" s="67"/>
      <c r="F385" s="26"/>
      <c r="G385" s="69"/>
      <c r="I385" s="26"/>
      <c r="J385" s="69"/>
      <c r="K385" s="69"/>
      <c r="L385" s="67"/>
      <c r="M385" s="69"/>
      <c r="N385" s="71"/>
      <c r="O385" s="72"/>
      <c r="P385" s="26"/>
      <c r="Q385" s="26"/>
      <c r="R385" s="26"/>
      <c r="S385" s="26"/>
    </row>
    <row r="386" spans="1:19" s="66" customFormat="1">
      <c r="A386" s="150"/>
      <c r="B386" s="1"/>
      <c r="C386" s="26"/>
      <c r="D386" s="67"/>
      <c r="E386" s="67"/>
      <c r="F386" s="26"/>
      <c r="G386" s="69"/>
      <c r="I386" s="26"/>
      <c r="J386" s="69"/>
      <c r="K386" s="69"/>
      <c r="L386" s="67"/>
      <c r="M386" s="69"/>
      <c r="N386" s="71"/>
      <c r="O386" s="72"/>
      <c r="P386" s="26"/>
      <c r="Q386" s="26"/>
      <c r="R386" s="26"/>
      <c r="S386" s="26"/>
    </row>
    <row r="387" spans="1:19" s="66" customFormat="1">
      <c r="A387" s="150"/>
      <c r="B387" s="1"/>
      <c r="C387" s="26"/>
      <c r="D387" s="67"/>
      <c r="E387" s="67"/>
      <c r="F387" s="26"/>
      <c r="G387" s="69"/>
      <c r="I387" s="26"/>
      <c r="J387" s="69"/>
      <c r="K387" s="69"/>
      <c r="L387" s="67"/>
      <c r="M387" s="69"/>
      <c r="N387" s="71"/>
      <c r="O387" s="72"/>
      <c r="P387" s="26"/>
      <c r="Q387" s="26"/>
      <c r="R387" s="26"/>
      <c r="S387" s="26"/>
    </row>
    <row r="388" spans="1:19" s="66" customFormat="1">
      <c r="A388" s="150"/>
      <c r="B388" s="1"/>
      <c r="C388" s="26"/>
      <c r="D388" s="67"/>
      <c r="E388" s="67"/>
      <c r="F388" s="26"/>
      <c r="G388" s="69"/>
      <c r="I388" s="26"/>
      <c r="J388" s="69"/>
      <c r="K388" s="69"/>
      <c r="L388" s="67"/>
      <c r="M388" s="69"/>
      <c r="N388" s="71"/>
      <c r="O388" s="72"/>
      <c r="P388" s="26"/>
      <c r="Q388" s="26"/>
      <c r="R388" s="26"/>
      <c r="S388" s="26"/>
    </row>
    <row r="389" spans="1:19" s="66" customFormat="1">
      <c r="A389" s="150"/>
      <c r="B389" s="1"/>
      <c r="C389" s="26"/>
      <c r="D389" s="67"/>
      <c r="E389" s="67"/>
      <c r="F389" s="26"/>
      <c r="G389" s="69"/>
      <c r="I389" s="26"/>
      <c r="J389" s="69"/>
      <c r="K389" s="69"/>
      <c r="L389" s="67"/>
      <c r="M389" s="69"/>
      <c r="N389" s="71"/>
      <c r="O389" s="72"/>
      <c r="P389" s="26"/>
      <c r="Q389" s="26"/>
      <c r="R389" s="26"/>
      <c r="S389" s="26"/>
    </row>
    <row r="390" spans="1:19" s="66" customFormat="1">
      <c r="A390" s="150"/>
      <c r="B390" s="1"/>
      <c r="C390" s="26"/>
      <c r="D390" s="67"/>
      <c r="E390" s="67"/>
      <c r="F390" s="26"/>
      <c r="G390" s="69"/>
      <c r="I390" s="26"/>
      <c r="J390" s="69"/>
      <c r="K390" s="69"/>
      <c r="L390" s="67"/>
      <c r="M390" s="69"/>
      <c r="N390" s="71"/>
      <c r="O390" s="72"/>
      <c r="P390" s="26"/>
      <c r="Q390" s="26"/>
      <c r="R390" s="26"/>
      <c r="S390" s="26"/>
    </row>
    <row r="391" spans="1:19" s="66" customFormat="1">
      <c r="A391" s="150"/>
      <c r="B391" s="1"/>
      <c r="C391" s="26"/>
      <c r="D391" s="67"/>
      <c r="E391" s="67"/>
      <c r="F391" s="26"/>
      <c r="G391" s="69"/>
      <c r="I391" s="26"/>
      <c r="J391" s="69"/>
      <c r="K391" s="69"/>
      <c r="L391" s="67"/>
      <c r="M391" s="69"/>
      <c r="N391" s="71"/>
      <c r="O391" s="72"/>
      <c r="P391" s="26"/>
      <c r="Q391" s="26"/>
      <c r="R391" s="26"/>
      <c r="S391" s="26"/>
    </row>
    <row r="392" spans="1:19" s="66" customFormat="1">
      <c r="A392" s="150"/>
      <c r="B392" s="1"/>
      <c r="C392" s="26"/>
      <c r="D392" s="67"/>
      <c r="E392" s="67"/>
      <c r="F392" s="26"/>
      <c r="G392" s="69"/>
      <c r="I392" s="26"/>
      <c r="J392" s="69"/>
      <c r="K392" s="69"/>
      <c r="L392" s="67"/>
      <c r="M392" s="69"/>
      <c r="N392" s="71"/>
      <c r="O392" s="72"/>
      <c r="P392" s="26"/>
      <c r="Q392" s="26"/>
      <c r="R392" s="26"/>
      <c r="S392" s="26"/>
    </row>
    <row r="393" spans="1:19" s="66" customFormat="1">
      <c r="A393" s="150"/>
      <c r="B393" s="1"/>
      <c r="C393" s="26"/>
      <c r="D393" s="67"/>
      <c r="E393" s="67"/>
      <c r="F393" s="26"/>
      <c r="G393" s="69"/>
      <c r="I393" s="26"/>
      <c r="J393" s="69"/>
      <c r="K393" s="69"/>
      <c r="L393" s="67"/>
      <c r="M393" s="69"/>
      <c r="N393" s="71"/>
      <c r="O393" s="72"/>
      <c r="P393" s="26"/>
      <c r="Q393" s="26"/>
      <c r="R393" s="26"/>
      <c r="S393" s="26"/>
    </row>
    <row r="394" spans="1:19" s="66" customFormat="1">
      <c r="A394" s="150"/>
      <c r="B394" s="1"/>
      <c r="C394" s="26"/>
      <c r="D394" s="67"/>
      <c r="E394" s="67"/>
      <c r="F394" s="26"/>
      <c r="G394" s="69"/>
      <c r="I394" s="26"/>
      <c r="J394" s="69"/>
      <c r="K394" s="69"/>
      <c r="L394" s="67"/>
      <c r="M394" s="69"/>
      <c r="N394" s="71"/>
      <c r="O394" s="72"/>
      <c r="P394" s="26"/>
      <c r="Q394" s="26"/>
      <c r="R394" s="26"/>
      <c r="S394" s="26"/>
    </row>
    <row r="395" spans="1:19" s="66" customFormat="1">
      <c r="A395" s="150"/>
      <c r="B395" s="1"/>
      <c r="C395" s="26"/>
      <c r="D395" s="67"/>
      <c r="E395" s="67"/>
      <c r="F395" s="26"/>
      <c r="G395" s="69"/>
      <c r="I395" s="26"/>
      <c r="J395" s="69"/>
      <c r="K395" s="69"/>
      <c r="L395" s="67"/>
      <c r="M395" s="69"/>
      <c r="N395" s="71"/>
      <c r="O395" s="72"/>
      <c r="P395" s="26"/>
      <c r="Q395" s="26"/>
      <c r="R395" s="26"/>
      <c r="S395" s="26"/>
    </row>
    <row r="396" spans="1:19" s="66" customFormat="1">
      <c r="A396" s="150"/>
      <c r="B396" s="1"/>
      <c r="C396" s="26"/>
      <c r="D396" s="67"/>
      <c r="E396" s="67"/>
      <c r="F396" s="26"/>
      <c r="G396" s="69"/>
      <c r="I396" s="26"/>
      <c r="J396" s="69"/>
      <c r="K396" s="69"/>
      <c r="L396" s="67"/>
      <c r="M396" s="69"/>
      <c r="N396" s="71"/>
      <c r="O396" s="72"/>
      <c r="P396" s="26"/>
      <c r="Q396" s="26"/>
      <c r="R396" s="26"/>
      <c r="S396" s="26"/>
    </row>
    <row r="397" spans="1:19" s="66" customFormat="1">
      <c r="A397" s="150"/>
      <c r="B397" s="1"/>
      <c r="C397" s="26"/>
      <c r="D397" s="67"/>
      <c r="E397" s="67"/>
      <c r="F397" s="26"/>
      <c r="G397" s="69"/>
      <c r="I397" s="26"/>
      <c r="J397" s="69"/>
      <c r="K397" s="69"/>
      <c r="L397" s="67"/>
      <c r="M397" s="69"/>
      <c r="N397" s="71"/>
      <c r="O397" s="72"/>
      <c r="P397" s="26"/>
      <c r="Q397" s="26"/>
      <c r="R397" s="26"/>
      <c r="S397" s="26"/>
    </row>
    <row r="398" spans="1:19" s="66" customFormat="1">
      <c r="A398" s="150"/>
      <c r="B398" s="1"/>
      <c r="C398" s="26"/>
      <c r="D398" s="67"/>
      <c r="E398" s="67"/>
      <c r="F398" s="26"/>
      <c r="G398" s="69"/>
      <c r="I398" s="26"/>
      <c r="J398" s="69"/>
      <c r="K398" s="69"/>
      <c r="L398" s="67"/>
      <c r="M398" s="69"/>
      <c r="N398" s="71"/>
      <c r="O398" s="72"/>
      <c r="P398" s="26"/>
      <c r="Q398" s="26"/>
      <c r="R398" s="26"/>
      <c r="S398" s="26"/>
    </row>
    <row r="399" spans="1:19" s="66" customFormat="1">
      <c r="A399" s="150"/>
      <c r="B399" s="1"/>
      <c r="C399" s="26"/>
      <c r="D399" s="67"/>
      <c r="E399" s="67"/>
      <c r="F399" s="26"/>
      <c r="G399" s="69"/>
      <c r="I399" s="26"/>
      <c r="J399" s="69"/>
      <c r="K399" s="69"/>
      <c r="L399" s="67"/>
      <c r="M399" s="69"/>
      <c r="N399" s="71"/>
      <c r="O399" s="72"/>
      <c r="P399" s="26"/>
      <c r="Q399" s="26"/>
      <c r="R399" s="26"/>
      <c r="S399" s="26"/>
    </row>
    <row r="400" spans="1:19" s="66" customFormat="1">
      <c r="A400" s="150"/>
      <c r="B400" s="1"/>
      <c r="C400" s="26"/>
      <c r="D400" s="67"/>
      <c r="E400" s="67"/>
      <c r="F400" s="26"/>
      <c r="G400" s="69"/>
      <c r="I400" s="26"/>
      <c r="J400" s="69"/>
      <c r="K400" s="69"/>
      <c r="L400" s="67"/>
      <c r="M400" s="69"/>
      <c r="N400" s="71"/>
      <c r="O400" s="72"/>
      <c r="P400" s="26"/>
      <c r="Q400" s="26"/>
      <c r="R400" s="26"/>
      <c r="S400" s="26"/>
    </row>
    <row r="401" spans="1:19" s="66" customFormat="1">
      <c r="A401" s="150"/>
      <c r="B401" s="1"/>
      <c r="C401" s="26"/>
      <c r="D401" s="67"/>
      <c r="E401" s="67"/>
      <c r="F401" s="26"/>
      <c r="G401" s="69"/>
      <c r="I401" s="26"/>
      <c r="J401" s="69"/>
      <c r="K401" s="69"/>
      <c r="L401" s="67"/>
      <c r="M401" s="69"/>
      <c r="N401" s="71"/>
      <c r="O401" s="72"/>
      <c r="P401" s="26"/>
      <c r="Q401" s="26"/>
      <c r="R401" s="26"/>
      <c r="S401" s="26"/>
    </row>
    <row r="402" spans="1:19" s="66" customFormat="1">
      <c r="A402" s="150"/>
      <c r="B402" s="1"/>
      <c r="C402" s="26"/>
      <c r="D402" s="67"/>
      <c r="E402" s="67"/>
      <c r="F402" s="26"/>
      <c r="G402" s="69"/>
      <c r="I402" s="26"/>
      <c r="J402" s="69"/>
      <c r="K402" s="69"/>
      <c r="L402" s="67"/>
      <c r="M402" s="69"/>
      <c r="N402" s="71"/>
      <c r="O402" s="72"/>
      <c r="P402" s="26"/>
      <c r="Q402" s="26"/>
      <c r="R402" s="26"/>
      <c r="S402" s="26"/>
    </row>
    <row r="403" spans="1:19" s="66" customFormat="1">
      <c r="A403" s="150"/>
      <c r="B403" s="1"/>
      <c r="C403" s="26"/>
      <c r="D403" s="67"/>
      <c r="E403" s="67"/>
      <c r="F403" s="26"/>
      <c r="G403" s="69"/>
      <c r="I403" s="26"/>
      <c r="J403" s="69"/>
      <c r="K403" s="69"/>
      <c r="L403" s="67"/>
      <c r="M403" s="69"/>
      <c r="N403" s="71"/>
      <c r="O403" s="72"/>
      <c r="P403" s="26"/>
      <c r="Q403" s="26"/>
      <c r="R403" s="26"/>
      <c r="S403" s="26"/>
    </row>
    <row r="404" spans="1:19" s="66" customFormat="1">
      <c r="A404" s="150"/>
      <c r="B404" s="1"/>
      <c r="C404" s="26"/>
      <c r="D404" s="67"/>
      <c r="E404" s="67"/>
      <c r="F404" s="26"/>
      <c r="G404" s="69"/>
      <c r="I404" s="26"/>
      <c r="J404" s="69"/>
      <c r="K404" s="69"/>
      <c r="L404" s="67"/>
      <c r="M404" s="69"/>
      <c r="N404" s="71"/>
      <c r="O404" s="72"/>
      <c r="P404" s="26"/>
      <c r="Q404" s="26"/>
      <c r="R404" s="26"/>
      <c r="S404" s="26"/>
    </row>
    <row r="405" spans="1:19" s="66" customFormat="1">
      <c r="A405" s="150"/>
      <c r="B405" s="1"/>
      <c r="C405" s="26"/>
      <c r="D405" s="67"/>
      <c r="E405" s="67"/>
      <c r="F405" s="26"/>
      <c r="G405" s="69"/>
      <c r="I405" s="26"/>
      <c r="J405" s="69"/>
      <c r="K405" s="69"/>
      <c r="L405" s="67"/>
      <c r="M405" s="69"/>
      <c r="N405" s="71"/>
      <c r="O405" s="72"/>
      <c r="P405" s="26"/>
      <c r="Q405" s="26"/>
      <c r="R405" s="26"/>
      <c r="S405" s="26"/>
    </row>
    <row r="406" spans="1:19" s="66" customFormat="1">
      <c r="A406" s="150"/>
      <c r="B406" s="1"/>
      <c r="C406" s="26"/>
      <c r="D406" s="67"/>
      <c r="E406" s="67"/>
      <c r="F406" s="26"/>
      <c r="G406" s="69"/>
      <c r="I406" s="26"/>
      <c r="J406" s="69"/>
      <c r="K406" s="69"/>
      <c r="L406" s="67"/>
      <c r="M406" s="69"/>
      <c r="N406" s="71"/>
      <c r="O406" s="72"/>
      <c r="P406" s="26"/>
      <c r="Q406" s="26"/>
      <c r="R406" s="26"/>
      <c r="S406" s="26"/>
    </row>
    <row r="407" spans="1:19" s="66" customFormat="1">
      <c r="A407" s="150"/>
      <c r="B407" s="1"/>
      <c r="C407" s="26"/>
      <c r="D407" s="67"/>
      <c r="E407" s="67"/>
      <c r="F407" s="26"/>
      <c r="G407" s="69"/>
      <c r="I407" s="26"/>
      <c r="J407" s="69"/>
      <c r="K407" s="69"/>
      <c r="L407" s="67"/>
      <c r="M407" s="69"/>
      <c r="N407" s="71"/>
      <c r="O407" s="72"/>
      <c r="P407" s="26"/>
      <c r="Q407" s="26"/>
      <c r="R407" s="26"/>
      <c r="S407" s="26"/>
    </row>
    <row r="408" spans="1:19" s="66" customFormat="1">
      <c r="A408" s="150"/>
      <c r="B408" s="1"/>
      <c r="C408" s="26"/>
      <c r="D408" s="67"/>
      <c r="E408" s="67"/>
      <c r="F408" s="26"/>
      <c r="G408" s="69"/>
      <c r="I408" s="26"/>
      <c r="J408" s="69"/>
      <c r="K408" s="69"/>
      <c r="L408" s="67"/>
      <c r="M408" s="69"/>
      <c r="N408" s="71"/>
      <c r="O408" s="72"/>
      <c r="P408" s="26"/>
      <c r="Q408" s="26"/>
      <c r="R408" s="26"/>
      <c r="S408" s="26"/>
    </row>
    <row r="409" spans="1:19" s="66" customFormat="1">
      <c r="A409" s="150"/>
      <c r="B409" s="1"/>
      <c r="C409" s="26"/>
      <c r="D409" s="67"/>
      <c r="E409" s="67"/>
      <c r="F409" s="26"/>
      <c r="G409" s="69"/>
      <c r="I409" s="26"/>
      <c r="J409" s="69"/>
      <c r="K409" s="69"/>
      <c r="L409" s="67"/>
      <c r="M409" s="69"/>
      <c r="N409" s="71"/>
      <c r="O409" s="72"/>
      <c r="P409" s="26"/>
      <c r="Q409" s="26"/>
      <c r="R409" s="26"/>
      <c r="S409" s="26"/>
    </row>
    <row r="410" spans="1:19" s="66" customFormat="1">
      <c r="A410" s="150"/>
      <c r="B410" s="1"/>
      <c r="C410" s="26"/>
      <c r="D410" s="67"/>
      <c r="E410" s="67"/>
      <c r="F410" s="26"/>
      <c r="G410" s="69"/>
      <c r="I410" s="26"/>
      <c r="J410" s="69"/>
      <c r="K410" s="69"/>
      <c r="L410" s="67"/>
      <c r="M410" s="69"/>
      <c r="N410" s="71"/>
      <c r="O410" s="72"/>
      <c r="P410" s="26"/>
      <c r="Q410" s="26"/>
      <c r="R410" s="26"/>
      <c r="S410" s="26"/>
    </row>
    <row r="411" spans="1:19" s="66" customFormat="1">
      <c r="A411" s="150"/>
      <c r="B411" s="1"/>
      <c r="C411" s="26"/>
      <c r="D411" s="67"/>
      <c r="E411" s="67"/>
      <c r="F411" s="26"/>
      <c r="G411" s="69"/>
      <c r="I411" s="26"/>
      <c r="J411" s="69"/>
      <c r="K411" s="69"/>
      <c r="L411" s="67"/>
      <c r="M411" s="69"/>
      <c r="N411" s="71"/>
      <c r="O411" s="72"/>
      <c r="P411" s="26"/>
      <c r="Q411" s="26"/>
      <c r="R411" s="26"/>
      <c r="S411" s="26"/>
    </row>
    <row r="412" spans="1:19" s="66" customFormat="1">
      <c r="A412" s="150"/>
      <c r="B412" s="1"/>
      <c r="C412" s="26"/>
      <c r="D412" s="67"/>
      <c r="E412" s="67"/>
      <c r="F412" s="26"/>
      <c r="G412" s="69"/>
      <c r="I412" s="26"/>
      <c r="J412" s="69"/>
      <c r="K412" s="69"/>
      <c r="L412" s="67"/>
      <c r="M412" s="69"/>
      <c r="N412" s="71"/>
      <c r="O412" s="72"/>
      <c r="P412" s="26"/>
      <c r="Q412" s="26"/>
      <c r="R412" s="26"/>
      <c r="S412" s="26"/>
    </row>
    <row r="413" spans="1:19">
      <c r="A413" s="24"/>
    </row>
    <row r="414" spans="1:19">
      <c r="A414" s="24"/>
    </row>
    <row r="415" spans="1:19">
      <c r="A415" s="24"/>
    </row>
    <row r="416" spans="1:19">
      <c r="A416" s="24"/>
    </row>
    <row r="417" spans="1:19">
      <c r="A417" s="24"/>
    </row>
    <row r="418" spans="1:19">
      <c r="A418" s="24"/>
    </row>
    <row r="419" spans="1:19" s="66" customFormat="1">
      <c r="A419" s="150"/>
      <c r="B419" s="1"/>
      <c r="C419" s="26"/>
      <c r="D419" s="67"/>
      <c r="E419" s="67"/>
      <c r="F419" s="26"/>
      <c r="G419" s="69"/>
      <c r="I419" s="26"/>
      <c r="J419" s="69"/>
      <c r="K419" s="69"/>
      <c r="L419" s="67"/>
      <c r="M419" s="69"/>
      <c r="N419" s="71"/>
      <c r="O419" s="72"/>
      <c r="P419" s="26"/>
      <c r="Q419" s="26"/>
      <c r="R419" s="26"/>
      <c r="S419" s="26"/>
    </row>
    <row r="420" spans="1:19" s="66" customFormat="1">
      <c r="A420" s="150"/>
      <c r="B420" s="1"/>
      <c r="C420" s="26"/>
      <c r="D420" s="67"/>
      <c r="E420" s="67"/>
      <c r="F420" s="26"/>
      <c r="G420" s="69"/>
      <c r="I420" s="26"/>
      <c r="J420" s="69"/>
      <c r="K420" s="69"/>
      <c r="L420" s="67"/>
      <c r="M420" s="69"/>
      <c r="N420" s="71"/>
      <c r="O420" s="72"/>
      <c r="P420" s="26"/>
      <c r="Q420" s="26"/>
      <c r="R420" s="26"/>
      <c r="S420" s="26"/>
    </row>
    <row r="421" spans="1:19" s="66" customFormat="1">
      <c r="A421" s="150"/>
      <c r="B421" s="1"/>
      <c r="C421" s="26"/>
      <c r="D421" s="67"/>
      <c r="E421" s="67"/>
      <c r="F421" s="26"/>
      <c r="G421" s="69"/>
      <c r="I421" s="26"/>
      <c r="J421" s="69"/>
      <c r="K421" s="69"/>
      <c r="L421" s="67"/>
      <c r="M421" s="69"/>
      <c r="N421" s="71"/>
      <c r="O421" s="72"/>
      <c r="P421" s="26"/>
      <c r="Q421" s="26"/>
      <c r="R421" s="26"/>
      <c r="S421" s="26"/>
    </row>
    <row r="422" spans="1:19" s="66" customFormat="1">
      <c r="A422" s="150"/>
      <c r="B422" s="1"/>
      <c r="C422" s="26"/>
      <c r="D422" s="67"/>
      <c r="E422" s="67"/>
      <c r="F422" s="26"/>
      <c r="G422" s="69"/>
      <c r="I422" s="26"/>
      <c r="J422" s="69"/>
      <c r="K422" s="69"/>
      <c r="L422" s="67"/>
      <c r="M422" s="69"/>
      <c r="N422" s="71"/>
      <c r="O422" s="72"/>
      <c r="P422" s="26"/>
      <c r="Q422" s="26"/>
      <c r="R422" s="26"/>
      <c r="S422" s="26"/>
    </row>
    <row r="423" spans="1:19" s="66" customFormat="1">
      <c r="A423" s="150"/>
      <c r="B423" s="1"/>
      <c r="C423" s="26"/>
      <c r="D423" s="67"/>
      <c r="E423" s="67"/>
      <c r="F423" s="26"/>
      <c r="G423" s="69"/>
      <c r="I423" s="26"/>
      <c r="J423" s="69"/>
      <c r="K423" s="69"/>
      <c r="L423" s="67"/>
      <c r="M423" s="69"/>
      <c r="N423" s="71"/>
      <c r="O423" s="72"/>
      <c r="P423" s="26"/>
      <c r="Q423" s="26"/>
      <c r="R423" s="26"/>
      <c r="S423" s="26"/>
    </row>
    <row r="424" spans="1:19" s="66" customFormat="1">
      <c r="A424" s="150"/>
      <c r="B424" s="1"/>
      <c r="C424" s="26"/>
      <c r="D424" s="67"/>
      <c r="E424" s="67"/>
      <c r="F424" s="26"/>
      <c r="G424" s="69"/>
      <c r="I424" s="26"/>
      <c r="J424" s="69"/>
      <c r="K424" s="69"/>
      <c r="L424" s="67"/>
      <c r="M424" s="69"/>
      <c r="N424" s="71"/>
      <c r="O424" s="72"/>
      <c r="P424" s="26"/>
      <c r="Q424" s="26"/>
      <c r="R424" s="26"/>
      <c r="S424" s="26"/>
    </row>
    <row r="425" spans="1:19" s="66" customFormat="1">
      <c r="A425" s="150"/>
      <c r="B425" s="1"/>
      <c r="C425" s="26"/>
      <c r="D425" s="67"/>
      <c r="E425" s="67"/>
      <c r="F425" s="26"/>
      <c r="G425" s="69"/>
      <c r="I425" s="26"/>
      <c r="J425" s="69"/>
      <c r="K425" s="69"/>
      <c r="L425" s="67"/>
      <c r="M425" s="69"/>
      <c r="N425" s="71"/>
      <c r="O425" s="72"/>
      <c r="P425" s="26"/>
      <c r="Q425" s="26"/>
      <c r="R425" s="26"/>
      <c r="S425" s="26"/>
    </row>
    <row r="426" spans="1:19" s="66" customFormat="1">
      <c r="A426" s="150"/>
      <c r="B426" s="1"/>
      <c r="C426" s="26"/>
      <c r="D426" s="67"/>
      <c r="E426" s="67"/>
      <c r="F426" s="26"/>
      <c r="G426" s="69"/>
      <c r="I426" s="26"/>
      <c r="J426" s="69"/>
      <c r="K426" s="69"/>
      <c r="L426" s="67"/>
      <c r="M426" s="69"/>
      <c r="N426" s="71"/>
      <c r="O426" s="72"/>
      <c r="P426" s="26"/>
      <c r="Q426" s="26"/>
      <c r="R426" s="26"/>
      <c r="S426" s="26"/>
    </row>
    <row r="427" spans="1:19" s="66" customFormat="1">
      <c r="A427" s="150"/>
      <c r="B427" s="1"/>
      <c r="C427" s="26"/>
      <c r="D427" s="67"/>
      <c r="E427" s="67"/>
      <c r="F427" s="26"/>
      <c r="G427" s="69"/>
      <c r="I427" s="26"/>
      <c r="J427" s="69"/>
      <c r="K427" s="69"/>
      <c r="L427" s="67"/>
      <c r="M427" s="69"/>
      <c r="N427" s="71"/>
      <c r="O427" s="72"/>
      <c r="P427" s="26"/>
      <c r="Q427" s="26"/>
      <c r="R427" s="26"/>
      <c r="S427" s="26"/>
    </row>
    <row r="428" spans="1:19" s="66" customFormat="1">
      <c r="A428" s="150"/>
      <c r="B428" s="1"/>
      <c r="C428" s="26"/>
      <c r="D428" s="67"/>
      <c r="E428" s="67"/>
      <c r="F428" s="26"/>
      <c r="G428" s="69"/>
      <c r="I428" s="26"/>
      <c r="J428" s="69"/>
      <c r="K428" s="69"/>
      <c r="L428" s="67"/>
      <c r="M428" s="69"/>
      <c r="N428" s="71"/>
      <c r="O428" s="72"/>
      <c r="P428" s="26"/>
      <c r="Q428" s="26"/>
      <c r="R428" s="26"/>
      <c r="S428" s="26"/>
    </row>
    <row r="429" spans="1:19" s="66" customFormat="1">
      <c r="A429" s="150"/>
      <c r="B429" s="1"/>
      <c r="C429" s="26"/>
      <c r="D429" s="67"/>
      <c r="E429" s="67"/>
      <c r="F429" s="26"/>
      <c r="G429" s="69"/>
      <c r="I429" s="26"/>
      <c r="J429" s="69"/>
      <c r="K429" s="69"/>
      <c r="L429" s="67"/>
      <c r="M429" s="69"/>
      <c r="N429" s="71"/>
      <c r="O429" s="72"/>
      <c r="P429" s="26"/>
      <c r="Q429" s="26"/>
      <c r="R429" s="26"/>
      <c r="S429" s="26"/>
    </row>
    <row r="430" spans="1:19" s="66" customFormat="1">
      <c r="A430" s="150"/>
      <c r="B430" s="1"/>
      <c r="C430" s="26"/>
      <c r="D430" s="67"/>
      <c r="E430" s="67"/>
      <c r="F430" s="26"/>
      <c r="G430" s="69"/>
      <c r="I430" s="26"/>
      <c r="J430" s="69"/>
      <c r="K430" s="69"/>
      <c r="L430" s="67"/>
      <c r="M430" s="69"/>
      <c r="N430" s="71"/>
      <c r="O430" s="72"/>
      <c r="P430" s="26"/>
      <c r="Q430" s="26"/>
      <c r="R430" s="26"/>
      <c r="S430" s="26"/>
    </row>
    <row r="431" spans="1:19" s="66" customFormat="1">
      <c r="A431" s="150"/>
      <c r="B431" s="1"/>
      <c r="C431" s="26"/>
      <c r="D431" s="67"/>
      <c r="E431" s="67"/>
      <c r="F431" s="26"/>
      <c r="G431" s="69"/>
      <c r="I431" s="26"/>
      <c r="J431" s="69"/>
      <c r="K431" s="69"/>
      <c r="L431" s="67"/>
      <c r="M431" s="69"/>
      <c r="N431" s="71"/>
      <c r="O431" s="72"/>
      <c r="P431" s="26"/>
      <c r="Q431" s="26"/>
      <c r="R431" s="26"/>
      <c r="S431" s="26"/>
    </row>
    <row r="432" spans="1:19" s="66" customFormat="1">
      <c r="A432" s="150"/>
      <c r="B432" s="1"/>
      <c r="C432" s="26"/>
      <c r="D432" s="67"/>
      <c r="E432" s="67"/>
      <c r="F432" s="26"/>
      <c r="G432" s="69"/>
      <c r="I432" s="26"/>
      <c r="J432" s="69"/>
      <c r="K432" s="69"/>
      <c r="L432" s="67"/>
      <c r="M432" s="69"/>
      <c r="N432" s="71"/>
      <c r="O432" s="72"/>
      <c r="P432" s="26"/>
      <c r="Q432" s="26"/>
      <c r="R432" s="26"/>
      <c r="S432" s="26"/>
    </row>
    <row r="433" spans="1:19" s="66" customFormat="1">
      <c r="A433" s="150"/>
      <c r="B433" s="1"/>
      <c r="C433" s="26"/>
      <c r="D433" s="67"/>
      <c r="E433" s="67"/>
      <c r="F433" s="26"/>
      <c r="G433" s="69"/>
      <c r="I433" s="26"/>
      <c r="J433" s="69"/>
      <c r="K433" s="69"/>
      <c r="L433" s="67"/>
      <c r="M433" s="69"/>
      <c r="N433" s="71"/>
      <c r="O433" s="72"/>
      <c r="P433" s="26"/>
      <c r="Q433" s="26"/>
      <c r="R433" s="26"/>
      <c r="S433" s="26"/>
    </row>
    <row r="434" spans="1:19" s="66" customFormat="1">
      <c r="A434" s="150"/>
      <c r="B434" s="1"/>
      <c r="C434" s="26"/>
      <c r="D434" s="67"/>
      <c r="E434" s="67"/>
      <c r="F434" s="26"/>
      <c r="G434" s="69"/>
      <c r="I434" s="26"/>
      <c r="J434" s="69"/>
      <c r="K434" s="69"/>
      <c r="L434" s="67"/>
      <c r="M434" s="69"/>
      <c r="N434" s="71"/>
      <c r="O434" s="72"/>
      <c r="P434" s="26"/>
      <c r="Q434" s="26"/>
      <c r="R434" s="26"/>
      <c r="S434" s="26"/>
    </row>
    <row r="435" spans="1:19" s="66" customFormat="1">
      <c r="A435" s="150"/>
      <c r="B435" s="1"/>
      <c r="C435" s="26"/>
      <c r="D435" s="67"/>
      <c r="E435" s="67"/>
      <c r="F435" s="26"/>
      <c r="G435" s="69"/>
      <c r="I435" s="26"/>
      <c r="J435" s="69"/>
      <c r="K435" s="69"/>
      <c r="L435" s="67"/>
      <c r="M435" s="69"/>
      <c r="N435" s="71"/>
      <c r="O435" s="72"/>
      <c r="P435" s="26"/>
      <c r="Q435" s="26"/>
      <c r="R435" s="26"/>
      <c r="S435" s="26"/>
    </row>
    <row r="436" spans="1:19" s="66" customFormat="1">
      <c r="A436" s="150"/>
      <c r="B436" s="1"/>
      <c r="C436" s="26"/>
      <c r="D436" s="67"/>
      <c r="E436" s="67"/>
      <c r="F436" s="26"/>
      <c r="G436" s="69"/>
      <c r="I436" s="26"/>
      <c r="J436" s="69"/>
      <c r="K436" s="69"/>
      <c r="L436" s="67"/>
      <c r="M436" s="69"/>
      <c r="N436" s="71"/>
      <c r="O436" s="72"/>
      <c r="P436" s="26"/>
      <c r="Q436" s="26"/>
      <c r="R436" s="26"/>
      <c r="S436" s="26"/>
    </row>
    <row r="437" spans="1:19" s="66" customFormat="1">
      <c r="A437" s="150"/>
      <c r="B437" s="1"/>
      <c r="C437" s="26"/>
      <c r="D437" s="67"/>
      <c r="E437" s="67"/>
      <c r="F437" s="26"/>
      <c r="G437" s="69"/>
      <c r="I437" s="26"/>
      <c r="J437" s="69"/>
      <c r="K437" s="69"/>
      <c r="L437" s="67"/>
      <c r="M437" s="69"/>
      <c r="N437" s="71"/>
      <c r="O437" s="72"/>
      <c r="P437" s="26"/>
      <c r="Q437" s="26"/>
      <c r="R437" s="26"/>
      <c r="S437" s="26"/>
    </row>
    <row r="438" spans="1:19" s="66" customFormat="1">
      <c r="A438" s="150"/>
      <c r="B438" s="1"/>
      <c r="C438" s="26"/>
      <c r="D438" s="67"/>
      <c r="E438" s="67"/>
      <c r="F438" s="26"/>
      <c r="G438" s="69"/>
      <c r="I438" s="26"/>
      <c r="J438" s="69"/>
      <c r="K438" s="69"/>
      <c r="L438" s="67"/>
      <c r="M438" s="69"/>
      <c r="N438" s="71"/>
      <c r="O438" s="72"/>
      <c r="P438" s="26"/>
      <c r="Q438" s="26"/>
      <c r="R438" s="26"/>
      <c r="S438" s="26"/>
    </row>
    <row r="439" spans="1:19" s="66" customFormat="1">
      <c r="A439" s="150"/>
      <c r="B439" s="1"/>
      <c r="C439" s="26"/>
      <c r="D439" s="67"/>
      <c r="E439" s="67"/>
      <c r="F439" s="26"/>
      <c r="G439" s="69"/>
      <c r="I439" s="26"/>
      <c r="J439" s="69"/>
      <c r="K439" s="69"/>
      <c r="L439" s="67"/>
      <c r="M439" s="69"/>
      <c r="N439" s="71"/>
      <c r="O439" s="72"/>
      <c r="P439" s="26"/>
      <c r="Q439" s="26"/>
      <c r="R439" s="26"/>
      <c r="S439" s="26"/>
    </row>
    <row r="440" spans="1:19" s="66" customFormat="1">
      <c r="A440" s="150"/>
      <c r="B440" s="1"/>
      <c r="C440" s="26"/>
      <c r="D440" s="67"/>
      <c r="E440" s="67"/>
      <c r="F440" s="26"/>
      <c r="G440" s="69"/>
      <c r="I440" s="26"/>
      <c r="J440" s="69"/>
      <c r="K440" s="69"/>
      <c r="L440" s="67"/>
      <c r="M440" s="69"/>
      <c r="N440" s="71"/>
      <c r="O440" s="72"/>
      <c r="P440" s="26"/>
      <c r="Q440" s="26"/>
      <c r="R440" s="26"/>
      <c r="S440" s="26"/>
    </row>
    <row r="441" spans="1:19" s="66" customFormat="1">
      <c r="A441" s="150"/>
      <c r="B441" s="1"/>
      <c r="C441" s="26"/>
      <c r="D441" s="67"/>
      <c r="E441" s="67"/>
      <c r="F441" s="26"/>
      <c r="G441" s="69"/>
      <c r="I441" s="26"/>
      <c r="J441" s="69"/>
      <c r="K441" s="69"/>
      <c r="L441" s="67"/>
      <c r="M441" s="69"/>
      <c r="N441" s="71"/>
      <c r="O441" s="72"/>
      <c r="P441" s="26"/>
      <c r="Q441" s="26"/>
      <c r="R441" s="26"/>
      <c r="S441" s="26"/>
    </row>
    <row r="442" spans="1:19" s="66" customFormat="1">
      <c r="A442" s="150"/>
      <c r="B442" s="1"/>
      <c r="C442" s="26"/>
      <c r="D442" s="67"/>
      <c r="E442" s="67"/>
      <c r="F442" s="26"/>
      <c r="G442" s="69"/>
      <c r="I442" s="26"/>
      <c r="J442" s="69"/>
      <c r="K442" s="69"/>
      <c r="L442" s="67"/>
      <c r="M442" s="69"/>
      <c r="N442" s="71"/>
      <c r="O442" s="72"/>
      <c r="P442" s="26"/>
      <c r="Q442" s="26"/>
      <c r="R442" s="26"/>
      <c r="S442" s="26"/>
    </row>
    <row r="443" spans="1:19" s="66" customFormat="1">
      <c r="A443" s="150"/>
      <c r="B443" s="1"/>
      <c r="C443" s="26"/>
      <c r="D443" s="67"/>
      <c r="E443" s="67"/>
      <c r="F443" s="26"/>
      <c r="G443" s="69"/>
      <c r="I443" s="26"/>
      <c r="J443" s="69"/>
      <c r="K443" s="69"/>
      <c r="L443" s="67"/>
      <c r="M443" s="69"/>
      <c r="N443" s="71"/>
      <c r="O443" s="72"/>
      <c r="P443" s="26"/>
      <c r="Q443" s="26"/>
      <c r="R443" s="26"/>
      <c r="S443" s="26"/>
    </row>
    <row r="444" spans="1:19" s="66" customFormat="1">
      <c r="A444" s="150"/>
      <c r="B444" s="1"/>
      <c r="C444" s="26"/>
      <c r="D444" s="67"/>
      <c r="E444" s="67"/>
      <c r="F444" s="26"/>
      <c r="G444" s="69"/>
      <c r="I444" s="26"/>
      <c r="J444" s="69"/>
      <c r="K444" s="69"/>
      <c r="L444" s="67"/>
      <c r="M444" s="69"/>
      <c r="N444" s="71"/>
      <c r="O444" s="72"/>
      <c r="P444" s="26"/>
      <c r="Q444" s="26"/>
      <c r="R444" s="26"/>
      <c r="S444" s="26"/>
    </row>
    <row r="445" spans="1:19" s="66" customFormat="1">
      <c r="A445" s="150"/>
      <c r="B445" s="1"/>
      <c r="C445" s="26"/>
      <c r="D445" s="67"/>
      <c r="E445" s="67"/>
      <c r="F445" s="26"/>
      <c r="G445" s="69"/>
      <c r="I445" s="26"/>
      <c r="J445" s="69"/>
      <c r="K445" s="69"/>
      <c r="L445" s="67"/>
      <c r="M445" s="69"/>
      <c r="N445" s="71"/>
      <c r="O445" s="72"/>
      <c r="P445" s="26"/>
      <c r="Q445" s="26"/>
      <c r="R445" s="26"/>
      <c r="S445" s="26"/>
    </row>
    <row r="446" spans="1:19" s="66" customFormat="1">
      <c r="A446" s="150"/>
      <c r="B446" s="1"/>
      <c r="C446" s="26"/>
      <c r="D446" s="67"/>
      <c r="E446" s="67"/>
      <c r="F446" s="26"/>
      <c r="G446" s="69"/>
      <c r="I446" s="26"/>
      <c r="J446" s="69"/>
      <c r="K446" s="69"/>
      <c r="L446" s="67"/>
      <c r="M446" s="69"/>
      <c r="N446" s="71"/>
      <c r="O446" s="72"/>
      <c r="P446" s="26"/>
      <c r="Q446" s="26"/>
      <c r="R446" s="26"/>
      <c r="S446" s="26"/>
    </row>
    <row r="447" spans="1:19" s="66" customFormat="1">
      <c r="A447" s="150"/>
      <c r="B447" s="1"/>
      <c r="C447" s="26"/>
      <c r="D447" s="67"/>
      <c r="E447" s="67"/>
      <c r="F447" s="26"/>
      <c r="G447" s="69"/>
      <c r="I447" s="26"/>
      <c r="J447" s="69"/>
      <c r="K447" s="69"/>
      <c r="L447" s="67"/>
      <c r="M447" s="69"/>
      <c r="N447" s="71"/>
      <c r="O447" s="72"/>
      <c r="P447" s="26"/>
      <c r="Q447" s="26"/>
      <c r="R447" s="26"/>
      <c r="S447" s="26"/>
    </row>
    <row r="448" spans="1:19"/>
    <row r="449" spans="1:19"/>
    <row r="450" spans="1:19"/>
    <row r="451" spans="1:19"/>
    <row r="452" spans="1:19"/>
    <row r="453" spans="1:19"/>
    <row r="454" spans="1:19"/>
    <row r="455" spans="1:19"/>
    <row r="456" spans="1:19"/>
    <row r="457" spans="1:19"/>
    <row r="458" spans="1:19"/>
    <row r="459" spans="1:19"/>
    <row r="460" spans="1:19"/>
    <row r="461" spans="1:19"/>
    <row r="462" spans="1:19" s="66" customFormat="1">
      <c r="A462" s="150"/>
      <c r="B462" s="1"/>
      <c r="C462" s="26"/>
      <c r="D462" s="67"/>
      <c r="E462" s="67"/>
      <c r="F462" s="26"/>
      <c r="G462" s="69"/>
      <c r="I462" s="26"/>
      <c r="J462" s="69"/>
      <c r="K462" s="69"/>
      <c r="L462" s="67"/>
      <c r="M462" s="69"/>
      <c r="N462" s="71"/>
      <c r="O462" s="72"/>
      <c r="P462" s="26"/>
      <c r="Q462" s="26"/>
      <c r="R462" s="26"/>
      <c r="S462" s="26"/>
    </row>
    <row r="463" spans="1:19" s="66" customFormat="1">
      <c r="A463" s="150"/>
      <c r="B463" s="1"/>
      <c r="C463" s="26"/>
      <c r="D463" s="67"/>
      <c r="E463" s="67"/>
      <c r="F463" s="26"/>
      <c r="G463" s="69"/>
      <c r="I463" s="26"/>
      <c r="J463" s="69"/>
      <c r="K463" s="69"/>
      <c r="L463" s="67"/>
      <c r="M463" s="69"/>
      <c r="N463" s="71"/>
      <c r="O463" s="72"/>
      <c r="P463" s="26"/>
      <c r="Q463" s="26"/>
      <c r="R463" s="26"/>
      <c r="S463" s="26"/>
    </row>
    <row r="464" spans="1:19" s="66" customFormat="1">
      <c r="A464" s="150"/>
      <c r="B464" s="1"/>
      <c r="C464" s="26"/>
      <c r="D464" s="67"/>
      <c r="E464" s="67"/>
      <c r="F464" s="26"/>
      <c r="G464" s="69"/>
      <c r="I464" s="26"/>
      <c r="J464" s="69"/>
      <c r="K464" s="69"/>
      <c r="L464" s="67"/>
      <c r="M464" s="69"/>
      <c r="N464" s="71"/>
      <c r="O464" s="72"/>
      <c r="P464" s="26"/>
      <c r="Q464" s="26"/>
      <c r="R464" s="26"/>
      <c r="S464" s="26"/>
    </row>
    <row r="465" spans="1:19" s="66" customFormat="1">
      <c r="A465" s="150"/>
      <c r="B465" s="1"/>
      <c r="C465" s="26"/>
      <c r="D465" s="67"/>
      <c r="E465" s="67"/>
      <c r="F465" s="26"/>
      <c r="G465" s="69"/>
      <c r="I465" s="26"/>
      <c r="J465" s="69"/>
      <c r="K465" s="69"/>
      <c r="L465" s="67"/>
      <c r="M465" s="69"/>
      <c r="N465" s="71"/>
      <c r="O465" s="72"/>
      <c r="P465" s="26"/>
      <c r="Q465" s="26"/>
      <c r="R465" s="26"/>
      <c r="S465" s="26"/>
    </row>
    <row r="466" spans="1:19" s="66" customFormat="1">
      <c r="A466" s="150"/>
      <c r="B466" s="1"/>
      <c r="C466" s="26"/>
      <c r="D466" s="67"/>
      <c r="E466" s="67"/>
      <c r="F466" s="26"/>
      <c r="G466" s="69"/>
      <c r="I466" s="26"/>
      <c r="J466" s="69"/>
      <c r="K466" s="69"/>
      <c r="L466" s="67"/>
      <c r="M466" s="69"/>
      <c r="N466" s="71"/>
      <c r="O466" s="72"/>
      <c r="P466" s="26"/>
      <c r="Q466" s="26"/>
      <c r="R466" s="26"/>
      <c r="S466" s="26"/>
    </row>
    <row r="467" spans="1:19" s="66" customFormat="1">
      <c r="A467" s="150"/>
      <c r="B467" s="1"/>
      <c r="C467" s="26"/>
      <c r="D467" s="67"/>
      <c r="E467" s="67"/>
      <c r="F467" s="26"/>
      <c r="G467" s="69"/>
      <c r="I467" s="26"/>
      <c r="J467" s="69"/>
      <c r="K467" s="69"/>
      <c r="L467" s="67"/>
      <c r="M467" s="69"/>
      <c r="N467" s="71"/>
      <c r="O467" s="72"/>
      <c r="P467" s="26"/>
      <c r="Q467" s="26"/>
      <c r="R467" s="26"/>
      <c r="S467" s="26"/>
    </row>
    <row r="468" spans="1:19" s="66" customFormat="1">
      <c r="A468" s="150"/>
      <c r="B468" s="1"/>
      <c r="C468" s="26"/>
      <c r="D468" s="67"/>
      <c r="E468" s="67"/>
      <c r="F468" s="26"/>
      <c r="G468" s="69"/>
      <c r="I468" s="26"/>
      <c r="J468" s="69"/>
      <c r="K468" s="69"/>
      <c r="L468" s="67"/>
      <c r="M468" s="69"/>
      <c r="N468" s="71"/>
      <c r="O468" s="72"/>
      <c r="P468" s="26"/>
      <c r="Q468" s="26"/>
      <c r="R468" s="26"/>
      <c r="S468" s="26"/>
    </row>
    <row r="469" spans="1:19" s="66" customFormat="1">
      <c r="A469" s="150"/>
      <c r="B469" s="1"/>
      <c r="C469" s="26"/>
      <c r="D469" s="67"/>
      <c r="E469" s="67"/>
      <c r="F469" s="26"/>
      <c r="G469" s="69"/>
      <c r="I469" s="26"/>
      <c r="J469" s="69"/>
      <c r="K469" s="69"/>
      <c r="L469" s="67"/>
      <c r="M469" s="69"/>
      <c r="N469" s="71"/>
      <c r="O469" s="72"/>
      <c r="P469" s="26"/>
      <c r="Q469" s="26"/>
      <c r="R469" s="26"/>
      <c r="S469" s="26"/>
    </row>
    <row r="470" spans="1:19" s="66" customFormat="1">
      <c r="A470" s="150"/>
      <c r="B470" s="1"/>
      <c r="C470" s="26"/>
      <c r="D470" s="67"/>
      <c r="E470" s="67"/>
      <c r="F470" s="26"/>
      <c r="G470" s="69"/>
      <c r="I470" s="26"/>
      <c r="J470" s="69"/>
      <c r="K470" s="69"/>
      <c r="L470" s="67"/>
      <c r="M470" s="69"/>
      <c r="N470" s="71"/>
      <c r="O470" s="72"/>
      <c r="P470" s="26"/>
      <c r="Q470" s="26"/>
      <c r="R470" s="26"/>
      <c r="S470" s="26"/>
    </row>
    <row r="471" spans="1:19" s="66" customFormat="1">
      <c r="A471" s="150"/>
      <c r="B471" s="1"/>
      <c r="C471" s="26"/>
      <c r="D471" s="67"/>
      <c r="E471" s="67"/>
      <c r="F471" s="26"/>
      <c r="G471" s="69"/>
      <c r="I471" s="26"/>
      <c r="J471" s="69"/>
      <c r="K471" s="69"/>
      <c r="L471" s="67"/>
      <c r="M471" s="69"/>
      <c r="N471" s="71"/>
      <c r="O471" s="72"/>
      <c r="P471" s="26"/>
      <c r="Q471" s="26"/>
      <c r="R471" s="26"/>
      <c r="S471" s="26"/>
    </row>
    <row r="472" spans="1:19" s="66" customFormat="1">
      <c r="A472" s="150"/>
      <c r="B472" s="1"/>
      <c r="C472" s="26"/>
      <c r="D472" s="67"/>
      <c r="E472" s="67"/>
      <c r="F472" s="26"/>
      <c r="G472" s="69"/>
      <c r="I472" s="26"/>
      <c r="J472" s="69"/>
      <c r="K472" s="69"/>
      <c r="L472" s="67"/>
      <c r="M472" s="69"/>
      <c r="N472" s="71"/>
      <c r="O472" s="72"/>
      <c r="P472" s="26"/>
      <c r="Q472" s="26"/>
      <c r="R472" s="26"/>
      <c r="S472" s="26"/>
    </row>
    <row r="473" spans="1:19" s="66" customFormat="1">
      <c r="A473" s="150"/>
      <c r="B473" s="1"/>
      <c r="C473" s="26"/>
      <c r="D473" s="67"/>
      <c r="E473" s="67"/>
      <c r="F473" s="26"/>
      <c r="G473" s="69"/>
      <c r="I473" s="26"/>
      <c r="J473" s="69"/>
      <c r="K473" s="69"/>
      <c r="L473" s="67"/>
      <c r="M473" s="69"/>
      <c r="N473" s="71"/>
      <c r="O473" s="72"/>
      <c r="P473" s="26"/>
      <c r="Q473" s="26"/>
      <c r="R473" s="26"/>
      <c r="S473" s="26"/>
    </row>
    <row r="474" spans="1:19" s="66" customFormat="1">
      <c r="A474" s="150"/>
      <c r="B474" s="1"/>
      <c r="C474" s="26"/>
      <c r="D474" s="67"/>
      <c r="E474" s="67"/>
      <c r="F474" s="26"/>
      <c r="G474" s="69"/>
      <c r="I474" s="26"/>
      <c r="J474" s="69"/>
      <c r="K474" s="69"/>
      <c r="L474" s="67"/>
      <c r="M474" s="69"/>
      <c r="N474" s="71"/>
      <c r="O474" s="72"/>
      <c r="P474" s="26"/>
      <c r="Q474" s="26"/>
      <c r="R474" s="26"/>
      <c r="S474" s="26"/>
    </row>
    <row r="475" spans="1:19" s="66" customFormat="1">
      <c r="A475" s="150"/>
      <c r="B475" s="1"/>
      <c r="C475" s="26"/>
      <c r="D475" s="67"/>
      <c r="E475" s="67"/>
      <c r="F475" s="26"/>
      <c r="G475" s="69"/>
      <c r="I475" s="26"/>
      <c r="J475" s="69"/>
      <c r="K475" s="69"/>
      <c r="L475" s="67"/>
      <c r="M475" s="69"/>
      <c r="N475" s="71"/>
      <c r="O475" s="72"/>
      <c r="P475" s="26"/>
      <c r="Q475" s="26"/>
      <c r="R475" s="26"/>
      <c r="S475" s="26"/>
    </row>
    <row r="476" spans="1:19" s="66" customFormat="1">
      <c r="A476" s="150"/>
      <c r="B476" s="1"/>
      <c r="C476" s="26"/>
      <c r="D476" s="67"/>
      <c r="E476" s="67"/>
      <c r="F476" s="26"/>
      <c r="G476" s="69"/>
      <c r="I476" s="26"/>
      <c r="J476" s="69"/>
      <c r="K476" s="69"/>
      <c r="L476" s="67"/>
      <c r="M476" s="69"/>
      <c r="N476" s="71"/>
      <c r="O476" s="72"/>
      <c r="P476" s="26"/>
      <c r="Q476" s="26"/>
      <c r="R476" s="26"/>
      <c r="S476" s="26"/>
    </row>
    <row r="477" spans="1:19" s="66" customFormat="1">
      <c r="A477" s="150"/>
      <c r="B477" s="1"/>
      <c r="C477" s="26"/>
      <c r="D477" s="67"/>
      <c r="E477" s="67"/>
      <c r="F477" s="26"/>
      <c r="G477" s="69"/>
      <c r="I477" s="26"/>
      <c r="J477" s="69"/>
      <c r="K477" s="69"/>
      <c r="L477" s="67"/>
      <c r="M477" s="69"/>
      <c r="N477" s="71"/>
      <c r="O477" s="72"/>
      <c r="P477" s="26"/>
      <c r="Q477" s="26"/>
      <c r="R477" s="26"/>
      <c r="S477" s="26"/>
    </row>
    <row r="478" spans="1:19" s="66" customFormat="1">
      <c r="A478" s="150"/>
      <c r="B478" s="1"/>
      <c r="C478" s="26"/>
      <c r="D478" s="67"/>
      <c r="E478" s="67"/>
      <c r="F478" s="26"/>
      <c r="G478" s="69"/>
      <c r="I478" s="26"/>
      <c r="J478" s="69"/>
      <c r="K478" s="69"/>
      <c r="L478" s="67"/>
      <c r="M478" s="69"/>
      <c r="N478" s="71"/>
      <c r="O478" s="72"/>
      <c r="P478" s="26"/>
      <c r="Q478" s="26"/>
      <c r="R478" s="26"/>
      <c r="S478" s="26"/>
    </row>
    <row r="479" spans="1:19" s="66" customFormat="1">
      <c r="A479" s="150"/>
      <c r="B479" s="1"/>
      <c r="C479" s="26"/>
      <c r="D479" s="67"/>
      <c r="E479" s="67"/>
      <c r="F479" s="26"/>
      <c r="G479" s="69"/>
      <c r="I479" s="26"/>
      <c r="J479" s="69"/>
      <c r="K479" s="69"/>
      <c r="L479" s="67"/>
      <c r="M479" s="69"/>
      <c r="N479" s="71"/>
      <c r="O479" s="72"/>
      <c r="P479" s="26"/>
      <c r="Q479" s="26"/>
      <c r="R479" s="26"/>
      <c r="S479" s="26"/>
    </row>
    <row r="480" spans="1:19" s="66" customFormat="1">
      <c r="A480" s="150"/>
      <c r="B480" s="1"/>
      <c r="C480" s="26"/>
      <c r="D480" s="67"/>
      <c r="E480" s="67"/>
      <c r="F480" s="26"/>
      <c r="G480" s="69"/>
      <c r="I480" s="26"/>
      <c r="J480" s="69"/>
      <c r="K480" s="69"/>
      <c r="L480" s="67"/>
      <c r="M480" s="69"/>
      <c r="N480" s="71"/>
      <c r="O480" s="72"/>
      <c r="P480" s="26"/>
      <c r="Q480" s="26"/>
      <c r="R480" s="26"/>
      <c r="S480" s="26"/>
    </row>
    <row r="481" spans="1:19" s="66" customFormat="1">
      <c r="A481" s="150"/>
      <c r="B481" s="1"/>
      <c r="C481" s="26"/>
      <c r="D481" s="67"/>
      <c r="E481" s="67"/>
      <c r="F481" s="26"/>
      <c r="G481" s="69"/>
      <c r="I481" s="26"/>
      <c r="J481" s="69"/>
      <c r="K481" s="69"/>
      <c r="L481" s="67"/>
      <c r="M481" s="69"/>
      <c r="N481" s="71"/>
      <c r="O481" s="72"/>
      <c r="P481" s="26"/>
      <c r="Q481" s="26"/>
      <c r="R481" s="26"/>
      <c r="S481" s="26"/>
    </row>
    <row r="482" spans="1:19" s="66" customFormat="1">
      <c r="A482" s="150"/>
      <c r="B482" s="1"/>
      <c r="C482" s="26"/>
      <c r="D482" s="67"/>
      <c r="E482" s="67"/>
      <c r="F482" s="26"/>
      <c r="G482" s="69"/>
      <c r="I482" s="26"/>
      <c r="J482" s="69"/>
      <c r="K482" s="69"/>
      <c r="L482" s="67"/>
      <c r="M482" s="69"/>
      <c r="N482" s="71"/>
      <c r="O482" s="72"/>
      <c r="P482" s="26"/>
      <c r="Q482" s="26"/>
      <c r="R482" s="26"/>
      <c r="S482" s="26"/>
    </row>
    <row r="483" spans="1:19" s="66" customFormat="1">
      <c r="A483" s="150"/>
      <c r="B483" s="1"/>
      <c r="C483" s="26"/>
      <c r="D483" s="67"/>
      <c r="E483" s="67"/>
      <c r="F483" s="26"/>
      <c r="G483" s="69"/>
      <c r="I483" s="26"/>
      <c r="J483" s="69"/>
      <c r="K483" s="69"/>
      <c r="L483" s="67"/>
      <c r="M483" s="69"/>
      <c r="N483" s="71"/>
      <c r="O483" s="72"/>
      <c r="P483" s="26"/>
      <c r="Q483" s="26"/>
      <c r="R483" s="26"/>
      <c r="S483" s="26"/>
    </row>
    <row r="484" spans="1:19" s="66" customFormat="1">
      <c r="A484" s="150"/>
      <c r="B484" s="1"/>
      <c r="C484" s="26"/>
      <c r="D484" s="67"/>
      <c r="E484" s="67"/>
      <c r="F484" s="26"/>
      <c r="G484" s="69"/>
      <c r="I484" s="26"/>
      <c r="J484" s="69"/>
      <c r="K484" s="69"/>
      <c r="L484" s="67"/>
      <c r="M484" s="69"/>
      <c r="N484" s="71"/>
      <c r="O484" s="72"/>
      <c r="P484" s="26"/>
      <c r="Q484" s="26"/>
      <c r="R484" s="26"/>
      <c r="S484" s="26"/>
    </row>
    <row r="485" spans="1:19" s="66" customFormat="1">
      <c r="A485" s="150"/>
      <c r="B485" s="1"/>
      <c r="C485" s="26"/>
      <c r="D485" s="67"/>
      <c r="E485" s="67"/>
      <c r="F485" s="26"/>
      <c r="G485" s="69"/>
      <c r="I485" s="26"/>
      <c r="J485" s="69"/>
      <c r="K485" s="69"/>
      <c r="L485" s="67"/>
      <c r="M485" s="69"/>
      <c r="N485" s="71"/>
      <c r="O485" s="72"/>
      <c r="P485" s="26"/>
      <c r="Q485" s="26"/>
      <c r="R485" s="26"/>
      <c r="S485" s="26"/>
    </row>
    <row r="486" spans="1:19" s="66" customFormat="1">
      <c r="A486" s="150"/>
      <c r="B486" s="1"/>
      <c r="C486" s="26"/>
      <c r="D486" s="67"/>
      <c r="E486" s="67"/>
      <c r="F486" s="26"/>
      <c r="G486" s="69"/>
      <c r="I486" s="26"/>
      <c r="J486" s="69"/>
      <c r="K486" s="69"/>
      <c r="L486" s="67"/>
      <c r="M486" s="69"/>
      <c r="N486" s="71"/>
      <c r="O486" s="72"/>
      <c r="P486" s="26"/>
      <c r="Q486" s="26"/>
      <c r="R486" s="26"/>
      <c r="S486" s="26"/>
    </row>
    <row r="487" spans="1:19" s="66" customFormat="1">
      <c r="A487" s="150"/>
      <c r="B487" s="1"/>
      <c r="C487" s="26"/>
      <c r="D487" s="67"/>
      <c r="E487" s="67"/>
      <c r="F487" s="26"/>
      <c r="G487" s="69"/>
      <c r="I487" s="26"/>
      <c r="J487" s="69"/>
      <c r="K487" s="69"/>
      <c r="L487" s="67"/>
      <c r="M487" s="69"/>
      <c r="N487" s="71"/>
      <c r="O487" s="72"/>
      <c r="P487" s="26"/>
      <c r="Q487" s="26"/>
      <c r="R487" s="26"/>
      <c r="S487" s="26"/>
    </row>
    <row r="488" spans="1:19" s="66" customFormat="1">
      <c r="A488" s="150"/>
      <c r="B488" s="1"/>
      <c r="C488" s="26"/>
      <c r="D488" s="67"/>
      <c r="E488" s="67"/>
      <c r="F488" s="26"/>
      <c r="G488" s="69"/>
      <c r="I488" s="26"/>
      <c r="J488" s="69"/>
      <c r="K488" s="69"/>
      <c r="L488" s="67"/>
      <c r="M488" s="69"/>
      <c r="N488" s="71"/>
      <c r="O488" s="72"/>
      <c r="P488" s="26"/>
      <c r="Q488" s="26"/>
      <c r="R488" s="26"/>
      <c r="S488" s="26"/>
    </row>
    <row r="489" spans="1:19" s="66" customFormat="1">
      <c r="A489" s="150"/>
      <c r="B489" s="1"/>
      <c r="C489" s="26"/>
      <c r="D489" s="67"/>
      <c r="E489" s="67"/>
      <c r="F489" s="26"/>
      <c r="G489" s="69"/>
      <c r="I489" s="26"/>
      <c r="J489" s="69"/>
      <c r="K489" s="69"/>
      <c r="L489" s="67"/>
      <c r="M489" s="69"/>
      <c r="N489" s="71"/>
      <c r="O489" s="72"/>
      <c r="P489" s="26"/>
      <c r="Q489" s="26"/>
      <c r="R489" s="26"/>
      <c r="S489" s="26"/>
    </row>
    <row r="490" spans="1:19" s="66" customFormat="1">
      <c r="A490" s="150"/>
      <c r="B490" s="1"/>
      <c r="C490" s="26"/>
      <c r="D490" s="67"/>
      <c r="E490" s="67"/>
      <c r="F490" s="26"/>
      <c r="G490" s="69"/>
      <c r="I490" s="26"/>
      <c r="J490" s="69"/>
      <c r="K490" s="69"/>
      <c r="L490" s="67"/>
      <c r="M490" s="69"/>
      <c r="N490" s="71"/>
      <c r="O490" s="72"/>
      <c r="P490" s="26"/>
      <c r="Q490" s="26"/>
      <c r="R490" s="26"/>
      <c r="S490" s="26"/>
    </row>
    <row r="491" spans="1:19" s="66" customFormat="1">
      <c r="A491" s="150"/>
      <c r="B491" s="1"/>
      <c r="C491" s="26"/>
      <c r="D491" s="67"/>
      <c r="E491" s="67"/>
      <c r="F491" s="26"/>
      <c r="G491" s="69"/>
      <c r="I491" s="26"/>
      <c r="J491" s="69"/>
      <c r="K491" s="69"/>
      <c r="L491" s="67"/>
      <c r="M491" s="69"/>
      <c r="N491" s="71"/>
      <c r="O491" s="72"/>
      <c r="P491" s="26"/>
      <c r="Q491" s="26"/>
      <c r="R491" s="26"/>
      <c r="S491" s="26"/>
    </row>
    <row r="492" spans="1:19" s="66" customFormat="1">
      <c r="A492" s="150"/>
      <c r="B492" s="1"/>
      <c r="C492" s="26"/>
      <c r="D492" s="67"/>
      <c r="E492" s="67"/>
      <c r="F492" s="26"/>
      <c r="G492" s="69"/>
      <c r="I492" s="26"/>
      <c r="J492" s="69"/>
      <c r="K492" s="69"/>
      <c r="L492" s="67"/>
      <c r="M492" s="69"/>
      <c r="N492" s="71"/>
      <c r="O492" s="72"/>
      <c r="P492" s="26"/>
      <c r="Q492" s="26"/>
      <c r="R492" s="26"/>
      <c r="S492" s="26"/>
    </row>
    <row r="493" spans="1:19" s="66" customFormat="1">
      <c r="A493" s="150"/>
      <c r="B493" s="1"/>
      <c r="C493" s="26"/>
      <c r="D493" s="67"/>
      <c r="E493" s="67"/>
      <c r="F493" s="26"/>
      <c r="G493" s="69"/>
      <c r="I493" s="26"/>
      <c r="J493" s="69"/>
      <c r="K493" s="69"/>
      <c r="L493" s="67"/>
      <c r="M493" s="69"/>
      <c r="N493" s="71"/>
      <c r="O493" s="72"/>
      <c r="P493" s="26"/>
      <c r="Q493" s="26"/>
      <c r="R493" s="26"/>
      <c r="S493" s="26"/>
    </row>
    <row r="494" spans="1:19" s="66" customFormat="1">
      <c r="A494" s="150"/>
      <c r="B494" s="1"/>
      <c r="C494" s="26"/>
      <c r="D494" s="67"/>
      <c r="E494" s="67"/>
      <c r="F494" s="26"/>
      <c r="G494" s="69"/>
      <c r="I494" s="26"/>
      <c r="J494" s="69"/>
      <c r="K494" s="69"/>
      <c r="L494" s="67"/>
      <c r="M494" s="69"/>
      <c r="N494" s="71"/>
      <c r="O494" s="72"/>
      <c r="P494" s="26"/>
      <c r="Q494" s="26"/>
      <c r="R494" s="26"/>
      <c r="S494" s="26"/>
    </row>
    <row r="495" spans="1:19" s="66" customFormat="1">
      <c r="A495" s="150"/>
      <c r="B495" s="1"/>
      <c r="C495" s="26"/>
      <c r="D495" s="67"/>
      <c r="E495" s="67"/>
      <c r="F495" s="26"/>
      <c r="G495" s="69"/>
      <c r="I495" s="26"/>
      <c r="J495" s="69"/>
      <c r="K495" s="69"/>
      <c r="L495" s="67"/>
      <c r="M495" s="69"/>
      <c r="N495" s="71"/>
      <c r="O495" s="72"/>
      <c r="P495" s="26"/>
      <c r="Q495" s="26"/>
      <c r="R495" s="26"/>
      <c r="S495" s="26"/>
    </row>
    <row r="496" spans="1:19" s="66" customFormat="1">
      <c r="A496" s="150"/>
      <c r="B496" s="1"/>
      <c r="C496" s="26"/>
      <c r="D496" s="67"/>
      <c r="E496" s="67"/>
      <c r="F496" s="26"/>
      <c r="G496" s="69"/>
      <c r="I496" s="26"/>
      <c r="J496" s="69"/>
      <c r="K496" s="69"/>
      <c r="L496" s="67"/>
      <c r="M496" s="69"/>
      <c r="N496" s="71"/>
      <c r="O496" s="72"/>
      <c r="P496" s="26"/>
      <c r="Q496" s="26"/>
      <c r="R496" s="26"/>
      <c r="S496" s="26"/>
    </row>
    <row r="497" spans="1:19" s="66" customFormat="1">
      <c r="A497" s="150"/>
      <c r="B497" s="1"/>
      <c r="C497" s="26"/>
      <c r="D497" s="67"/>
      <c r="E497" s="67"/>
      <c r="F497" s="26"/>
      <c r="G497" s="69"/>
      <c r="I497" s="26"/>
      <c r="J497" s="69"/>
      <c r="K497" s="69"/>
      <c r="L497" s="67"/>
      <c r="M497" s="69"/>
      <c r="N497" s="71"/>
      <c r="O497" s="72"/>
      <c r="P497" s="26"/>
      <c r="Q497" s="26"/>
      <c r="R497" s="26"/>
      <c r="S497" s="26"/>
    </row>
    <row r="498" spans="1:19" s="66" customFormat="1">
      <c r="A498" s="150"/>
      <c r="B498" s="1"/>
      <c r="C498" s="26"/>
      <c r="D498" s="67"/>
      <c r="E498" s="67"/>
      <c r="F498" s="26"/>
      <c r="G498" s="69"/>
      <c r="I498" s="26"/>
      <c r="J498" s="69"/>
      <c r="K498" s="69"/>
      <c r="L498" s="67"/>
      <c r="M498" s="69"/>
      <c r="N498" s="71"/>
      <c r="O498" s="72"/>
      <c r="P498" s="26"/>
      <c r="Q498" s="26"/>
      <c r="R498" s="26"/>
      <c r="S498" s="26"/>
    </row>
    <row r="499" spans="1:19" s="66" customFormat="1">
      <c r="A499" s="150"/>
      <c r="B499" s="1"/>
      <c r="C499" s="26"/>
      <c r="D499" s="67"/>
      <c r="E499" s="67"/>
      <c r="F499" s="26"/>
      <c r="G499" s="69"/>
      <c r="I499" s="26"/>
      <c r="J499" s="69"/>
      <c r="K499" s="69"/>
      <c r="L499" s="67"/>
      <c r="M499" s="69"/>
      <c r="N499" s="71"/>
      <c r="O499" s="72"/>
      <c r="P499" s="26"/>
      <c r="Q499" s="26"/>
      <c r="R499" s="26"/>
      <c r="S499" s="26"/>
    </row>
    <row r="500" spans="1:19" s="66" customFormat="1">
      <c r="A500" s="150"/>
      <c r="B500" s="1"/>
      <c r="C500" s="26"/>
      <c r="D500" s="67"/>
      <c r="E500" s="67"/>
      <c r="F500" s="26"/>
      <c r="G500" s="69"/>
      <c r="I500" s="26"/>
      <c r="J500" s="69"/>
      <c r="K500" s="69"/>
      <c r="L500" s="67"/>
      <c r="M500" s="69"/>
      <c r="N500" s="71"/>
      <c r="O500" s="72"/>
      <c r="P500" s="26"/>
      <c r="Q500" s="26"/>
      <c r="R500" s="26"/>
      <c r="S500" s="26"/>
    </row>
    <row r="501" spans="1:19" s="66" customFormat="1">
      <c r="A501" s="150"/>
      <c r="B501" s="1"/>
      <c r="C501" s="26"/>
      <c r="D501" s="67"/>
      <c r="E501" s="67"/>
      <c r="F501" s="26"/>
      <c r="G501" s="69"/>
      <c r="I501" s="26"/>
      <c r="J501" s="69"/>
      <c r="K501" s="69"/>
      <c r="L501" s="67"/>
      <c r="M501" s="69"/>
      <c r="N501" s="71"/>
      <c r="O501" s="72"/>
      <c r="P501" s="26"/>
      <c r="Q501" s="26"/>
      <c r="R501" s="26"/>
      <c r="S501" s="26"/>
    </row>
    <row r="502" spans="1:19" s="66" customFormat="1">
      <c r="A502" s="150"/>
      <c r="B502" s="1"/>
      <c r="C502" s="26"/>
      <c r="D502" s="67"/>
      <c r="E502" s="67"/>
      <c r="F502" s="26"/>
      <c r="G502" s="69"/>
      <c r="I502" s="26"/>
      <c r="J502" s="69"/>
      <c r="K502" s="69"/>
      <c r="L502" s="67"/>
      <c r="M502" s="69"/>
      <c r="N502" s="71"/>
      <c r="O502" s="72"/>
      <c r="P502" s="26"/>
      <c r="Q502" s="26"/>
      <c r="R502" s="26"/>
      <c r="S502" s="26"/>
    </row>
    <row r="503" spans="1:19" s="66" customFormat="1">
      <c r="A503" s="150"/>
      <c r="B503" s="1"/>
      <c r="C503" s="26"/>
      <c r="D503" s="67"/>
      <c r="E503" s="67"/>
      <c r="F503" s="26"/>
      <c r="G503" s="69"/>
      <c r="I503" s="26"/>
      <c r="J503" s="69"/>
      <c r="K503" s="69"/>
      <c r="L503" s="67"/>
      <c r="M503" s="69"/>
      <c r="N503" s="71"/>
      <c r="O503" s="72"/>
      <c r="P503" s="26"/>
      <c r="Q503" s="26"/>
      <c r="R503" s="26"/>
      <c r="S503" s="26"/>
    </row>
    <row r="504" spans="1:19" s="66" customFormat="1">
      <c r="A504" s="150"/>
      <c r="B504" s="1"/>
      <c r="C504" s="26"/>
      <c r="D504" s="67"/>
      <c r="E504" s="67"/>
      <c r="F504" s="26"/>
      <c r="G504" s="69"/>
      <c r="I504" s="26"/>
      <c r="J504" s="69"/>
      <c r="K504" s="69"/>
      <c r="L504" s="67"/>
      <c r="M504" s="69"/>
      <c r="N504" s="71"/>
      <c r="O504" s="72"/>
      <c r="P504" s="26"/>
      <c r="Q504" s="26"/>
      <c r="R504" s="26"/>
      <c r="S504" s="26"/>
    </row>
    <row r="505" spans="1:19" s="66" customFormat="1">
      <c r="A505" s="150"/>
      <c r="B505" s="1"/>
      <c r="C505" s="26"/>
      <c r="D505" s="67"/>
      <c r="E505" s="67"/>
      <c r="F505" s="26"/>
      <c r="G505" s="69"/>
      <c r="I505" s="26"/>
      <c r="J505" s="69"/>
      <c r="K505" s="69"/>
      <c r="L505" s="67"/>
      <c r="M505" s="69"/>
      <c r="N505" s="71"/>
      <c r="O505" s="72"/>
      <c r="P505" s="26"/>
      <c r="Q505" s="26"/>
      <c r="R505" s="26"/>
      <c r="S505" s="26"/>
    </row>
    <row r="506" spans="1:19" s="66" customFormat="1">
      <c r="A506" s="150"/>
      <c r="B506" s="1"/>
      <c r="C506" s="26"/>
      <c r="D506" s="67"/>
      <c r="E506" s="67"/>
      <c r="F506" s="26"/>
      <c r="G506" s="69"/>
      <c r="I506" s="26"/>
      <c r="J506" s="69"/>
      <c r="K506" s="69"/>
      <c r="L506" s="67"/>
      <c r="M506" s="69"/>
      <c r="N506" s="71"/>
      <c r="O506" s="72"/>
      <c r="P506" s="26"/>
      <c r="Q506" s="26"/>
      <c r="R506" s="26"/>
      <c r="S506" s="26"/>
    </row>
    <row r="507" spans="1:19" s="66" customFormat="1">
      <c r="A507" s="150"/>
      <c r="B507" s="1"/>
      <c r="C507" s="26"/>
      <c r="D507" s="67"/>
      <c r="E507" s="67"/>
      <c r="F507" s="26"/>
      <c r="G507" s="69"/>
      <c r="I507" s="26"/>
      <c r="J507" s="69"/>
      <c r="K507" s="69"/>
      <c r="L507" s="67"/>
      <c r="M507" s="69"/>
      <c r="N507" s="71"/>
      <c r="O507" s="72"/>
      <c r="P507" s="26"/>
      <c r="Q507" s="26"/>
      <c r="R507" s="26"/>
      <c r="S507" s="26"/>
    </row>
    <row r="508" spans="1:19" s="66" customFormat="1">
      <c r="A508" s="150"/>
      <c r="B508" s="1"/>
      <c r="C508" s="26"/>
      <c r="D508" s="67"/>
      <c r="E508" s="67"/>
      <c r="F508" s="26"/>
      <c r="G508" s="69"/>
      <c r="I508" s="26"/>
      <c r="J508" s="69"/>
      <c r="K508" s="69"/>
      <c r="L508" s="67"/>
      <c r="M508" s="69"/>
      <c r="N508" s="71"/>
      <c r="O508" s="72"/>
      <c r="P508" s="26"/>
      <c r="Q508" s="26"/>
      <c r="R508" s="26"/>
      <c r="S508" s="26"/>
    </row>
    <row r="509" spans="1:19" s="66" customFormat="1">
      <c r="A509" s="150"/>
      <c r="B509" s="1"/>
      <c r="C509" s="26"/>
      <c r="D509" s="67"/>
      <c r="E509" s="67"/>
      <c r="F509" s="26"/>
      <c r="G509" s="69"/>
      <c r="I509" s="26"/>
      <c r="J509" s="69"/>
      <c r="K509" s="69"/>
      <c r="L509" s="67"/>
      <c r="M509" s="69"/>
      <c r="N509" s="71"/>
      <c r="O509" s="72"/>
      <c r="P509" s="26"/>
      <c r="Q509" s="26"/>
      <c r="R509" s="26"/>
      <c r="S509" s="26"/>
    </row>
    <row r="510" spans="1:19" s="66" customFormat="1">
      <c r="A510" s="150"/>
      <c r="B510" s="1"/>
      <c r="C510" s="26"/>
      <c r="D510" s="67"/>
      <c r="E510" s="67"/>
      <c r="F510" s="26"/>
      <c r="G510" s="69"/>
      <c r="I510" s="26"/>
      <c r="J510" s="69"/>
      <c r="K510" s="69"/>
      <c r="L510" s="67"/>
      <c r="M510" s="69"/>
      <c r="N510" s="71"/>
      <c r="O510" s="72"/>
      <c r="P510" s="26"/>
      <c r="Q510" s="26"/>
      <c r="R510" s="26"/>
      <c r="S510" s="26"/>
    </row>
    <row r="511" spans="1:19" s="66" customFormat="1">
      <c r="A511" s="150"/>
      <c r="B511" s="1"/>
      <c r="C511" s="26"/>
      <c r="D511" s="67"/>
      <c r="E511" s="67"/>
      <c r="F511" s="26"/>
      <c r="G511" s="69"/>
      <c r="I511" s="26"/>
      <c r="J511" s="69"/>
      <c r="K511" s="69"/>
      <c r="L511" s="67"/>
      <c r="M511" s="69"/>
      <c r="N511" s="71"/>
      <c r="O511" s="72"/>
      <c r="P511" s="26"/>
      <c r="Q511" s="26"/>
      <c r="R511" s="26"/>
      <c r="S511" s="26"/>
    </row>
    <row r="512" spans="1:19" s="66" customFormat="1">
      <c r="A512" s="150"/>
      <c r="B512" s="1"/>
      <c r="C512" s="26"/>
      <c r="D512" s="67"/>
      <c r="E512" s="67"/>
      <c r="F512" s="26"/>
      <c r="G512" s="69"/>
      <c r="I512" s="26"/>
      <c r="J512" s="69"/>
      <c r="K512" s="69"/>
      <c r="L512" s="67"/>
      <c r="M512" s="69"/>
      <c r="N512" s="71"/>
      <c r="O512" s="72"/>
      <c r="P512" s="26"/>
      <c r="Q512" s="26"/>
      <c r="R512" s="26"/>
      <c r="S512" s="26"/>
    </row>
    <row r="513" spans="1:19" s="66" customFormat="1">
      <c r="A513" s="150"/>
      <c r="B513" s="1"/>
      <c r="C513" s="26"/>
      <c r="D513" s="67"/>
      <c r="E513" s="67"/>
      <c r="F513" s="26"/>
      <c r="G513" s="69"/>
      <c r="I513" s="26"/>
      <c r="J513" s="69"/>
      <c r="K513" s="69"/>
      <c r="L513" s="67"/>
      <c r="M513" s="69"/>
      <c r="N513" s="71"/>
      <c r="O513" s="72"/>
      <c r="P513" s="26"/>
      <c r="Q513" s="26"/>
      <c r="R513" s="26"/>
      <c r="S513" s="26"/>
    </row>
    <row r="514" spans="1:19" s="66" customFormat="1">
      <c r="A514" s="150"/>
      <c r="B514" s="1"/>
      <c r="C514" s="26"/>
      <c r="D514" s="67"/>
      <c r="E514" s="67"/>
      <c r="F514" s="26"/>
      <c r="G514" s="69"/>
      <c r="I514" s="26"/>
      <c r="J514" s="69"/>
      <c r="K514" s="69"/>
      <c r="L514" s="67"/>
      <c r="M514" s="69"/>
      <c r="N514" s="71"/>
      <c r="O514" s="72"/>
      <c r="P514" s="26"/>
      <c r="Q514" s="26"/>
      <c r="R514" s="26"/>
      <c r="S514" s="26"/>
    </row>
    <row r="515" spans="1:19"/>
    <row r="516" spans="1:19"/>
    <row r="517" spans="1:19"/>
    <row r="518" spans="1:19"/>
    <row r="519" spans="1:19" s="150" customFormat="1">
      <c r="B519" s="1"/>
      <c r="C519" s="26"/>
      <c r="D519" s="67"/>
      <c r="E519" s="67"/>
      <c r="F519" s="26"/>
      <c r="G519" s="69"/>
      <c r="H519" s="66"/>
      <c r="I519" s="26"/>
      <c r="J519" s="69"/>
      <c r="K519" s="69"/>
      <c r="L519" s="67"/>
      <c r="M519" s="69"/>
      <c r="N519" s="71"/>
      <c r="O519" s="72"/>
      <c r="P519" s="26"/>
      <c r="Q519" s="26"/>
      <c r="R519" s="26"/>
      <c r="S519" s="26"/>
    </row>
    <row r="520" spans="1:19" s="150" customFormat="1">
      <c r="B520" s="1"/>
      <c r="C520" s="26"/>
      <c r="D520" s="67"/>
      <c r="E520" s="67"/>
      <c r="F520" s="26"/>
      <c r="G520" s="69"/>
      <c r="H520" s="66"/>
      <c r="I520" s="26"/>
      <c r="J520" s="69"/>
      <c r="K520" s="69"/>
      <c r="L520" s="67"/>
      <c r="M520" s="69"/>
      <c r="N520" s="71"/>
      <c r="O520" s="72"/>
      <c r="P520" s="26"/>
      <c r="Q520" s="26"/>
      <c r="R520" s="26"/>
      <c r="S520" s="26"/>
    </row>
    <row r="521" spans="1:19" s="150" customFormat="1">
      <c r="B521" s="1"/>
      <c r="C521" s="26"/>
      <c r="D521" s="67"/>
      <c r="E521" s="67"/>
      <c r="F521" s="26"/>
      <c r="G521" s="69"/>
      <c r="H521" s="66"/>
      <c r="I521" s="26"/>
      <c r="J521" s="69"/>
      <c r="K521" s="69"/>
      <c r="L521" s="67"/>
      <c r="M521" s="69"/>
      <c r="N521" s="71"/>
      <c r="O521" s="72"/>
      <c r="P521" s="26"/>
      <c r="Q521" s="26"/>
      <c r="R521" s="26"/>
      <c r="S521" s="26"/>
    </row>
    <row r="522" spans="1:19" s="150" customFormat="1">
      <c r="B522" s="1"/>
      <c r="C522" s="26"/>
      <c r="D522" s="67"/>
      <c r="E522" s="67"/>
      <c r="F522" s="26"/>
      <c r="G522" s="69"/>
      <c r="H522" s="66"/>
      <c r="I522" s="26"/>
      <c r="J522" s="69"/>
      <c r="K522" s="69"/>
      <c r="L522" s="67"/>
      <c r="M522" s="69"/>
      <c r="N522" s="71"/>
      <c r="O522" s="72"/>
      <c r="P522" s="26"/>
      <c r="Q522" s="26"/>
      <c r="R522" s="26"/>
      <c r="S522" s="26"/>
    </row>
    <row r="523" spans="1:19" s="150" customFormat="1">
      <c r="B523" s="1"/>
      <c r="C523" s="26"/>
      <c r="D523" s="67"/>
      <c r="E523" s="67"/>
      <c r="F523" s="26"/>
      <c r="G523" s="69"/>
      <c r="H523" s="66"/>
      <c r="I523" s="26"/>
      <c r="J523" s="69"/>
      <c r="K523" s="69"/>
      <c r="L523" s="67"/>
      <c r="M523" s="69"/>
      <c r="N523" s="71"/>
      <c r="O523" s="72"/>
      <c r="P523" s="26"/>
      <c r="Q523" s="26"/>
      <c r="R523" s="26"/>
      <c r="S523" s="26"/>
    </row>
    <row r="524" spans="1:19" s="150" customFormat="1">
      <c r="B524" s="1"/>
      <c r="C524" s="26"/>
      <c r="D524" s="67"/>
      <c r="E524" s="67"/>
      <c r="F524" s="26"/>
      <c r="G524" s="69"/>
      <c r="H524" s="66"/>
      <c r="I524" s="26"/>
      <c r="J524" s="69"/>
      <c r="K524" s="69"/>
      <c r="L524" s="67"/>
      <c r="M524" s="69"/>
      <c r="N524" s="71"/>
      <c r="O524" s="72"/>
      <c r="P524" s="26"/>
      <c r="Q524" s="26"/>
      <c r="R524" s="26"/>
      <c r="S524" s="26"/>
    </row>
    <row r="525" spans="1:19" s="150" customFormat="1">
      <c r="B525" s="1"/>
      <c r="C525" s="26"/>
      <c r="D525" s="67"/>
      <c r="E525" s="67"/>
      <c r="F525" s="26"/>
      <c r="G525" s="69"/>
      <c r="H525" s="66"/>
      <c r="I525" s="26"/>
      <c r="J525" s="69"/>
      <c r="K525" s="69"/>
      <c r="L525" s="67"/>
      <c r="M525" s="69"/>
      <c r="N525" s="71"/>
      <c r="O525" s="72"/>
      <c r="P525" s="26"/>
      <c r="Q525" s="26"/>
      <c r="R525" s="26"/>
      <c r="S525" s="26"/>
    </row>
    <row r="526" spans="1:19" s="150" customFormat="1">
      <c r="B526" s="1"/>
      <c r="C526" s="26"/>
      <c r="D526" s="67"/>
      <c r="E526" s="67"/>
      <c r="F526" s="26"/>
      <c r="G526" s="69"/>
      <c r="H526" s="66"/>
      <c r="I526" s="26"/>
      <c r="J526" s="69"/>
      <c r="K526" s="69"/>
      <c r="L526" s="67"/>
      <c r="M526" s="69"/>
      <c r="N526" s="71"/>
      <c r="O526" s="72"/>
      <c r="P526" s="26"/>
      <c r="Q526" s="26"/>
      <c r="R526" s="26"/>
      <c r="S526" s="26"/>
    </row>
    <row r="527" spans="1:19" s="150" customFormat="1">
      <c r="B527" s="1"/>
      <c r="C527" s="26"/>
      <c r="D527" s="67"/>
      <c r="E527" s="67"/>
      <c r="F527" s="26"/>
      <c r="G527" s="69"/>
      <c r="H527" s="66"/>
      <c r="I527" s="26"/>
      <c r="J527" s="69"/>
      <c r="K527" s="69"/>
      <c r="L527" s="67"/>
      <c r="M527" s="69"/>
      <c r="N527" s="71"/>
      <c r="O527" s="72"/>
      <c r="P527" s="26"/>
      <c r="Q527" s="26"/>
      <c r="R527" s="26"/>
      <c r="S527" s="26"/>
    </row>
    <row r="528" spans="1:19" s="150" customFormat="1">
      <c r="B528" s="1"/>
      <c r="C528" s="26"/>
      <c r="D528" s="67"/>
      <c r="E528" s="67"/>
      <c r="F528" s="26"/>
      <c r="G528" s="69"/>
      <c r="H528" s="66"/>
      <c r="I528" s="26"/>
      <c r="J528" s="69"/>
      <c r="K528" s="69"/>
      <c r="L528" s="67"/>
      <c r="M528" s="69"/>
      <c r="N528" s="71"/>
      <c r="O528" s="72"/>
      <c r="P528" s="26"/>
      <c r="Q528" s="26"/>
      <c r="R528" s="26"/>
      <c r="S528" s="26"/>
    </row>
    <row r="529" spans="2:19" s="150" customFormat="1">
      <c r="B529" s="1"/>
      <c r="C529" s="26"/>
      <c r="D529" s="67"/>
      <c r="E529" s="67"/>
      <c r="F529" s="26"/>
      <c r="G529" s="69"/>
      <c r="H529" s="66"/>
      <c r="I529" s="26"/>
      <c r="J529" s="69"/>
      <c r="K529" s="69"/>
      <c r="L529" s="67"/>
      <c r="M529" s="69"/>
      <c r="N529" s="71"/>
      <c r="O529" s="72"/>
      <c r="P529" s="26"/>
      <c r="Q529" s="26"/>
      <c r="R529" s="26"/>
      <c r="S529" s="26"/>
    </row>
    <row r="530" spans="2:19" s="150" customFormat="1">
      <c r="B530" s="1"/>
      <c r="C530" s="26"/>
      <c r="D530" s="67"/>
      <c r="E530" s="67"/>
      <c r="F530" s="26"/>
      <c r="G530" s="69"/>
      <c r="H530" s="66"/>
      <c r="I530" s="26"/>
      <c r="J530" s="69"/>
      <c r="K530" s="69"/>
      <c r="L530" s="67"/>
      <c r="M530" s="69"/>
      <c r="N530" s="71"/>
      <c r="O530" s="72"/>
      <c r="P530" s="26"/>
      <c r="Q530" s="26"/>
      <c r="R530" s="26"/>
      <c r="S530" s="26"/>
    </row>
    <row r="531" spans="2:19" s="150" customFormat="1">
      <c r="B531" s="1"/>
      <c r="C531" s="26"/>
      <c r="D531" s="67"/>
      <c r="E531" s="67"/>
      <c r="F531" s="26"/>
      <c r="G531" s="69"/>
      <c r="H531" s="66"/>
      <c r="I531" s="26"/>
      <c r="J531" s="69"/>
      <c r="K531" s="69"/>
      <c r="L531" s="67"/>
      <c r="M531" s="69"/>
      <c r="N531" s="71"/>
      <c r="O531" s="72"/>
      <c r="P531" s="26"/>
      <c r="Q531" s="26"/>
      <c r="R531" s="26"/>
      <c r="S531" s="26"/>
    </row>
    <row r="532" spans="2:19" s="150" customFormat="1">
      <c r="B532" s="1"/>
      <c r="C532" s="26"/>
      <c r="D532" s="67"/>
      <c r="E532" s="67"/>
      <c r="F532" s="26"/>
      <c r="G532" s="69"/>
      <c r="H532" s="66"/>
      <c r="I532" s="26"/>
      <c r="J532" s="69"/>
      <c r="K532" s="69"/>
      <c r="L532" s="67"/>
      <c r="M532" s="69"/>
      <c r="N532" s="71"/>
      <c r="O532" s="72"/>
      <c r="P532" s="26"/>
      <c r="Q532" s="26"/>
      <c r="R532" s="26"/>
      <c r="S532" s="26"/>
    </row>
    <row r="533" spans="2:19" s="150" customFormat="1">
      <c r="B533" s="1"/>
      <c r="C533" s="26"/>
      <c r="D533" s="67"/>
      <c r="E533" s="67"/>
      <c r="F533" s="26"/>
      <c r="G533" s="69"/>
      <c r="H533" s="66"/>
      <c r="I533" s="26"/>
      <c r="J533" s="69"/>
      <c r="K533" s="69"/>
      <c r="L533" s="67"/>
      <c r="M533" s="69"/>
      <c r="N533" s="71"/>
      <c r="O533" s="72"/>
      <c r="P533" s="26"/>
      <c r="Q533" s="26"/>
      <c r="R533" s="26"/>
      <c r="S533" s="26"/>
    </row>
    <row r="534" spans="2:19" s="150" customFormat="1">
      <c r="B534" s="1"/>
      <c r="C534" s="26"/>
      <c r="D534" s="67"/>
      <c r="E534" s="67"/>
      <c r="F534" s="26"/>
      <c r="G534" s="69"/>
      <c r="H534" s="66"/>
      <c r="I534" s="26"/>
      <c r="J534" s="69"/>
      <c r="K534" s="69"/>
      <c r="L534" s="67"/>
      <c r="M534" s="69"/>
      <c r="N534" s="71"/>
      <c r="O534" s="72"/>
      <c r="P534" s="26"/>
      <c r="Q534" s="26"/>
      <c r="R534" s="26"/>
      <c r="S534" s="26"/>
    </row>
    <row r="535" spans="2:19" s="150" customFormat="1">
      <c r="B535" s="1"/>
      <c r="C535" s="26"/>
      <c r="D535" s="67"/>
      <c r="E535" s="67"/>
      <c r="F535" s="26"/>
      <c r="G535" s="69"/>
      <c r="H535" s="66"/>
      <c r="I535" s="26"/>
      <c r="J535" s="69"/>
      <c r="K535" s="69"/>
      <c r="L535" s="67"/>
      <c r="M535" s="69"/>
      <c r="N535" s="71"/>
      <c r="O535" s="72"/>
      <c r="P535" s="26"/>
      <c r="Q535" s="26"/>
      <c r="R535" s="26"/>
      <c r="S535" s="26"/>
    </row>
    <row r="536" spans="2:19" s="150" customFormat="1">
      <c r="B536" s="1"/>
      <c r="C536" s="26"/>
      <c r="D536" s="67"/>
      <c r="E536" s="67"/>
      <c r="F536" s="26"/>
      <c r="G536" s="69"/>
      <c r="H536" s="66"/>
      <c r="I536" s="26"/>
      <c r="J536" s="69"/>
      <c r="K536" s="69"/>
      <c r="L536" s="67"/>
      <c r="M536" s="69"/>
      <c r="N536" s="71"/>
      <c r="O536" s="72"/>
      <c r="P536" s="26"/>
      <c r="Q536" s="26"/>
      <c r="R536" s="26"/>
      <c r="S536" s="26"/>
    </row>
    <row r="537" spans="2:19" s="150" customFormat="1">
      <c r="B537" s="1"/>
      <c r="C537" s="26"/>
      <c r="D537" s="67"/>
      <c r="E537" s="67"/>
      <c r="F537" s="26"/>
      <c r="G537" s="69"/>
      <c r="H537" s="66"/>
      <c r="I537" s="26"/>
      <c r="J537" s="69"/>
      <c r="K537" s="69"/>
      <c r="L537" s="67"/>
      <c r="M537" s="69"/>
      <c r="N537" s="71"/>
      <c r="O537" s="72"/>
      <c r="P537" s="26"/>
      <c r="Q537" s="26"/>
      <c r="R537" s="26"/>
      <c r="S537" s="26"/>
    </row>
    <row r="538" spans="2:19" s="150" customFormat="1">
      <c r="B538" s="1"/>
      <c r="C538" s="26"/>
      <c r="D538" s="67"/>
      <c r="E538" s="67"/>
      <c r="F538" s="26"/>
      <c r="G538" s="69"/>
      <c r="H538" s="66"/>
      <c r="I538" s="26"/>
      <c r="J538" s="69"/>
      <c r="K538" s="69"/>
      <c r="L538" s="67"/>
      <c r="M538" s="69"/>
      <c r="N538" s="71"/>
      <c r="O538" s="72"/>
      <c r="P538" s="26"/>
      <c r="Q538" s="26"/>
      <c r="R538" s="26"/>
      <c r="S538" s="26"/>
    </row>
    <row r="539" spans="2:19" s="150" customFormat="1">
      <c r="B539" s="1"/>
      <c r="C539" s="26"/>
      <c r="D539" s="67"/>
      <c r="E539" s="67"/>
      <c r="F539" s="26"/>
      <c r="G539" s="69"/>
      <c r="H539" s="66"/>
      <c r="I539" s="26"/>
      <c r="J539" s="69"/>
      <c r="K539" s="69"/>
      <c r="L539" s="67"/>
      <c r="M539" s="69"/>
      <c r="N539" s="71"/>
      <c r="O539" s="72"/>
      <c r="P539" s="26"/>
      <c r="Q539" s="26"/>
      <c r="R539" s="26"/>
      <c r="S539" s="26"/>
    </row>
    <row r="540" spans="2:19" s="150" customFormat="1">
      <c r="B540" s="1"/>
      <c r="C540" s="26"/>
      <c r="D540" s="67"/>
      <c r="E540" s="67"/>
      <c r="F540" s="26"/>
      <c r="G540" s="69"/>
      <c r="H540" s="66"/>
      <c r="I540" s="26"/>
      <c r="J540" s="69"/>
      <c r="K540" s="69"/>
      <c r="L540" s="67"/>
      <c r="M540" s="69"/>
      <c r="N540" s="71"/>
      <c r="O540" s="72"/>
      <c r="P540" s="26"/>
      <c r="Q540" s="26"/>
      <c r="R540" s="26"/>
      <c r="S540" s="26"/>
    </row>
    <row r="541" spans="2:19" s="150" customFormat="1">
      <c r="B541" s="1"/>
      <c r="C541" s="26"/>
      <c r="D541" s="67"/>
      <c r="E541" s="67"/>
      <c r="F541" s="26"/>
      <c r="G541" s="69"/>
      <c r="H541" s="66"/>
      <c r="I541" s="26"/>
      <c r="J541" s="69"/>
      <c r="K541" s="69"/>
      <c r="L541" s="67"/>
      <c r="M541" s="69"/>
      <c r="N541" s="71"/>
      <c r="O541" s="72"/>
      <c r="P541" s="26"/>
      <c r="Q541" s="26"/>
      <c r="R541" s="26"/>
      <c r="S541" s="26"/>
    </row>
    <row r="542" spans="2:19" s="150" customFormat="1">
      <c r="B542" s="1"/>
      <c r="C542" s="26"/>
      <c r="D542" s="67"/>
      <c r="E542" s="67"/>
      <c r="F542" s="26"/>
      <c r="G542" s="69"/>
      <c r="H542" s="66"/>
      <c r="I542" s="26"/>
      <c r="J542" s="69"/>
      <c r="K542" s="69"/>
      <c r="L542" s="67"/>
      <c r="M542" s="69"/>
      <c r="N542" s="71"/>
      <c r="O542" s="72"/>
      <c r="P542" s="26"/>
      <c r="Q542" s="26"/>
      <c r="R542" s="26"/>
      <c r="S542" s="26"/>
    </row>
    <row r="543" spans="2:19" s="150" customFormat="1">
      <c r="B543" s="1"/>
      <c r="C543" s="26"/>
      <c r="D543" s="67"/>
      <c r="E543" s="67"/>
      <c r="F543" s="26"/>
      <c r="G543" s="69"/>
      <c r="H543" s="66"/>
      <c r="I543" s="26"/>
      <c r="J543" s="69"/>
      <c r="K543" s="69"/>
      <c r="L543" s="67"/>
      <c r="M543" s="69"/>
      <c r="N543" s="71"/>
      <c r="O543" s="72"/>
      <c r="P543" s="26"/>
      <c r="Q543" s="26"/>
      <c r="R543" s="26"/>
      <c r="S543" s="26"/>
    </row>
    <row r="544" spans="2:19" s="150" customFormat="1">
      <c r="B544" s="1"/>
      <c r="C544" s="26"/>
      <c r="D544" s="67"/>
      <c r="E544" s="67"/>
      <c r="F544" s="26"/>
      <c r="G544" s="69"/>
      <c r="H544" s="66"/>
      <c r="I544" s="26"/>
      <c r="J544" s="69"/>
      <c r="K544" s="69"/>
      <c r="L544" s="67"/>
      <c r="M544" s="69"/>
      <c r="N544" s="71"/>
      <c r="O544" s="72"/>
      <c r="P544" s="26"/>
      <c r="Q544" s="26"/>
      <c r="R544" s="26"/>
      <c r="S544" s="26"/>
    </row>
    <row r="545" spans="2:19"/>
    <row r="546" spans="2:19"/>
    <row r="547" spans="2:19"/>
    <row r="548" spans="2:19"/>
    <row r="549" spans="2:19"/>
    <row r="550" spans="2:19"/>
    <row r="551" spans="2:19"/>
    <row r="552" spans="2:19"/>
    <row r="553" spans="2:19"/>
    <row r="554" spans="2:19"/>
    <row r="555" spans="2:19"/>
    <row r="556" spans="2:19"/>
    <row r="557" spans="2:19"/>
    <row r="558" spans="2:19"/>
    <row r="559" spans="2:19"/>
    <row r="560" spans="2:19" s="150" customFormat="1">
      <c r="B560" s="1"/>
      <c r="C560" s="26"/>
      <c r="D560" s="67"/>
      <c r="E560" s="67"/>
      <c r="F560" s="26"/>
      <c r="G560" s="69"/>
      <c r="H560" s="66"/>
      <c r="I560" s="26"/>
      <c r="J560" s="69"/>
      <c r="K560" s="69"/>
      <c r="L560" s="67"/>
      <c r="M560" s="69"/>
      <c r="N560" s="71"/>
      <c r="O560" s="72"/>
      <c r="P560" s="26"/>
      <c r="Q560" s="26"/>
      <c r="R560" s="26"/>
      <c r="S560" s="26"/>
    </row>
    <row r="561" spans="2:19" s="150" customFormat="1">
      <c r="B561" s="1"/>
      <c r="C561" s="26"/>
      <c r="D561" s="67"/>
      <c r="E561" s="67"/>
      <c r="F561" s="26"/>
      <c r="G561" s="69"/>
      <c r="H561" s="66"/>
      <c r="I561" s="26"/>
      <c r="J561" s="69"/>
      <c r="K561" s="69"/>
      <c r="L561" s="67"/>
      <c r="M561" s="69"/>
      <c r="N561" s="71"/>
      <c r="O561" s="72"/>
      <c r="P561" s="26"/>
      <c r="Q561" s="26"/>
      <c r="R561" s="26"/>
      <c r="S561" s="26"/>
    </row>
    <row r="562" spans="2:19" s="150" customFormat="1">
      <c r="B562" s="1"/>
      <c r="C562" s="26"/>
      <c r="D562" s="67"/>
      <c r="E562" s="67"/>
      <c r="F562" s="26"/>
      <c r="G562" s="69"/>
      <c r="H562" s="66"/>
      <c r="I562" s="26"/>
      <c r="J562" s="69"/>
      <c r="K562" s="69"/>
      <c r="L562" s="67"/>
      <c r="M562" s="69"/>
      <c r="N562" s="71"/>
      <c r="O562" s="72"/>
      <c r="P562" s="26"/>
      <c r="Q562" s="26"/>
      <c r="R562" s="26"/>
      <c r="S562" s="26"/>
    </row>
    <row r="563" spans="2:19" s="150" customFormat="1">
      <c r="B563" s="1"/>
      <c r="C563" s="26"/>
      <c r="D563" s="67"/>
      <c r="E563" s="67"/>
      <c r="F563" s="26"/>
      <c r="G563" s="69"/>
      <c r="H563" s="66"/>
      <c r="I563" s="26"/>
      <c r="J563" s="69"/>
      <c r="K563" s="69"/>
      <c r="L563" s="67"/>
      <c r="M563" s="69"/>
      <c r="N563" s="71"/>
      <c r="O563" s="72"/>
      <c r="P563" s="26"/>
      <c r="Q563" s="26"/>
      <c r="R563" s="26"/>
      <c r="S563" s="26"/>
    </row>
    <row r="564" spans="2:19" s="150" customFormat="1">
      <c r="B564" s="1"/>
      <c r="C564" s="26"/>
      <c r="D564" s="67"/>
      <c r="E564" s="67"/>
      <c r="F564" s="26"/>
      <c r="G564" s="69"/>
      <c r="H564" s="66"/>
      <c r="I564" s="26"/>
      <c r="J564" s="69"/>
      <c r="K564" s="69"/>
      <c r="L564" s="67"/>
      <c r="M564" s="69"/>
      <c r="N564" s="71"/>
      <c r="O564" s="72"/>
      <c r="P564" s="26"/>
      <c r="Q564" s="26"/>
      <c r="R564" s="26"/>
      <c r="S564" s="26"/>
    </row>
    <row r="565" spans="2:19" s="150" customFormat="1">
      <c r="B565" s="1"/>
      <c r="C565" s="26"/>
      <c r="D565" s="67"/>
      <c r="E565" s="67"/>
      <c r="F565" s="26"/>
      <c r="G565" s="69"/>
      <c r="H565" s="66"/>
      <c r="I565" s="26"/>
      <c r="J565" s="69"/>
      <c r="K565" s="69"/>
      <c r="L565" s="67"/>
      <c r="M565" s="69"/>
      <c r="N565" s="71"/>
      <c r="O565" s="72"/>
      <c r="P565" s="26"/>
      <c r="Q565" s="26"/>
      <c r="R565" s="26"/>
      <c r="S565" s="26"/>
    </row>
    <row r="566" spans="2:19" s="150" customFormat="1">
      <c r="B566" s="1"/>
      <c r="C566" s="26"/>
      <c r="D566" s="67"/>
      <c r="E566" s="67"/>
      <c r="F566" s="26"/>
      <c r="G566" s="69"/>
      <c r="H566" s="66"/>
      <c r="I566" s="26"/>
      <c r="J566" s="69"/>
      <c r="K566" s="69"/>
      <c r="L566" s="67"/>
      <c r="M566" s="69"/>
      <c r="N566" s="71"/>
      <c r="O566" s="72"/>
      <c r="P566" s="26"/>
      <c r="Q566" s="26"/>
      <c r="R566" s="26"/>
      <c r="S566" s="26"/>
    </row>
    <row r="567" spans="2:19" s="150" customFormat="1">
      <c r="B567" s="1"/>
      <c r="C567" s="26"/>
      <c r="D567" s="67"/>
      <c r="E567" s="67"/>
      <c r="F567" s="26"/>
      <c r="G567" s="69"/>
      <c r="H567" s="66"/>
      <c r="I567" s="26"/>
      <c r="J567" s="69"/>
      <c r="K567" s="69"/>
      <c r="L567" s="67"/>
      <c r="M567" s="69"/>
      <c r="N567" s="71"/>
      <c r="O567" s="72"/>
      <c r="P567" s="26"/>
      <c r="Q567" s="26"/>
      <c r="R567" s="26"/>
      <c r="S567" s="26"/>
    </row>
    <row r="568" spans="2:19" s="150" customFormat="1">
      <c r="B568" s="1"/>
      <c r="C568" s="26"/>
      <c r="D568" s="67"/>
      <c r="E568" s="67"/>
      <c r="F568" s="26"/>
      <c r="G568" s="69"/>
      <c r="H568" s="66"/>
      <c r="I568" s="26"/>
      <c r="J568" s="69"/>
      <c r="K568" s="69"/>
      <c r="L568" s="67"/>
      <c r="M568" s="69"/>
      <c r="N568" s="71"/>
      <c r="O568" s="72"/>
      <c r="P568" s="26"/>
      <c r="Q568" s="26"/>
      <c r="R568" s="26"/>
      <c r="S568" s="26"/>
    </row>
    <row r="569" spans="2:19" s="150" customFormat="1">
      <c r="B569" s="1"/>
      <c r="C569" s="26"/>
      <c r="D569" s="67"/>
      <c r="E569" s="67"/>
      <c r="F569" s="26"/>
      <c r="G569" s="69"/>
      <c r="H569" s="66"/>
      <c r="I569" s="26"/>
      <c r="J569" s="69"/>
      <c r="K569" s="69"/>
      <c r="L569" s="67"/>
      <c r="M569" s="69"/>
      <c r="N569" s="71"/>
      <c r="O569" s="72"/>
      <c r="P569" s="26"/>
      <c r="Q569" s="26"/>
      <c r="R569" s="26"/>
      <c r="S569" s="26"/>
    </row>
    <row r="570" spans="2:19" s="150" customFormat="1">
      <c r="B570" s="1"/>
      <c r="C570" s="26"/>
      <c r="D570" s="67"/>
      <c r="E570" s="67"/>
      <c r="F570" s="26"/>
      <c r="G570" s="69"/>
      <c r="H570" s="66"/>
      <c r="I570" s="26"/>
      <c r="J570" s="69"/>
      <c r="K570" s="69"/>
      <c r="L570" s="67"/>
      <c r="M570" s="69"/>
      <c r="N570" s="71"/>
      <c r="O570" s="72"/>
      <c r="P570" s="26"/>
      <c r="Q570" s="26"/>
      <c r="R570" s="26"/>
      <c r="S570" s="26"/>
    </row>
    <row r="571" spans="2:19" s="150" customFormat="1">
      <c r="B571" s="1"/>
      <c r="C571" s="26"/>
      <c r="D571" s="67"/>
      <c r="E571" s="67"/>
      <c r="F571" s="26"/>
      <c r="G571" s="69"/>
      <c r="H571" s="66"/>
      <c r="I571" s="26"/>
      <c r="J571" s="69"/>
      <c r="K571" s="69"/>
      <c r="L571" s="67"/>
      <c r="M571" s="69"/>
      <c r="N571" s="71"/>
      <c r="O571" s="72"/>
      <c r="P571" s="26"/>
      <c r="Q571" s="26"/>
      <c r="R571" s="26"/>
      <c r="S571" s="26"/>
    </row>
    <row r="572" spans="2:19" s="150" customFormat="1">
      <c r="B572" s="1"/>
      <c r="C572" s="26"/>
      <c r="D572" s="67"/>
      <c r="E572" s="67"/>
      <c r="F572" s="26"/>
      <c r="G572" s="69"/>
      <c r="H572" s="66"/>
      <c r="I572" s="26"/>
      <c r="J572" s="69"/>
      <c r="K572" s="69"/>
      <c r="L572" s="67"/>
      <c r="M572" s="69"/>
      <c r="N572" s="71"/>
      <c r="O572" s="72"/>
      <c r="P572" s="26"/>
      <c r="Q572" s="26"/>
      <c r="R572" s="26"/>
      <c r="S572" s="26"/>
    </row>
    <row r="573" spans="2:19" s="150" customFormat="1">
      <c r="B573" s="1"/>
      <c r="C573" s="26"/>
      <c r="D573" s="67"/>
      <c r="E573" s="67"/>
      <c r="F573" s="26"/>
      <c r="G573" s="69"/>
      <c r="H573" s="66"/>
      <c r="I573" s="26"/>
      <c r="J573" s="69"/>
      <c r="K573" s="69"/>
      <c r="L573" s="67"/>
      <c r="M573" s="69"/>
      <c r="N573" s="71"/>
      <c r="O573" s="72"/>
      <c r="P573" s="26"/>
      <c r="Q573" s="26"/>
      <c r="R573" s="26"/>
      <c r="S573" s="26"/>
    </row>
    <row r="574" spans="2:19" s="150" customFormat="1">
      <c r="B574" s="1"/>
      <c r="C574" s="26"/>
      <c r="D574" s="67"/>
      <c r="E574" s="67"/>
      <c r="F574" s="26"/>
      <c r="G574" s="69"/>
      <c r="H574" s="66"/>
      <c r="I574" s="26"/>
      <c r="J574" s="69"/>
      <c r="K574" s="69"/>
      <c r="L574" s="67"/>
      <c r="M574" s="69"/>
      <c r="N574" s="71"/>
      <c r="O574" s="72"/>
      <c r="P574" s="26"/>
      <c r="Q574" s="26"/>
      <c r="R574" s="26"/>
      <c r="S574" s="26"/>
    </row>
    <row r="575" spans="2:19" s="150" customFormat="1">
      <c r="B575" s="1"/>
      <c r="C575" s="26"/>
      <c r="D575" s="67"/>
      <c r="E575" s="67"/>
      <c r="F575" s="26"/>
      <c r="G575" s="69"/>
      <c r="H575" s="66"/>
      <c r="I575" s="26"/>
      <c r="J575" s="69"/>
      <c r="K575" s="69"/>
      <c r="L575" s="67"/>
      <c r="M575" s="69"/>
      <c r="N575" s="71"/>
      <c r="O575" s="72"/>
      <c r="P575" s="26"/>
      <c r="Q575" s="26"/>
      <c r="R575" s="26"/>
      <c r="S575" s="26"/>
    </row>
    <row r="576" spans="2:19" s="150" customFormat="1">
      <c r="B576" s="1"/>
      <c r="C576" s="26"/>
      <c r="D576" s="67"/>
      <c r="E576" s="67"/>
      <c r="F576" s="26"/>
      <c r="G576" s="69"/>
      <c r="H576" s="66"/>
      <c r="I576" s="26"/>
      <c r="J576" s="69"/>
      <c r="K576" s="69"/>
      <c r="L576" s="67"/>
      <c r="M576" s="69"/>
      <c r="N576" s="71"/>
      <c r="O576" s="72"/>
      <c r="P576" s="26"/>
      <c r="Q576" s="26"/>
      <c r="R576" s="26"/>
      <c r="S576" s="26"/>
    </row>
    <row r="577" spans="2:19" s="150" customFormat="1">
      <c r="B577" s="1"/>
      <c r="C577" s="26"/>
      <c r="D577" s="67"/>
      <c r="E577" s="67"/>
      <c r="F577" s="26"/>
      <c r="G577" s="69"/>
      <c r="H577" s="66"/>
      <c r="I577" s="26"/>
      <c r="J577" s="69"/>
      <c r="K577" s="69"/>
      <c r="L577" s="67"/>
      <c r="M577" s="69"/>
      <c r="N577" s="71"/>
      <c r="O577" s="72"/>
      <c r="P577" s="26"/>
      <c r="Q577" s="26"/>
      <c r="R577" s="26"/>
      <c r="S577" s="26"/>
    </row>
    <row r="578" spans="2:19" s="150" customFormat="1">
      <c r="B578" s="1"/>
      <c r="C578" s="26"/>
      <c r="D578" s="67"/>
      <c r="E578" s="67"/>
      <c r="F578" s="26"/>
      <c r="G578" s="69"/>
      <c r="H578" s="66"/>
      <c r="I578" s="26"/>
      <c r="J578" s="69"/>
      <c r="K578" s="69"/>
      <c r="L578" s="67"/>
      <c r="M578" s="69"/>
      <c r="N578" s="71"/>
      <c r="O578" s="72"/>
      <c r="P578" s="26"/>
      <c r="Q578" s="26"/>
      <c r="R578" s="26"/>
      <c r="S578" s="26"/>
    </row>
    <row r="579" spans="2:19" s="150" customFormat="1">
      <c r="B579" s="1"/>
      <c r="C579" s="26"/>
      <c r="D579" s="67"/>
      <c r="E579" s="67"/>
      <c r="F579" s="26"/>
      <c r="G579" s="69"/>
      <c r="H579" s="66"/>
      <c r="I579" s="26"/>
      <c r="J579" s="69"/>
      <c r="K579" s="69"/>
      <c r="L579" s="67"/>
      <c r="M579" s="69"/>
      <c r="N579" s="71"/>
      <c r="O579" s="72"/>
      <c r="P579" s="26"/>
      <c r="Q579" s="26"/>
      <c r="R579" s="26"/>
      <c r="S579" s="26"/>
    </row>
    <row r="580" spans="2:19" s="150" customFormat="1">
      <c r="B580" s="1"/>
      <c r="C580" s="26"/>
      <c r="D580" s="67"/>
      <c r="E580" s="67"/>
      <c r="F580" s="26"/>
      <c r="G580" s="69"/>
      <c r="H580" s="66"/>
      <c r="I580" s="26"/>
      <c r="J580" s="69"/>
      <c r="K580" s="69"/>
      <c r="L580" s="67"/>
      <c r="M580" s="69"/>
      <c r="N580" s="71"/>
      <c r="O580" s="72"/>
      <c r="P580" s="26"/>
      <c r="Q580" s="26"/>
      <c r="R580" s="26"/>
      <c r="S580" s="26"/>
    </row>
    <row r="581" spans="2:19" s="150" customFormat="1">
      <c r="B581" s="1"/>
      <c r="C581" s="26"/>
      <c r="D581" s="67"/>
      <c r="E581" s="67"/>
      <c r="F581" s="26"/>
      <c r="G581" s="69"/>
      <c r="H581" s="66"/>
      <c r="I581" s="26"/>
      <c r="J581" s="69"/>
      <c r="K581" s="69"/>
      <c r="L581" s="67"/>
      <c r="M581" s="69"/>
      <c r="N581" s="71"/>
      <c r="O581" s="72"/>
      <c r="P581" s="26"/>
      <c r="Q581" s="26"/>
      <c r="R581" s="26"/>
      <c r="S581" s="26"/>
    </row>
    <row r="582" spans="2:19" s="150" customFormat="1">
      <c r="B582" s="1"/>
      <c r="C582" s="26"/>
      <c r="D582" s="67"/>
      <c r="E582" s="67"/>
      <c r="F582" s="26"/>
      <c r="G582" s="69"/>
      <c r="H582" s="66"/>
      <c r="I582" s="26"/>
      <c r="J582" s="69"/>
      <c r="K582" s="69"/>
      <c r="L582" s="67"/>
      <c r="M582" s="69"/>
      <c r="N582" s="71"/>
      <c r="O582" s="72"/>
      <c r="P582" s="26"/>
      <c r="Q582" s="26"/>
      <c r="R582" s="26"/>
      <c r="S582" s="26"/>
    </row>
    <row r="583" spans="2:19" s="150" customFormat="1">
      <c r="B583" s="1"/>
      <c r="C583" s="26"/>
      <c r="D583" s="67"/>
      <c r="E583" s="67"/>
      <c r="F583" s="26"/>
      <c r="G583" s="69"/>
      <c r="H583" s="66"/>
      <c r="I583" s="26"/>
      <c r="J583" s="69"/>
      <c r="K583" s="69"/>
      <c r="L583" s="67"/>
      <c r="M583" s="69"/>
      <c r="N583" s="71"/>
      <c r="O583" s="72"/>
      <c r="P583" s="26"/>
      <c r="Q583" s="26"/>
      <c r="R583" s="26"/>
      <c r="S583" s="26"/>
    </row>
    <row r="584" spans="2:19" s="150" customFormat="1">
      <c r="B584" s="1"/>
      <c r="C584" s="26"/>
      <c r="D584" s="67"/>
      <c r="E584" s="67"/>
      <c r="F584" s="26"/>
      <c r="G584" s="69"/>
      <c r="H584" s="66"/>
      <c r="I584" s="26"/>
      <c r="J584" s="69"/>
      <c r="K584" s="69"/>
      <c r="L584" s="67"/>
      <c r="M584" s="69"/>
      <c r="N584" s="71"/>
      <c r="O584" s="72"/>
      <c r="P584" s="26"/>
      <c r="Q584" s="26"/>
      <c r="R584" s="26"/>
      <c r="S584" s="26"/>
    </row>
    <row r="585" spans="2:19" s="150" customFormat="1">
      <c r="B585" s="1"/>
      <c r="C585" s="26"/>
      <c r="D585" s="67"/>
      <c r="E585" s="67"/>
      <c r="F585" s="26"/>
      <c r="G585" s="69"/>
      <c r="H585" s="66"/>
      <c r="I585" s="26"/>
      <c r="J585" s="69"/>
      <c r="K585" s="69"/>
      <c r="L585" s="67"/>
      <c r="M585" s="69"/>
      <c r="N585" s="71"/>
      <c r="O585" s="72"/>
      <c r="P585" s="26"/>
      <c r="Q585" s="26"/>
      <c r="R585" s="26"/>
      <c r="S585" s="26"/>
    </row>
    <row r="586" spans="2:19"/>
    <row r="587" spans="2:19"/>
    <row r="588" spans="2:19"/>
    <row r="589" spans="2:19"/>
    <row r="590" spans="2:19"/>
    <row r="591" spans="2:19"/>
    <row r="592" spans="2:19"/>
    <row r="593" spans="2:19"/>
    <row r="594" spans="2:19"/>
    <row r="595" spans="2:19"/>
    <row r="596" spans="2:19"/>
    <row r="597" spans="2:19"/>
    <row r="598" spans="2:19"/>
    <row r="599" spans="2:19"/>
    <row r="600" spans="2:19" s="150" customFormat="1">
      <c r="B600" s="1"/>
      <c r="C600" s="26"/>
      <c r="D600" s="67"/>
      <c r="E600" s="67"/>
      <c r="F600" s="26"/>
      <c r="G600" s="69"/>
      <c r="H600" s="66"/>
      <c r="I600" s="26"/>
      <c r="J600" s="69"/>
      <c r="K600" s="69"/>
      <c r="L600" s="67"/>
      <c r="M600" s="69"/>
      <c r="N600" s="71"/>
      <c r="O600" s="72"/>
      <c r="P600" s="26"/>
      <c r="Q600" s="26"/>
      <c r="R600" s="26"/>
      <c r="S600" s="26"/>
    </row>
    <row r="601" spans="2:19" s="150" customFormat="1">
      <c r="B601" s="1"/>
      <c r="C601" s="26"/>
      <c r="D601" s="67"/>
      <c r="E601" s="67"/>
      <c r="F601" s="26"/>
      <c r="G601" s="69"/>
      <c r="H601" s="66"/>
      <c r="I601" s="26"/>
      <c r="J601" s="69"/>
      <c r="K601" s="69"/>
      <c r="L601" s="67"/>
      <c r="M601" s="69"/>
      <c r="N601" s="71"/>
      <c r="O601" s="72"/>
      <c r="P601" s="26"/>
      <c r="Q601" s="26"/>
      <c r="R601" s="26"/>
      <c r="S601" s="26"/>
    </row>
    <row r="602" spans="2:19" s="150" customFormat="1">
      <c r="B602" s="1"/>
      <c r="C602" s="26"/>
      <c r="D602" s="67"/>
      <c r="E602" s="67"/>
      <c r="F602" s="26"/>
      <c r="G602" s="69"/>
      <c r="H602" s="66"/>
      <c r="I602" s="26"/>
      <c r="J602" s="69"/>
      <c r="K602" s="69"/>
      <c r="L602" s="67"/>
      <c r="M602" s="69"/>
      <c r="N602" s="71"/>
      <c r="O602" s="72"/>
      <c r="P602" s="26"/>
      <c r="Q602" s="26"/>
      <c r="R602" s="26"/>
      <c r="S602" s="26"/>
    </row>
    <row r="603" spans="2:19" s="150" customFormat="1">
      <c r="B603" s="1"/>
      <c r="C603" s="26"/>
      <c r="D603" s="67"/>
      <c r="E603" s="67"/>
      <c r="F603" s="26"/>
      <c r="G603" s="69"/>
      <c r="H603" s="66"/>
      <c r="I603" s="26"/>
      <c r="J603" s="69"/>
      <c r="K603" s="69"/>
      <c r="L603" s="67"/>
      <c r="M603" s="69"/>
      <c r="N603" s="71"/>
      <c r="O603" s="72"/>
      <c r="P603" s="26"/>
      <c r="Q603" s="26"/>
      <c r="R603" s="26"/>
      <c r="S603" s="26"/>
    </row>
    <row r="604" spans="2:19" s="150" customFormat="1">
      <c r="B604" s="1"/>
      <c r="C604" s="26"/>
      <c r="D604" s="67"/>
      <c r="E604" s="67"/>
      <c r="F604" s="26"/>
      <c r="G604" s="69"/>
      <c r="H604" s="66"/>
      <c r="I604" s="26"/>
      <c r="J604" s="69"/>
      <c r="K604" s="69"/>
      <c r="L604" s="67"/>
      <c r="M604" s="69"/>
      <c r="N604" s="71"/>
      <c r="O604" s="72"/>
      <c r="P604" s="26"/>
      <c r="Q604" s="26"/>
      <c r="R604" s="26"/>
      <c r="S604" s="26"/>
    </row>
    <row r="605" spans="2:19" s="150" customFormat="1">
      <c r="B605" s="1"/>
      <c r="C605" s="26"/>
      <c r="D605" s="67"/>
      <c r="E605" s="67"/>
      <c r="F605" s="26"/>
      <c r="G605" s="69"/>
      <c r="H605" s="66"/>
      <c r="I605" s="26"/>
      <c r="J605" s="69"/>
      <c r="K605" s="69"/>
      <c r="L605" s="67"/>
      <c r="M605" s="69"/>
      <c r="N605" s="71"/>
      <c r="O605" s="72"/>
      <c r="P605" s="26"/>
      <c r="Q605" s="26"/>
      <c r="R605" s="26"/>
      <c r="S605" s="26"/>
    </row>
    <row r="606" spans="2:19" s="150" customFormat="1">
      <c r="B606" s="1"/>
      <c r="C606" s="26"/>
      <c r="D606" s="67"/>
      <c r="E606" s="67"/>
      <c r="F606" s="26"/>
      <c r="G606" s="69"/>
      <c r="H606" s="66"/>
      <c r="I606" s="26"/>
      <c r="J606" s="69"/>
      <c r="K606" s="69"/>
      <c r="L606" s="67"/>
      <c r="M606" s="69"/>
      <c r="N606" s="71"/>
      <c r="O606" s="72"/>
      <c r="P606" s="26"/>
      <c r="Q606" s="26"/>
      <c r="R606" s="26"/>
      <c r="S606" s="26"/>
    </row>
    <row r="607" spans="2:19" s="150" customFormat="1">
      <c r="B607" s="1"/>
      <c r="C607" s="26"/>
      <c r="D607" s="67"/>
      <c r="E607" s="67"/>
      <c r="F607" s="26"/>
      <c r="G607" s="69"/>
      <c r="H607" s="66"/>
      <c r="I607" s="26"/>
      <c r="J607" s="69"/>
      <c r="K607" s="69"/>
      <c r="L607" s="67"/>
      <c r="M607" s="69"/>
      <c r="N607" s="71"/>
      <c r="O607" s="72"/>
      <c r="P607" s="26"/>
      <c r="Q607" s="26"/>
      <c r="R607" s="26"/>
      <c r="S607" s="26"/>
    </row>
    <row r="608" spans="2:19" s="150" customFormat="1">
      <c r="B608" s="1"/>
      <c r="C608" s="26"/>
      <c r="D608" s="67"/>
      <c r="E608" s="67"/>
      <c r="F608" s="26"/>
      <c r="G608" s="69"/>
      <c r="H608" s="66"/>
      <c r="I608" s="26"/>
      <c r="J608" s="69"/>
      <c r="K608" s="69"/>
      <c r="L608" s="67"/>
      <c r="M608" s="69"/>
      <c r="N608" s="71"/>
      <c r="O608" s="72"/>
      <c r="P608" s="26"/>
      <c r="Q608" s="26"/>
      <c r="R608" s="26"/>
      <c r="S608" s="26"/>
    </row>
    <row r="609" spans="2:19" s="150" customFormat="1">
      <c r="B609" s="1"/>
      <c r="C609" s="26"/>
      <c r="D609" s="67"/>
      <c r="E609" s="67"/>
      <c r="F609" s="26"/>
      <c r="G609" s="69"/>
      <c r="H609" s="66"/>
      <c r="I609" s="26"/>
      <c r="J609" s="69"/>
      <c r="K609" s="69"/>
      <c r="L609" s="67"/>
      <c r="M609" s="69"/>
      <c r="N609" s="71"/>
      <c r="O609" s="72"/>
      <c r="P609" s="26"/>
      <c r="Q609" s="26"/>
      <c r="R609" s="26"/>
      <c r="S609" s="26"/>
    </row>
    <row r="610" spans="2:19" s="150" customFormat="1">
      <c r="B610" s="1"/>
      <c r="C610" s="26"/>
      <c r="D610" s="67"/>
      <c r="E610" s="67"/>
      <c r="F610" s="26"/>
      <c r="G610" s="69"/>
      <c r="H610" s="66"/>
      <c r="I610" s="26"/>
      <c r="J610" s="69"/>
      <c r="K610" s="69"/>
      <c r="L610" s="67"/>
      <c r="M610" s="69"/>
      <c r="N610" s="71"/>
      <c r="O610" s="72"/>
      <c r="P610" s="26"/>
      <c r="Q610" s="26"/>
      <c r="R610" s="26"/>
      <c r="S610" s="26"/>
    </row>
    <row r="611" spans="2:19" s="150" customFormat="1">
      <c r="B611" s="1"/>
      <c r="C611" s="26"/>
      <c r="D611" s="67"/>
      <c r="E611" s="67"/>
      <c r="F611" s="26"/>
      <c r="G611" s="69"/>
      <c r="H611" s="66"/>
      <c r="I611" s="26"/>
      <c r="J611" s="69"/>
      <c r="K611" s="69"/>
      <c r="L611" s="67"/>
      <c r="M611" s="69"/>
      <c r="N611" s="71"/>
      <c r="O611" s="72"/>
      <c r="P611" s="26"/>
      <c r="Q611" s="26"/>
      <c r="R611" s="26"/>
      <c r="S611" s="26"/>
    </row>
    <row r="612" spans="2:19" s="150" customFormat="1">
      <c r="B612" s="1"/>
      <c r="C612" s="26"/>
      <c r="D612" s="67"/>
      <c r="E612" s="67"/>
      <c r="F612" s="26"/>
      <c r="G612" s="69"/>
      <c r="H612" s="66"/>
      <c r="I612" s="26"/>
      <c r="J612" s="69"/>
      <c r="K612" s="69"/>
      <c r="L612" s="67"/>
      <c r="M612" s="69"/>
      <c r="N612" s="71"/>
      <c r="O612" s="72"/>
      <c r="P612" s="26"/>
      <c r="Q612" s="26"/>
      <c r="R612" s="26"/>
      <c r="S612" s="26"/>
    </row>
    <row r="613" spans="2:19" s="150" customFormat="1">
      <c r="B613" s="1"/>
      <c r="C613" s="26"/>
      <c r="D613" s="67"/>
      <c r="E613" s="67"/>
      <c r="F613" s="26"/>
      <c r="G613" s="69"/>
      <c r="H613" s="66"/>
      <c r="I613" s="26"/>
      <c r="J613" s="69"/>
      <c r="K613" s="69"/>
      <c r="L613" s="67"/>
      <c r="M613" s="69"/>
      <c r="N613" s="71"/>
      <c r="O613" s="72"/>
      <c r="P613" s="26"/>
      <c r="Q613" s="26"/>
      <c r="R613" s="26"/>
      <c r="S613" s="26"/>
    </row>
    <row r="614" spans="2:19" s="150" customFormat="1">
      <c r="B614" s="1"/>
      <c r="C614" s="26"/>
      <c r="D614" s="67"/>
      <c r="E614" s="67"/>
      <c r="F614" s="26"/>
      <c r="G614" s="69"/>
      <c r="H614" s="66"/>
      <c r="I614" s="26"/>
      <c r="J614" s="69"/>
      <c r="K614" s="69"/>
      <c r="L614" s="67"/>
      <c r="M614" s="69"/>
      <c r="N614" s="71"/>
      <c r="O614" s="72"/>
      <c r="P614" s="26"/>
      <c r="Q614" s="26"/>
      <c r="R614" s="26"/>
      <c r="S614" s="26"/>
    </row>
    <row r="615" spans="2:19" s="150" customFormat="1">
      <c r="B615" s="1"/>
      <c r="C615" s="26"/>
      <c r="D615" s="67"/>
      <c r="E615" s="67"/>
      <c r="F615" s="26"/>
      <c r="G615" s="69"/>
      <c r="H615" s="66"/>
      <c r="I615" s="26"/>
      <c r="J615" s="69"/>
      <c r="K615" s="69"/>
      <c r="L615" s="67"/>
      <c r="M615" s="69"/>
      <c r="N615" s="71"/>
      <c r="O615" s="72"/>
      <c r="P615" s="26"/>
      <c r="Q615" s="26"/>
      <c r="R615" s="26"/>
      <c r="S615" s="26"/>
    </row>
    <row r="616" spans="2:19" s="150" customFormat="1">
      <c r="B616" s="1"/>
      <c r="C616" s="26"/>
      <c r="D616" s="67"/>
      <c r="E616" s="67"/>
      <c r="F616" s="26"/>
      <c r="G616" s="69"/>
      <c r="H616" s="66"/>
      <c r="I616" s="26"/>
      <c r="J616" s="69"/>
      <c r="K616" s="69"/>
      <c r="L616" s="67"/>
      <c r="M616" s="69"/>
      <c r="N616" s="71"/>
      <c r="O616" s="72"/>
      <c r="P616" s="26"/>
      <c r="Q616" s="26"/>
      <c r="R616" s="26"/>
      <c r="S616" s="26"/>
    </row>
    <row r="617" spans="2:19" s="150" customFormat="1">
      <c r="B617" s="1"/>
      <c r="C617" s="26"/>
      <c r="D617" s="67"/>
      <c r="E617" s="67"/>
      <c r="F617" s="26"/>
      <c r="G617" s="69"/>
      <c r="H617" s="66"/>
      <c r="I617" s="26"/>
      <c r="J617" s="69"/>
      <c r="K617" s="69"/>
      <c r="L617" s="67"/>
      <c r="M617" s="69"/>
      <c r="N617" s="71"/>
      <c r="O617" s="72"/>
      <c r="P617" s="26"/>
      <c r="Q617" s="26"/>
      <c r="R617" s="26"/>
      <c r="S617" s="26"/>
    </row>
    <row r="618" spans="2:19" s="150" customFormat="1">
      <c r="B618" s="1"/>
      <c r="C618" s="26"/>
      <c r="D618" s="67"/>
      <c r="E618" s="67"/>
      <c r="F618" s="26"/>
      <c r="G618" s="69"/>
      <c r="H618" s="66"/>
      <c r="I618" s="26"/>
      <c r="J618" s="69"/>
      <c r="K618" s="69"/>
      <c r="L618" s="67"/>
      <c r="M618" s="69"/>
      <c r="N618" s="71"/>
      <c r="O618" s="72"/>
      <c r="P618" s="26"/>
      <c r="Q618" s="26"/>
      <c r="R618" s="26"/>
      <c r="S618" s="26"/>
    </row>
    <row r="619" spans="2:19" s="150" customFormat="1">
      <c r="B619" s="1"/>
      <c r="C619" s="26"/>
      <c r="D619" s="67"/>
      <c r="E619" s="67"/>
      <c r="F619" s="26"/>
      <c r="G619" s="69"/>
      <c r="H619" s="66"/>
      <c r="I619" s="26"/>
      <c r="J619" s="69"/>
      <c r="K619" s="69"/>
      <c r="L619" s="67"/>
      <c r="M619" s="69"/>
      <c r="N619" s="71"/>
      <c r="O619" s="72"/>
      <c r="P619" s="26"/>
      <c r="Q619" s="26"/>
      <c r="R619" s="26"/>
      <c r="S619" s="26"/>
    </row>
    <row r="620" spans="2:19" s="150" customFormat="1">
      <c r="B620" s="1"/>
      <c r="C620" s="26"/>
      <c r="D620" s="67"/>
      <c r="E620" s="67"/>
      <c r="F620" s="26"/>
      <c r="G620" s="69"/>
      <c r="H620" s="66"/>
      <c r="I620" s="26"/>
      <c r="J620" s="69"/>
      <c r="K620" s="69"/>
      <c r="L620" s="67"/>
      <c r="M620" s="69"/>
      <c r="N620" s="71"/>
      <c r="O620" s="72"/>
      <c r="P620" s="26"/>
      <c r="Q620" s="26"/>
      <c r="R620" s="26"/>
      <c r="S620" s="26"/>
    </row>
    <row r="621" spans="2:19" s="150" customFormat="1">
      <c r="B621" s="1"/>
      <c r="C621" s="26"/>
      <c r="D621" s="67"/>
      <c r="E621" s="67"/>
      <c r="F621" s="26"/>
      <c r="G621" s="69"/>
      <c r="H621" s="66"/>
      <c r="I621" s="26"/>
      <c r="J621" s="69"/>
      <c r="K621" s="69"/>
      <c r="L621" s="67"/>
      <c r="M621" s="69"/>
      <c r="N621" s="71"/>
      <c r="O621" s="72"/>
      <c r="P621" s="26"/>
      <c r="Q621" s="26"/>
      <c r="R621" s="26"/>
      <c r="S621" s="26"/>
    </row>
    <row r="622" spans="2:19" s="150" customFormat="1">
      <c r="B622" s="1"/>
      <c r="C622" s="26"/>
      <c r="D622" s="67"/>
      <c r="E622" s="67"/>
      <c r="F622" s="26"/>
      <c r="G622" s="69"/>
      <c r="H622" s="66"/>
      <c r="I622" s="26"/>
      <c r="J622" s="69"/>
      <c r="K622" s="69"/>
      <c r="L622" s="67"/>
      <c r="M622" s="69"/>
      <c r="N622" s="71"/>
      <c r="O622" s="72"/>
      <c r="P622" s="26"/>
      <c r="Q622" s="26"/>
      <c r="R622" s="26"/>
      <c r="S622" s="26"/>
    </row>
    <row r="623" spans="2:19" s="150" customFormat="1">
      <c r="B623" s="1"/>
      <c r="C623" s="26"/>
      <c r="D623" s="67"/>
      <c r="E623" s="67"/>
      <c r="F623" s="26"/>
      <c r="G623" s="69"/>
      <c r="H623" s="66"/>
      <c r="I623" s="26"/>
      <c r="J623" s="69"/>
      <c r="K623" s="69"/>
      <c r="L623" s="67"/>
      <c r="M623" s="69"/>
      <c r="N623" s="71"/>
      <c r="O623" s="72"/>
      <c r="P623" s="26"/>
      <c r="Q623" s="26"/>
      <c r="R623" s="26"/>
      <c r="S623" s="26"/>
    </row>
    <row r="624" spans="2:19" s="150" customFormat="1">
      <c r="B624" s="1"/>
      <c r="C624" s="26"/>
      <c r="D624" s="67"/>
      <c r="E624" s="67"/>
      <c r="F624" s="26"/>
      <c r="G624" s="69"/>
      <c r="H624" s="66"/>
      <c r="I624" s="26"/>
      <c r="J624" s="69"/>
      <c r="K624" s="69"/>
      <c r="L624" s="67"/>
      <c r="M624" s="69"/>
      <c r="N624" s="71"/>
      <c r="O624" s="72"/>
      <c r="P624" s="26"/>
      <c r="Q624" s="26"/>
      <c r="R624" s="26"/>
      <c r="S624" s="26"/>
    </row>
    <row r="625" spans="2:19" s="150" customFormat="1">
      <c r="B625" s="1"/>
      <c r="C625" s="26"/>
      <c r="D625" s="67"/>
      <c r="E625" s="67"/>
      <c r="F625" s="26"/>
      <c r="G625" s="69"/>
      <c r="H625" s="66"/>
      <c r="I625" s="26"/>
      <c r="J625" s="69"/>
      <c r="K625" s="69"/>
      <c r="L625" s="67"/>
      <c r="M625" s="69"/>
      <c r="N625" s="71"/>
      <c r="O625" s="72"/>
      <c r="P625" s="26"/>
      <c r="Q625" s="26"/>
      <c r="R625" s="26"/>
      <c r="S625" s="26"/>
    </row>
    <row r="626" spans="2:19" s="150" customFormat="1">
      <c r="B626" s="1"/>
      <c r="C626" s="26"/>
      <c r="D626" s="67"/>
      <c r="E626" s="67"/>
      <c r="F626" s="26"/>
      <c r="G626" s="69"/>
      <c r="H626" s="66"/>
      <c r="I626" s="26"/>
      <c r="J626" s="69"/>
      <c r="K626" s="69"/>
      <c r="L626" s="67"/>
      <c r="M626" s="69"/>
      <c r="N626" s="71"/>
      <c r="O626" s="72"/>
      <c r="P626" s="26"/>
      <c r="Q626" s="26"/>
      <c r="R626" s="26"/>
      <c r="S626" s="26"/>
    </row>
    <row r="627" spans="2:19"/>
    <row r="628" spans="2:19"/>
    <row r="629" spans="2:19"/>
    <row r="630" spans="2:19" s="150" customFormat="1">
      <c r="B630" s="1"/>
      <c r="C630" s="26"/>
      <c r="D630" s="67"/>
      <c r="E630" s="67"/>
      <c r="F630" s="26"/>
      <c r="G630" s="69"/>
      <c r="H630" s="66"/>
      <c r="I630" s="26"/>
      <c r="J630" s="69"/>
      <c r="K630" s="69"/>
      <c r="L630" s="67"/>
      <c r="M630" s="69"/>
      <c r="N630" s="71"/>
      <c r="O630" s="72"/>
      <c r="P630" s="26"/>
      <c r="Q630" s="26"/>
      <c r="R630" s="26"/>
      <c r="S630" s="26"/>
    </row>
    <row r="631" spans="2:19" s="150" customFormat="1">
      <c r="B631" s="1"/>
      <c r="C631" s="26"/>
      <c r="D631" s="67"/>
      <c r="E631" s="67"/>
      <c r="F631" s="26"/>
      <c r="G631" s="69"/>
      <c r="H631" s="66"/>
      <c r="I631" s="26"/>
      <c r="J631" s="69"/>
      <c r="K631" s="69"/>
      <c r="L631" s="67"/>
      <c r="M631" s="69"/>
      <c r="N631" s="71"/>
      <c r="O631" s="72"/>
      <c r="P631" s="26"/>
      <c r="Q631" s="26"/>
      <c r="R631" s="26"/>
      <c r="S631" s="26"/>
    </row>
    <row r="632" spans="2:19" s="150" customFormat="1">
      <c r="B632" s="1"/>
      <c r="C632" s="26"/>
      <c r="D632" s="67"/>
      <c r="E632" s="67"/>
      <c r="F632" s="26"/>
      <c r="G632" s="69"/>
      <c r="H632" s="66"/>
      <c r="I632" s="26"/>
      <c r="J632" s="69"/>
      <c r="K632" s="69"/>
      <c r="L632" s="67"/>
      <c r="M632" s="69"/>
      <c r="N632" s="71"/>
      <c r="O632" s="72"/>
      <c r="P632" s="26"/>
      <c r="Q632" s="26"/>
      <c r="R632" s="26"/>
      <c r="S632" s="26"/>
    </row>
    <row r="633" spans="2:19" s="150" customFormat="1">
      <c r="B633" s="1"/>
      <c r="C633" s="26"/>
      <c r="D633" s="67"/>
      <c r="E633" s="67"/>
      <c r="F633" s="26"/>
      <c r="G633" s="69"/>
      <c r="H633" s="66"/>
      <c r="I633" s="26"/>
      <c r="J633" s="69"/>
      <c r="K633" s="69"/>
      <c r="L633" s="67"/>
      <c r="M633" s="69"/>
      <c r="N633" s="71"/>
      <c r="O633" s="72"/>
      <c r="P633" s="26"/>
      <c r="Q633" s="26"/>
      <c r="R633" s="26"/>
      <c r="S633" s="26"/>
    </row>
    <row r="634" spans="2:19" s="150" customFormat="1">
      <c r="B634" s="1"/>
      <c r="C634" s="26"/>
      <c r="D634" s="67"/>
      <c r="E634" s="67"/>
      <c r="F634" s="26"/>
      <c r="G634" s="69"/>
      <c r="H634" s="66"/>
      <c r="I634" s="26"/>
      <c r="J634" s="69"/>
      <c r="K634" s="69"/>
      <c r="L634" s="67"/>
      <c r="M634" s="69"/>
      <c r="N634" s="71"/>
      <c r="O634" s="72"/>
      <c r="P634" s="26"/>
      <c r="Q634" s="26"/>
      <c r="R634" s="26"/>
      <c r="S634" s="26"/>
    </row>
    <row r="635" spans="2:19" s="150" customFormat="1">
      <c r="B635" s="1"/>
      <c r="C635" s="26"/>
      <c r="D635" s="67"/>
      <c r="E635" s="67"/>
      <c r="F635" s="26"/>
      <c r="G635" s="69"/>
      <c r="H635" s="66"/>
      <c r="I635" s="26"/>
      <c r="J635" s="69"/>
      <c r="K635" s="69"/>
      <c r="L635" s="67"/>
      <c r="M635" s="69"/>
      <c r="N635" s="71"/>
      <c r="O635" s="72"/>
      <c r="P635" s="26"/>
      <c r="Q635" s="26"/>
      <c r="R635" s="26"/>
      <c r="S635" s="26"/>
    </row>
    <row r="636" spans="2:19" s="150" customFormat="1">
      <c r="B636" s="1"/>
      <c r="C636" s="26"/>
      <c r="D636" s="67"/>
      <c r="E636" s="67"/>
      <c r="F636" s="26"/>
      <c r="G636" s="69"/>
      <c r="H636" s="66"/>
      <c r="I636" s="26"/>
      <c r="J636" s="69"/>
      <c r="K636" s="69"/>
      <c r="L636" s="67"/>
      <c r="M636" s="69"/>
      <c r="N636" s="71"/>
      <c r="O636" s="72"/>
      <c r="P636" s="26"/>
      <c r="Q636" s="26"/>
      <c r="R636" s="26"/>
      <c r="S636" s="26"/>
    </row>
    <row r="637" spans="2:19" s="150" customFormat="1">
      <c r="B637" s="1"/>
      <c r="C637" s="26"/>
      <c r="D637" s="67"/>
      <c r="E637" s="67"/>
      <c r="F637" s="26"/>
      <c r="G637" s="69"/>
      <c r="H637" s="66"/>
      <c r="I637" s="26"/>
      <c r="J637" s="69"/>
      <c r="K637" s="69"/>
      <c r="L637" s="67"/>
      <c r="M637" s="69"/>
      <c r="N637" s="71"/>
      <c r="O637" s="72"/>
      <c r="P637" s="26"/>
      <c r="Q637" s="26"/>
      <c r="R637" s="26"/>
      <c r="S637" s="26"/>
    </row>
    <row r="638" spans="2:19" s="150" customFormat="1">
      <c r="B638" s="1"/>
      <c r="C638" s="26"/>
      <c r="D638" s="67"/>
      <c r="E638" s="67"/>
      <c r="F638" s="26"/>
      <c r="G638" s="69"/>
      <c r="H638" s="66"/>
      <c r="I638" s="26"/>
      <c r="J638" s="69"/>
      <c r="K638" s="69"/>
      <c r="L638" s="67"/>
      <c r="M638" s="69"/>
      <c r="N638" s="71"/>
      <c r="O638" s="72"/>
      <c r="P638" s="26"/>
      <c r="Q638" s="26"/>
      <c r="R638" s="26"/>
      <c r="S638" s="26"/>
    </row>
    <row r="639" spans="2:19" s="150" customFormat="1">
      <c r="B639" s="1"/>
      <c r="C639" s="26"/>
      <c r="D639" s="67"/>
      <c r="E639" s="67"/>
      <c r="F639" s="26"/>
      <c r="G639" s="69"/>
      <c r="H639" s="66"/>
      <c r="I639" s="26"/>
      <c r="J639" s="69"/>
      <c r="K639" s="69"/>
      <c r="L639" s="67"/>
      <c r="M639" s="69"/>
      <c r="N639" s="71"/>
      <c r="O639" s="72"/>
      <c r="P639" s="26"/>
      <c r="Q639" s="26"/>
      <c r="R639" s="26"/>
      <c r="S639" s="26"/>
    </row>
    <row r="640" spans="2:19" s="150" customFormat="1">
      <c r="B640" s="1"/>
      <c r="C640" s="26"/>
      <c r="D640" s="67"/>
      <c r="E640" s="67"/>
      <c r="F640" s="26"/>
      <c r="G640" s="69"/>
      <c r="H640" s="66"/>
      <c r="I640" s="26"/>
      <c r="J640" s="69"/>
      <c r="K640" s="69"/>
      <c r="L640" s="67"/>
      <c r="M640" s="69"/>
      <c r="N640" s="71"/>
      <c r="O640" s="72"/>
      <c r="P640" s="26"/>
      <c r="Q640" s="26"/>
      <c r="R640" s="26"/>
      <c r="S640" s="26"/>
    </row>
    <row r="641" spans="2:19" s="150" customFormat="1">
      <c r="B641" s="1"/>
      <c r="C641" s="26"/>
      <c r="D641" s="67"/>
      <c r="E641" s="67"/>
      <c r="F641" s="26"/>
      <c r="G641" s="69"/>
      <c r="H641" s="66"/>
      <c r="I641" s="26"/>
      <c r="J641" s="69"/>
      <c r="K641" s="69"/>
      <c r="L641" s="67"/>
      <c r="M641" s="69"/>
      <c r="N641" s="71"/>
      <c r="O641" s="72"/>
      <c r="P641" s="26"/>
      <c r="Q641" s="26"/>
      <c r="R641" s="26"/>
      <c r="S641" s="26"/>
    </row>
    <row r="642" spans="2:19" s="150" customFormat="1">
      <c r="B642" s="1"/>
      <c r="C642" s="26"/>
      <c r="D642" s="67"/>
      <c r="E642" s="67"/>
      <c r="F642" s="26"/>
      <c r="G642" s="69"/>
      <c r="H642" s="66"/>
      <c r="I642" s="26"/>
      <c r="J642" s="69"/>
      <c r="K642" s="69"/>
      <c r="L642" s="67"/>
      <c r="M642" s="69"/>
      <c r="N642" s="71"/>
      <c r="O642" s="72"/>
      <c r="P642" s="26"/>
      <c r="Q642" s="26"/>
      <c r="R642" s="26"/>
      <c r="S642" s="26"/>
    </row>
    <row r="643" spans="2:19" s="150" customFormat="1">
      <c r="B643" s="1"/>
      <c r="C643" s="26"/>
      <c r="D643" s="67"/>
      <c r="E643" s="67"/>
      <c r="F643" s="26"/>
      <c r="G643" s="69"/>
      <c r="H643" s="66"/>
      <c r="I643" s="26"/>
      <c r="J643" s="69"/>
      <c r="K643" s="69"/>
      <c r="L643" s="67"/>
      <c r="M643" s="69"/>
      <c r="N643" s="71"/>
      <c r="O643" s="72"/>
      <c r="P643" s="26"/>
      <c r="Q643" s="26"/>
      <c r="R643" s="26"/>
      <c r="S643" s="26"/>
    </row>
    <row r="644" spans="2:19" s="150" customFormat="1">
      <c r="B644" s="1"/>
      <c r="C644" s="26"/>
      <c r="D644" s="67"/>
      <c r="E644" s="67"/>
      <c r="F644" s="26"/>
      <c r="G644" s="69"/>
      <c r="H644" s="66"/>
      <c r="I644" s="26"/>
      <c r="J644" s="69"/>
      <c r="K644" s="69"/>
      <c r="L644" s="67"/>
      <c r="M644" s="69"/>
      <c r="N644" s="71"/>
      <c r="O644" s="72"/>
      <c r="P644" s="26"/>
      <c r="Q644" s="26"/>
      <c r="R644" s="26"/>
      <c r="S644" s="26"/>
    </row>
    <row r="645" spans="2:19" s="150" customFormat="1">
      <c r="B645" s="1"/>
      <c r="C645" s="26"/>
      <c r="D645" s="67"/>
      <c r="E645" s="67"/>
      <c r="F645" s="26"/>
      <c r="G645" s="69"/>
      <c r="H645" s="66"/>
      <c r="I645" s="26"/>
      <c r="J645" s="69"/>
      <c r="K645" s="69"/>
      <c r="L645" s="67"/>
      <c r="M645" s="69"/>
      <c r="N645" s="71"/>
      <c r="O645" s="72"/>
      <c r="P645" s="26"/>
      <c r="Q645" s="26"/>
      <c r="R645" s="26"/>
      <c r="S645" s="26"/>
    </row>
    <row r="646" spans="2:19" s="150" customFormat="1">
      <c r="B646" s="1"/>
      <c r="C646" s="26"/>
      <c r="D646" s="67"/>
      <c r="E646" s="67"/>
      <c r="F646" s="26"/>
      <c r="G646" s="69"/>
      <c r="H646" s="66"/>
      <c r="I646" s="26"/>
      <c r="J646" s="69"/>
      <c r="K646" s="69"/>
      <c r="L646" s="67"/>
      <c r="M646" s="69"/>
      <c r="N646" s="71"/>
      <c r="O646" s="72"/>
      <c r="P646" s="26"/>
      <c r="Q646" s="26"/>
      <c r="R646" s="26"/>
      <c r="S646" s="26"/>
    </row>
    <row r="647" spans="2:19" s="150" customFormat="1">
      <c r="B647" s="1"/>
      <c r="C647" s="26"/>
      <c r="D647" s="67"/>
      <c r="E647" s="67"/>
      <c r="F647" s="26"/>
      <c r="G647" s="69"/>
      <c r="H647" s="66"/>
      <c r="I647" s="26"/>
      <c r="J647" s="69"/>
      <c r="K647" s="69"/>
      <c r="L647" s="67"/>
      <c r="M647" s="69"/>
      <c r="N647" s="71"/>
      <c r="O647" s="72"/>
      <c r="P647" s="26"/>
      <c r="Q647" s="26"/>
      <c r="R647" s="26"/>
      <c r="S647" s="26"/>
    </row>
    <row r="648" spans="2:19" s="150" customFormat="1">
      <c r="B648" s="1"/>
      <c r="C648" s="26"/>
      <c r="D648" s="67"/>
      <c r="E648" s="67"/>
      <c r="F648" s="26"/>
      <c r="G648" s="69"/>
      <c r="H648" s="66"/>
      <c r="I648" s="26"/>
      <c r="J648" s="69"/>
      <c r="K648" s="69"/>
      <c r="L648" s="67"/>
      <c r="M648" s="69"/>
      <c r="N648" s="71"/>
      <c r="O648" s="72"/>
      <c r="P648" s="26"/>
      <c r="Q648" s="26"/>
      <c r="R648" s="26"/>
      <c r="S648" s="26"/>
    </row>
    <row r="649" spans="2:19"/>
    <row r="650" spans="2:19"/>
    <row r="651" spans="2:19"/>
    <row r="652" spans="2:19"/>
    <row r="653" spans="2:19"/>
    <row r="654" spans="2:19"/>
    <row r="655" spans="2:19"/>
    <row r="656" spans="2:19" s="150" customFormat="1">
      <c r="B656" s="1"/>
      <c r="C656" s="26"/>
      <c r="D656" s="67"/>
      <c r="E656" s="67"/>
      <c r="F656" s="26"/>
      <c r="G656" s="69"/>
      <c r="H656" s="66"/>
      <c r="I656" s="26"/>
      <c r="J656" s="69"/>
      <c r="K656" s="69"/>
      <c r="L656" s="67"/>
      <c r="M656" s="69"/>
      <c r="N656" s="71"/>
      <c r="O656" s="72"/>
      <c r="P656" s="26"/>
      <c r="Q656" s="26"/>
      <c r="R656" s="26"/>
      <c r="S656" s="26"/>
    </row>
    <row r="657" spans="2:19" s="150" customFormat="1">
      <c r="B657" s="1"/>
      <c r="C657" s="26"/>
      <c r="D657" s="67"/>
      <c r="E657" s="67"/>
      <c r="F657" s="26"/>
      <c r="G657" s="69"/>
      <c r="H657" s="66"/>
      <c r="I657" s="26"/>
      <c r="J657" s="69"/>
      <c r="K657" s="69"/>
      <c r="L657" s="67"/>
      <c r="M657" s="69"/>
      <c r="N657" s="71"/>
      <c r="O657" s="72"/>
      <c r="P657" s="26"/>
      <c r="Q657" s="26"/>
      <c r="R657" s="26"/>
      <c r="S657" s="26"/>
    </row>
    <row r="658" spans="2:19" s="150" customFormat="1">
      <c r="B658" s="1"/>
      <c r="C658" s="26"/>
      <c r="D658" s="67"/>
      <c r="E658" s="67"/>
      <c r="F658" s="26"/>
      <c r="G658" s="69"/>
      <c r="H658" s="66"/>
      <c r="I658" s="26"/>
      <c r="J658" s="69"/>
      <c r="K658" s="69"/>
      <c r="L658" s="67"/>
      <c r="M658" s="69"/>
      <c r="N658" s="71"/>
      <c r="O658" s="72"/>
      <c r="P658" s="26"/>
      <c r="Q658" s="26"/>
      <c r="R658" s="26"/>
      <c r="S658" s="26"/>
    </row>
    <row r="659" spans="2:19" s="150" customFormat="1">
      <c r="B659" s="1"/>
      <c r="C659" s="26"/>
      <c r="D659" s="67"/>
      <c r="E659" s="67"/>
      <c r="F659" s="26"/>
      <c r="G659" s="69"/>
      <c r="H659" s="66"/>
      <c r="I659" s="26"/>
      <c r="J659" s="69"/>
      <c r="K659" s="69"/>
      <c r="L659" s="67"/>
      <c r="M659" s="69"/>
      <c r="N659" s="71"/>
      <c r="O659" s="72"/>
      <c r="P659" s="26"/>
      <c r="Q659" s="26"/>
      <c r="R659" s="26"/>
      <c r="S659" s="26"/>
    </row>
    <row r="660" spans="2:19" s="150" customFormat="1">
      <c r="B660" s="1"/>
      <c r="C660" s="26"/>
      <c r="D660" s="67"/>
      <c r="E660" s="67"/>
      <c r="F660" s="26"/>
      <c r="G660" s="69"/>
      <c r="H660" s="66"/>
      <c r="I660" s="26"/>
      <c r="J660" s="69"/>
      <c r="K660" s="69"/>
      <c r="L660" s="67"/>
      <c r="M660" s="69"/>
      <c r="N660" s="71"/>
      <c r="O660" s="72"/>
      <c r="P660" s="26"/>
      <c r="Q660" s="26"/>
      <c r="R660" s="26"/>
      <c r="S660" s="26"/>
    </row>
    <row r="661" spans="2:19" s="150" customFormat="1">
      <c r="B661" s="1"/>
      <c r="C661" s="26"/>
      <c r="D661" s="67"/>
      <c r="E661" s="67"/>
      <c r="F661" s="26"/>
      <c r="G661" s="69"/>
      <c r="H661" s="66"/>
      <c r="I661" s="26"/>
      <c r="J661" s="69"/>
      <c r="K661" s="69"/>
      <c r="L661" s="67"/>
      <c r="M661" s="69"/>
      <c r="N661" s="71"/>
      <c r="O661" s="72"/>
      <c r="P661" s="26"/>
      <c r="Q661" s="26"/>
      <c r="R661" s="26"/>
      <c r="S661" s="26"/>
    </row>
    <row r="662" spans="2:19" s="150" customFormat="1">
      <c r="B662" s="1"/>
      <c r="C662" s="26"/>
      <c r="D662" s="67"/>
      <c r="E662" s="67"/>
      <c r="F662" s="26"/>
      <c r="G662" s="69"/>
      <c r="H662" s="66"/>
      <c r="I662" s="26"/>
      <c r="J662" s="69"/>
      <c r="K662" s="69"/>
      <c r="L662" s="67"/>
      <c r="M662" s="69"/>
      <c r="N662" s="71"/>
      <c r="O662" s="72"/>
      <c r="P662" s="26"/>
      <c r="Q662" s="26"/>
      <c r="R662" s="26"/>
      <c r="S662" s="26"/>
    </row>
    <row r="663" spans="2:19" s="150" customFormat="1">
      <c r="B663" s="1"/>
      <c r="C663" s="26"/>
      <c r="D663" s="67"/>
      <c r="E663" s="67"/>
      <c r="F663" s="26"/>
      <c r="G663" s="69"/>
      <c r="H663" s="66"/>
      <c r="I663" s="26"/>
      <c r="J663" s="69"/>
      <c r="K663" s="69"/>
      <c r="L663" s="67"/>
      <c r="M663" s="69"/>
      <c r="N663" s="71"/>
      <c r="O663" s="72"/>
      <c r="P663" s="26"/>
      <c r="Q663" s="26"/>
      <c r="R663" s="26"/>
      <c r="S663" s="26"/>
    </row>
    <row r="664" spans="2:19" s="150" customFormat="1">
      <c r="B664" s="1"/>
      <c r="C664" s="26"/>
      <c r="D664" s="67"/>
      <c r="E664" s="67"/>
      <c r="F664" s="26"/>
      <c r="G664" s="69"/>
      <c r="H664" s="66"/>
      <c r="I664" s="26"/>
      <c r="J664" s="69"/>
      <c r="K664" s="69"/>
      <c r="L664" s="67"/>
      <c r="M664" s="69"/>
      <c r="N664" s="71"/>
      <c r="O664" s="72"/>
      <c r="P664" s="26"/>
      <c r="Q664" s="26"/>
      <c r="R664" s="26"/>
      <c r="S664" s="26"/>
    </row>
    <row r="665" spans="2:19" s="150" customFormat="1">
      <c r="B665" s="1"/>
      <c r="C665" s="26"/>
      <c r="D665" s="67"/>
      <c r="E665" s="67"/>
      <c r="F665" s="26"/>
      <c r="G665" s="69"/>
      <c r="H665" s="66"/>
      <c r="I665" s="26"/>
      <c r="J665" s="69"/>
      <c r="K665" s="69"/>
      <c r="L665" s="67"/>
      <c r="M665" s="69"/>
      <c r="N665" s="71"/>
      <c r="O665" s="72"/>
      <c r="P665" s="26"/>
      <c r="Q665" s="26"/>
      <c r="R665" s="26"/>
      <c r="S665" s="26"/>
    </row>
    <row r="666" spans="2:19" s="150" customFormat="1">
      <c r="B666" s="1"/>
      <c r="C666" s="26"/>
      <c r="D666" s="67"/>
      <c r="E666" s="67"/>
      <c r="F666" s="26"/>
      <c r="G666" s="69"/>
      <c r="H666" s="66"/>
      <c r="I666" s="26"/>
      <c r="J666" s="69"/>
      <c r="K666" s="69"/>
      <c r="L666" s="67"/>
      <c r="M666" s="69"/>
      <c r="N666" s="71"/>
      <c r="O666" s="72"/>
      <c r="P666" s="26"/>
      <c r="Q666" s="26"/>
      <c r="R666" s="26"/>
      <c r="S666" s="26"/>
    </row>
    <row r="667" spans="2:19" s="150" customFormat="1">
      <c r="B667" s="1"/>
      <c r="C667" s="26"/>
      <c r="D667" s="67"/>
      <c r="E667" s="67"/>
      <c r="F667" s="26"/>
      <c r="G667" s="69"/>
      <c r="H667" s="66"/>
      <c r="I667" s="26"/>
      <c r="J667" s="69"/>
      <c r="K667" s="69"/>
      <c r="L667" s="67"/>
      <c r="M667" s="69"/>
      <c r="N667" s="71"/>
      <c r="O667" s="72"/>
      <c r="P667" s="26"/>
      <c r="Q667" s="26"/>
      <c r="R667" s="26"/>
      <c r="S667" s="26"/>
    </row>
    <row r="668" spans="2:19"/>
    <row r="669" spans="2:19"/>
    <row r="670" spans="2:19"/>
    <row r="671" spans="2:19"/>
    <row r="672" spans="2:19" s="150" customFormat="1">
      <c r="B672" s="1"/>
      <c r="C672" s="26"/>
      <c r="D672" s="67"/>
      <c r="E672" s="67"/>
      <c r="F672" s="26"/>
      <c r="G672" s="69"/>
      <c r="H672" s="66"/>
      <c r="I672" s="26"/>
      <c r="J672" s="69"/>
      <c r="K672" s="69"/>
      <c r="L672" s="67"/>
      <c r="M672" s="69"/>
      <c r="N672" s="71"/>
      <c r="O672" s="72"/>
      <c r="P672" s="26"/>
      <c r="Q672" s="26"/>
      <c r="R672" s="26"/>
      <c r="S672" s="26"/>
    </row>
    <row r="673" spans="2:19" s="150" customFormat="1">
      <c r="B673" s="1"/>
      <c r="C673" s="26"/>
      <c r="D673" s="67"/>
      <c r="E673" s="67"/>
      <c r="F673" s="26"/>
      <c r="G673" s="69"/>
      <c r="H673" s="66"/>
      <c r="I673" s="26"/>
      <c r="J673" s="69"/>
      <c r="K673" s="69"/>
      <c r="L673" s="67"/>
      <c r="M673" s="69"/>
      <c r="N673" s="71"/>
      <c r="O673" s="72"/>
      <c r="P673" s="26"/>
      <c r="Q673" s="26"/>
      <c r="R673" s="26"/>
      <c r="S673" s="26"/>
    </row>
    <row r="674" spans="2:19" s="150" customFormat="1">
      <c r="B674" s="1"/>
      <c r="C674" s="26"/>
      <c r="D674" s="67"/>
      <c r="E674" s="67"/>
      <c r="F674" s="26"/>
      <c r="G674" s="69"/>
      <c r="H674" s="66"/>
      <c r="I674" s="26"/>
      <c r="J674" s="69"/>
      <c r="K674" s="69"/>
      <c r="L674" s="67"/>
      <c r="M674" s="69"/>
      <c r="N674" s="71"/>
      <c r="O674" s="72"/>
      <c r="P674" s="26"/>
      <c r="Q674" s="26"/>
      <c r="R674" s="26"/>
      <c r="S674" s="26"/>
    </row>
    <row r="675" spans="2:19" s="150" customFormat="1">
      <c r="B675" s="1"/>
      <c r="C675" s="26"/>
      <c r="D675" s="67"/>
      <c r="E675" s="67"/>
      <c r="F675" s="26"/>
      <c r="G675" s="69"/>
      <c r="H675" s="66"/>
      <c r="I675" s="26"/>
      <c r="J675" s="69"/>
      <c r="K675" s="69"/>
      <c r="L675" s="67"/>
      <c r="M675" s="69"/>
      <c r="N675" s="71"/>
      <c r="O675" s="72"/>
      <c r="P675" s="26"/>
      <c r="Q675" s="26"/>
      <c r="R675" s="26"/>
      <c r="S675" s="26"/>
    </row>
    <row r="676" spans="2:19" s="150" customFormat="1">
      <c r="B676" s="1"/>
      <c r="C676" s="26"/>
      <c r="D676" s="67"/>
      <c r="E676" s="67"/>
      <c r="F676" s="26"/>
      <c r="G676" s="69"/>
      <c r="H676" s="66"/>
      <c r="I676" s="26"/>
      <c r="J676" s="69"/>
      <c r="K676" s="69"/>
      <c r="L676" s="67"/>
      <c r="M676" s="69"/>
      <c r="N676" s="71"/>
      <c r="O676" s="72"/>
      <c r="P676" s="26"/>
      <c r="Q676" s="26"/>
      <c r="R676" s="26"/>
      <c r="S676" s="26"/>
    </row>
    <row r="677" spans="2:19" s="150" customFormat="1">
      <c r="B677" s="1"/>
      <c r="C677" s="26"/>
      <c r="D677" s="67"/>
      <c r="E677" s="67"/>
      <c r="F677" s="26"/>
      <c r="G677" s="69"/>
      <c r="H677" s="66"/>
      <c r="I677" s="26"/>
      <c r="J677" s="69"/>
      <c r="K677" s="69"/>
      <c r="L677" s="67"/>
      <c r="M677" s="69"/>
      <c r="N677" s="71"/>
      <c r="O677" s="72"/>
      <c r="P677" s="26"/>
      <c r="Q677" s="26"/>
      <c r="R677" s="26"/>
      <c r="S677" s="26"/>
    </row>
    <row r="678" spans="2:19" s="150" customFormat="1">
      <c r="B678" s="1"/>
      <c r="C678" s="26"/>
      <c r="D678" s="67"/>
      <c r="E678" s="67"/>
      <c r="F678" s="26"/>
      <c r="G678" s="69"/>
      <c r="H678" s="66"/>
      <c r="I678" s="26"/>
      <c r="J678" s="69"/>
      <c r="K678" s="69"/>
      <c r="L678" s="67"/>
      <c r="M678" s="69"/>
      <c r="N678" s="71"/>
      <c r="O678" s="72"/>
      <c r="P678" s="26"/>
      <c r="Q678" s="26"/>
      <c r="R678" s="26"/>
      <c r="S678" s="26"/>
    </row>
    <row r="679" spans="2:19" s="150" customFormat="1">
      <c r="B679" s="1"/>
      <c r="C679" s="26"/>
      <c r="D679" s="67"/>
      <c r="E679" s="67"/>
      <c r="F679" s="26"/>
      <c r="G679" s="69"/>
      <c r="H679" s="66"/>
      <c r="I679" s="26"/>
      <c r="J679" s="69"/>
      <c r="K679" s="69"/>
      <c r="L679" s="67"/>
      <c r="M679" s="69"/>
      <c r="N679" s="71"/>
      <c r="O679" s="72"/>
      <c r="P679" s="26"/>
      <c r="Q679" s="26"/>
      <c r="R679" s="26"/>
      <c r="S679" s="26"/>
    </row>
    <row r="680" spans="2:19" s="150" customFormat="1">
      <c r="B680" s="1"/>
      <c r="C680" s="26"/>
      <c r="D680" s="67"/>
      <c r="E680" s="67"/>
      <c r="F680" s="26"/>
      <c r="G680" s="69"/>
      <c r="H680" s="66"/>
      <c r="I680" s="26"/>
      <c r="J680" s="69"/>
      <c r="K680" s="69"/>
      <c r="L680" s="67"/>
      <c r="M680" s="69"/>
      <c r="N680" s="71"/>
      <c r="O680" s="72"/>
      <c r="P680" s="26"/>
      <c r="Q680" s="26"/>
      <c r="R680" s="26"/>
      <c r="S680" s="26"/>
    </row>
    <row r="681" spans="2:19" s="150" customFormat="1">
      <c r="B681" s="1"/>
      <c r="C681" s="26"/>
      <c r="D681" s="67"/>
      <c r="E681" s="67"/>
      <c r="F681" s="26"/>
      <c r="G681" s="69"/>
      <c r="H681" s="66"/>
      <c r="I681" s="26"/>
      <c r="J681" s="69"/>
      <c r="K681" s="69"/>
      <c r="L681" s="67"/>
      <c r="M681" s="69"/>
      <c r="N681" s="71"/>
      <c r="O681" s="72"/>
      <c r="P681" s="26"/>
      <c r="Q681" s="26"/>
      <c r="R681" s="26"/>
      <c r="S681" s="26"/>
    </row>
    <row r="682" spans="2:19" s="150" customFormat="1">
      <c r="B682" s="1"/>
      <c r="C682" s="26"/>
      <c r="D682" s="67"/>
      <c r="E682" s="67"/>
      <c r="F682" s="26"/>
      <c r="G682" s="69"/>
      <c r="H682" s="66"/>
      <c r="I682" s="26"/>
      <c r="J682" s="69"/>
      <c r="K682" s="69"/>
      <c r="L682" s="67"/>
      <c r="M682" s="69"/>
      <c r="N682" s="71"/>
      <c r="O682" s="72"/>
      <c r="P682" s="26"/>
      <c r="Q682" s="26"/>
      <c r="R682" s="26"/>
      <c r="S682" s="26"/>
    </row>
    <row r="683" spans="2:19" s="150" customFormat="1">
      <c r="B683" s="1"/>
      <c r="C683" s="26"/>
      <c r="D683" s="67"/>
      <c r="E683" s="67"/>
      <c r="F683" s="26"/>
      <c r="G683" s="69"/>
      <c r="H683" s="66"/>
      <c r="I683" s="26"/>
      <c r="J683" s="69"/>
      <c r="K683" s="69"/>
      <c r="L683" s="67"/>
      <c r="M683" s="69"/>
      <c r="N683" s="71"/>
      <c r="O683" s="72"/>
      <c r="P683" s="26"/>
      <c r="Q683" s="26"/>
      <c r="R683" s="26"/>
      <c r="S683" s="26"/>
    </row>
    <row r="684" spans="2:19" s="150" customFormat="1">
      <c r="B684" s="1"/>
      <c r="C684" s="26"/>
      <c r="D684" s="67"/>
      <c r="E684" s="67"/>
      <c r="F684" s="26"/>
      <c r="G684" s="69"/>
      <c r="H684" s="66"/>
      <c r="I684" s="26"/>
      <c r="J684" s="69"/>
      <c r="K684" s="69"/>
      <c r="L684" s="67"/>
      <c r="M684" s="69"/>
      <c r="N684" s="71"/>
      <c r="O684" s="72"/>
      <c r="P684" s="26"/>
      <c r="Q684" s="26"/>
      <c r="R684" s="26"/>
      <c r="S684" s="26"/>
    </row>
    <row r="685" spans="2:19" s="150" customFormat="1">
      <c r="B685" s="1"/>
      <c r="C685" s="26"/>
      <c r="D685" s="67"/>
      <c r="E685" s="67"/>
      <c r="F685" s="26"/>
      <c r="G685" s="69"/>
      <c r="H685" s="66"/>
      <c r="I685" s="26"/>
      <c r="J685" s="69"/>
      <c r="K685" s="69"/>
      <c r="L685" s="67"/>
      <c r="M685" s="69"/>
      <c r="N685" s="71"/>
      <c r="O685" s="72"/>
      <c r="P685" s="26"/>
      <c r="Q685" s="26"/>
      <c r="R685" s="26"/>
      <c r="S685" s="26"/>
    </row>
    <row r="686" spans="2:19" s="150" customFormat="1">
      <c r="B686" s="1"/>
      <c r="C686" s="26"/>
      <c r="D686" s="67"/>
      <c r="E686" s="67"/>
      <c r="F686" s="26"/>
      <c r="G686" s="69"/>
      <c r="H686" s="66"/>
      <c r="I686" s="26"/>
      <c r="J686" s="69"/>
      <c r="K686" s="69"/>
      <c r="L686" s="67"/>
      <c r="M686" s="69"/>
      <c r="N686" s="71"/>
      <c r="O686" s="72"/>
      <c r="P686" s="26"/>
      <c r="Q686" s="26"/>
      <c r="R686" s="26"/>
      <c r="S686" s="26"/>
    </row>
    <row r="687" spans="2:19" s="150" customFormat="1">
      <c r="B687" s="1"/>
      <c r="C687" s="26"/>
      <c r="D687" s="67"/>
      <c r="E687" s="67"/>
      <c r="F687" s="26"/>
      <c r="G687" s="69"/>
      <c r="H687" s="66"/>
      <c r="I687" s="26"/>
      <c r="J687" s="69"/>
      <c r="K687" s="69"/>
      <c r="L687" s="67"/>
      <c r="M687" s="69"/>
      <c r="N687" s="71"/>
      <c r="O687" s="72"/>
      <c r="P687" s="26"/>
      <c r="Q687" s="26"/>
      <c r="R687" s="26"/>
      <c r="S687" s="26"/>
    </row>
    <row r="688" spans="2:19" s="150" customFormat="1">
      <c r="B688" s="1"/>
      <c r="C688" s="26"/>
      <c r="D688" s="67"/>
      <c r="E688" s="67"/>
      <c r="F688" s="26"/>
      <c r="G688" s="69"/>
      <c r="H688" s="66"/>
      <c r="I688" s="26"/>
      <c r="J688" s="69"/>
      <c r="K688" s="69"/>
      <c r="L688" s="67"/>
      <c r="M688" s="69"/>
      <c r="N688" s="71"/>
      <c r="O688" s="72"/>
      <c r="P688" s="26"/>
      <c r="Q688" s="26"/>
      <c r="R688" s="26"/>
      <c r="S688" s="26"/>
    </row>
    <row r="689" spans="2:19" s="150" customFormat="1">
      <c r="B689" s="1"/>
      <c r="C689" s="26"/>
      <c r="D689" s="67"/>
      <c r="E689" s="67"/>
      <c r="F689" s="26"/>
      <c r="G689" s="69"/>
      <c r="H689" s="66"/>
      <c r="I689" s="26"/>
      <c r="J689" s="69"/>
      <c r="K689" s="69"/>
      <c r="L689" s="67"/>
      <c r="M689" s="69"/>
      <c r="N689" s="71"/>
      <c r="O689" s="72"/>
      <c r="P689" s="26"/>
      <c r="Q689" s="26"/>
      <c r="R689" s="26"/>
      <c r="S689" s="26"/>
    </row>
    <row r="690" spans="2:19" s="150" customFormat="1">
      <c r="B690" s="1"/>
      <c r="C690" s="26"/>
      <c r="D690" s="67"/>
      <c r="E690" s="67"/>
      <c r="F690" s="26"/>
      <c r="G690" s="69"/>
      <c r="H690" s="66"/>
      <c r="I690" s="26"/>
      <c r="J690" s="69"/>
      <c r="K690" s="69"/>
      <c r="L690" s="67"/>
      <c r="M690" s="69"/>
      <c r="N690" s="71"/>
      <c r="O690" s="72"/>
      <c r="P690" s="26"/>
      <c r="Q690" s="26"/>
      <c r="R690" s="26"/>
      <c r="S690" s="26"/>
    </row>
    <row r="691" spans="2:19" s="150" customFormat="1">
      <c r="B691" s="1"/>
      <c r="C691" s="26"/>
      <c r="D691" s="67"/>
      <c r="E691" s="67"/>
      <c r="F691" s="26"/>
      <c r="G691" s="69"/>
      <c r="H691" s="66"/>
      <c r="I691" s="26"/>
      <c r="J691" s="69"/>
      <c r="K691" s="69"/>
      <c r="L691" s="67"/>
      <c r="M691" s="69"/>
      <c r="N691" s="71"/>
      <c r="O691" s="72"/>
      <c r="P691" s="26"/>
      <c r="Q691" s="26"/>
      <c r="R691" s="26"/>
      <c r="S691" s="26"/>
    </row>
    <row r="692" spans="2:19" s="150" customFormat="1">
      <c r="B692" s="1"/>
      <c r="C692" s="26"/>
      <c r="D692" s="67"/>
      <c r="E692" s="67"/>
      <c r="F692" s="26"/>
      <c r="G692" s="69"/>
      <c r="H692" s="66"/>
      <c r="I692" s="26"/>
      <c r="J692" s="69"/>
      <c r="K692" s="69"/>
      <c r="L692" s="67"/>
      <c r="M692" s="69"/>
      <c r="N692" s="71"/>
      <c r="O692" s="72"/>
      <c r="P692" s="26"/>
      <c r="Q692" s="26"/>
      <c r="R692" s="26"/>
      <c r="S692" s="26"/>
    </row>
    <row r="693" spans="2:19" s="150" customFormat="1">
      <c r="B693" s="1"/>
      <c r="C693" s="26"/>
      <c r="D693" s="67"/>
      <c r="E693" s="67"/>
      <c r="F693" s="26"/>
      <c r="G693" s="69"/>
      <c r="H693" s="66"/>
      <c r="I693" s="26"/>
      <c r="J693" s="69"/>
      <c r="K693" s="69"/>
      <c r="L693" s="67"/>
      <c r="M693" s="69"/>
      <c r="N693" s="71"/>
      <c r="O693" s="72"/>
      <c r="P693" s="26"/>
      <c r="Q693" s="26"/>
      <c r="R693" s="26"/>
      <c r="S693" s="26"/>
    </row>
    <row r="694" spans="2:19" s="150" customFormat="1">
      <c r="B694" s="1"/>
      <c r="C694" s="26"/>
      <c r="D694" s="67"/>
      <c r="E694" s="67"/>
      <c r="F694" s="26"/>
      <c r="G694" s="69"/>
      <c r="H694" s="66"/>
      <c r="I694" s="26"/>
      <c r="J694" s="69"/>
      <c r="K694" s="69"/>
      <c r="L694" s="67"/>
      <c r="M694" s="69"/>
      <c r="N694" s="71"/>
      <c r="O694" s="72"/>
      <c r="P694" s="26"/>
      <c r="Q694" s="26"/>
      <c r="R694" s="26"/>
      <c r="S694" s="26"/>
    </row>
    <row r="695" spans="2:19" s="150" customFormat="1">
      <c r="B695" s="1"/>
      <c r="C695" s="26"/>
      <c r="D695" s="67"/>
      <c r="E695" s="67"/>
      <c r="F695" s="26"/>
      <c r="G695" s="69"/>
      <c r="H695" s="66"/>
      <c r="I695" s="26"/>
      <c r="J695" s="69"/>
      <c r="K695" s="69"/>
      <c r="L695" s="67"/>
      <c r="M695" s="69"/>
      <c r="N695" s="71"/>
      <c r="O695" s="72"/>
      <c r="P695" s="26"/>
      <c r="Q695" s="26"/>
      <c r="R695" s="26"/>
      <c r="S695" s="26"/>
    </row>
    <row r="696" spans="2:19"/>
    <row r="697" spans="2:19"/>
    <row r="698" spans="2:19"/>
    <row r="699" spans="2:19"/>
    <row r="700" spans="2:19"/>
    <row r="701" spans="2:19"/>
    <row r="702" spans="2:19"/>
    <row r="703" spans="2:19"/>
    <row r="704" spans="2:19"/>
    <row r="705" spans="2:19"/>
    <row r="706" spans="2:19" s="150" customFormat="1">
      <c r="B706" s="1"/>
      <c r="C706" s="26"/>
      <c r="D706" s="67"/>
      <c r="E706" s="67"/>
      <c r="F706" s="26"/>
      <c r="G706" s="69"/>
      <c r="H706" s="66"/>
      <c r="I706" s="26"/>
      <c r="J706" s="69"/>
      <c r="K706" s="69"/>
      <c r="L706" s="67"/>
      <c r="M706" s="69"/>
      <c r="N706" s="71"/>
      <c r="O706" s="72"/>
      <c r="P706" s="26"/>
      <c r="Q706" s="26"/>
      <c r="R706" s="26"/>
      <c r="S706" s="26"/>
    </row>
    <row r="707" spans="2:19" s="150" customFormat="1">
      <c r="B707" s="1"/>
      <c r="C707" s="26"/>
      <c r="D707" s="67"/>
      <c r="E707" s="67"/>
      <c r="F707" s="26"/>
      <c r="G707" s="69"/>
      <c r="H707" s="66"/>
      <c r="I707" s="26"/>
      <c r="J707" s="69"/>
      <c r="K707" s="69"/>
      <c r="L707" s="67"/>
      <c r="M707" s="69"/>
      <c r="N707" s="71"/>
      <c r="O707" s="72"/>
      <c r="P707" s="26"/>
      <c r="Q707" s="26"/>
      <c r="R707" s="26"/>
      <c r="S707" s="26"/>
    </row>
    <row r="708" spans="2:19" s="150" customFormat="1">
      <c r="B708" s="1"/>
      <c r="C708" s="26"/>
      <c r="D708" s="67"/>
      <c r="E708" s="67"/>
      <c r="F708" s="26"/>
      <c r="G708" s="69"/>
      <c r="H708" s="66"/>
      <c r="I708" s="26"/>
      <c r="J708" s="69"/>
      <c r="K708" s="69"/>
      <c r="L708" s="67"/>
      <c r="M708" s="69"/>
      <c r="N708" s="71"/>
      <c r="O708" s="72"/>
      <c r="P708" s="26"/>
      <c r="Q708" s="26"/>
      <c r="R708" s="26"/>
      <c r="S708" s="26"/>
    </row>
    <row r="709" spans="2:19" s="150" customFormat="1">
      <c r="B709" s="1"/>
      <c r="C709" s="26"/>
      <c r="D709" s="67"/>
      <c r="E709" s="67"/>
      <c r="F709" s="26"/>
      <c r="G709" s="69"/>
      <c r="H709" s="66"/>
      <c r="I709" s="26"/>
      <c r="J709" s="69"/>
      <c r="K709" s="69"/>
      <c r="L709" s="67"/>
      <c r="M709" s="69"/>
      <c r="N709" s="71"/>
      <c r="O709" s="72"/>
      <c r="P709" s="26"/>
      <c r="Q709" s="26"/>
      <c r="R709" s="26"/>
      <c r="S709" s="26"/>
    </row>
    <row r="710" spans="2:19" s="150" customFormat="1">
      <c r="B710" s="1"/>
      <c r="C710" s="26"/>
      <c r="D710" s="67"/>
      <c r="E710" s="67"/>
      <c r="F710" s="26"/>
      <c r="G710" s="69"/>
      <c r="H710" s="66"/>
      <c r="I710" s="26"/>
      <c r="J710" s="69"/>
      <c r="K710" s="69"/>
      <c r="L710" s="67"/>
      <c r="M710" s="69"/>
      <c r="N710" s="71"/>
      <c r="O710" s="72"/>
      <c r="P710" s="26"/>
      <c r="Q710" s="26"/>
      <c r="R710" s="26"/>
      <c r="S710" s="26"/>
    </row>
    <row r="711" spans="2:19" s="150" customFormat="1">
      <c r="B711" s="1"/>
      <c r="C711" s="26"/>
      <c r="D711" s="67"/>
      <c r="E711" s="67"/>
      <c r="F711" s="26"/>
      <c r="G711" s="69"/>
      <c r="H711" s="66"/>
      <c r="I711" s="26"/>
      <c r="J711" s="69"/>
      <c r="K711" s="69"/>
      <c r="L711" s="67"/>
      <c r="M711" s="69"/>
      <c r="N711" s="71"/>
      <c r="O711" s="72"/>
      <c r="P711" s="26"/>
      <c r="Q711" s="26"/>
      <c r="R711" s="26"/>
      <c r="S711" s="26"/>
    </row>
    <row r="712" spans="2:19" s="150" customFormat="1">
      <c r="B712" s="1"/>
      <c r="C712" s="26"/>
      <c r="D712" s="67"/>
      <c r="E712" s="67"/>
      <c r="F712" s="26"/>
      <c r="G712" s="69"/>
      <c r="H712" s="66"/>
      <c r="I712" s="26"/>
      <c r="J712" s="69"/>
      <c r="K712" s="69"/>
      <c r="L712" s="67"/>
      <c r="M712" s="69"/>
      <c r="N712" s="71"/>
      <c r="O712" s="72"/>
      <c r="P712" s="26"/>
      <c r="Q712" s="26"/>
      <c r="R712" s="26"/>
      <c r="S712" s="26"/>
    </row>
    <row r="713" spans="2:19" s="150" customFormat="1">
      <c r="B713" s="1"/>
      <c r="C713" s="26"/>
      <c r="D713" s="67"/>
      <c r="E713" s="67"/>
      <c r="F713" s="26"/>
      <c r="G713" s="69"/>
      <c r="H713" s="66"/>
      <c r="I713" s="26"/>
      <c r="J713" s="69"/>
      <c r="K713" s="69"/>
      <c r="L713" s="67"/>
      <c r="M713" s="69"/>
      <c r="N713" s="71"/>
      <c r="O713" s="72"/>
      <c r="P713" s="26"/>
      <c r="Q713" s="26"/>
      <c r="R713" s="26"/>
      <c r="S713" s="26"/>
    </row>
    <row r="714" spans="2:19" s="150" customFormat="1">
      <c r="B714" s="1"/>
      <c r="C714" s="26"/>
      <c r="D714" s="67"/>
      <c r="E714" s="67"/>
      <c r="F714" s="26"/>
      <c r="G714" s="69"/>
      <c r="H714" s="66"/>
      <c r="I714" s="26"/>
      <c r="J714" s="69"/>
      <c r="K714" s="69"/>
      <c r="L714" s="67"/>
      <c r="M714" s="69"/>
      <c r="N714" s="71"/>
      <c r="O714" s="72"/>
      <c r="P714" s="26"/>
      <c r="Q714" s="26"/>
      <c r="R714" s="26"/>
      <c r="S714" s="26"/>
    </row>
    <row r="715" spans="2:19" s="150" customFormat="1">
      <c r="B715" s="1"/>
      <c r="C715" s="26"/>
      <c r="D715" s="67"/>
      <c r="E715" s="67"/>
      <c r="F715" s="26"/>
      <c r="G715" s="69"/>
      <c r="H715" s="66"/>
      <c r="I715" s="26"/>
      <c r="J715" s="69"/>
      <c r="K715" s="69"/>
      <c r="L715" s="67"/>
      <c r="M715" s="69"/>
      <c r="N715" s="71"/>
      <c r="O715" s="72"/>
      <c r="P715" s="26"/>
      <c r="Q715" s="26"/>
      <c r="R715" s="26"/>
      <c r="S715" s="26"/>
    </row>
    <row r="716" spans="2:19" s="150" customFormat="1">
      <c r="B716" s="1"/>
      <c r="C716" s="26"/>
      <c r="D716" s="67"/>
      <c r="E716" s="67"/>
      <c r="F716" s="26"/>
      <c r="G716" s="69"/>
      <c r="H716" s="66"/>
      <c r="I716" s="26"/>
      <c r="J716" s="69"/>
      <c r="K716" s="69"/>
      <c r="L716" s="67"/>
      <c r="M716" s="69"/>
      <c r="N716" s="71"/>
      <c r="O716" s="72"/>
      <c r="P716" s="26"/>
      <c r="Q716" s="26"/>
      <c r="R716" s="26"/>
      <c r="S716" s="26"/>
    </row>
    <row r="717" spans="2:19" s="150" customFormat="1">
      <c r="B717" s="1"/>
      <c r="C717" s="26"/>
      <c r="D717" s="67"/>
      <c r="E717" s="67"/>
      <c r="F717" s="26"/>
      <c r="G717" s="69"/>
      <c r="H717" s="66"/>
      <c r="I717" s="26"/>
      <c r="J717" s="69"/>
      <c r="K717" s="69"/>
      <c r="L717" s="67"/>
      <c r="M717" s="69"/>
      <c r="N717" s="71"/>
      <c r="O717" s="72"/>
      <c r="P717" s="26"/>
      <c r="Q717" s="26"/>
      <c r="R717" s="26"/>
      <c r="S717" s="26"/>
    </row>
    <row r="718" spans="2:19" s="150" customFormat="1">
      <c r="B718" s="1"/>
      <c r="C718" s="26"/>
      <c r="D718" s="67"/>
      <c r="E718" s="67"/>
      <c r="F718" s="26"/>
      <c r="G718" s="69"/>
      <c r="H718" s="66"/>
      <c r="I718" s="26"/>
      <c r="J718" s="69"/>
      <c r="K718" s="69"/>
      <c r="L718" s="67"/>
      <c r="M718" s="69"/>
      <c r="N718" s="71"/>
      <c r="O718" s="72"/>
      <c r="P718" s="26"/>
      <c r="Q718" s="26"/>
      <c r="R718" s="26"/>
      <c r="S718" s="26"/>
    </row>
    <row r="719" spans="2:19" s="150" customFormat="1">
      <c r="B719" s="1"/>
      <c r="C719" s="26"/>
      <c r="D719" s="67"/>
      <c r="E719" s="67"/>
      <c r="F719" s="26"/>
      <c r="G719" s="69"/>
      <c r="H719" s="66"/>
      <c r="I719" s="26"/>
      <c r="J719" s="69"/>
      <c r="K719" s="69"/>
      <c r="L719" s="67"/>
      <c r="M719" s="69"/>
      <c r="N719" s="71"/>
      <c r="O719" s="72"/>
      <c r="P719" s="26"/>
      <c r="Q719" s="26"/>
      <c r="R719" s="26"/>
      <c r="S719" s="26"/>
    </row>
    <row r="720" spans="2:19" s="150" customFormat="1">
      <c r="B720" s="1"/>
      <c r="C720" s="26"/>
      <c r="D720" s="67"/>
      <c r="E720" s="67"/>
      <c r="F720" s="26"/>
      <c r="G720" s="69"/>
      <c r="H720" s="66"/>
      <c r="I720" s="26"/>
      <c r="J720" s="69"/>
      <c r="K720" s="69"/>
      <c r="L720" s="67"/>
      <c r="M720" s="69"/>
      <c r="N720" s="71"/>
      <c r="O720" s="72"/>
      <c r="P720" s="26"/>
      <c r="Q720" s="26"/>
      <c r="R720" s="26"/>
      <c r="S720" s="26"/>
    </row>
    <row r="721" spans="2:19" s="150" customFormat="1">
      <c r="B721" s="1"/>
      <c r="C721" s="26"/>
      <c r="D721" s="67"/>
      <c r="E721" s="67"/>
      <c r="F721" s="26"/>
      <c r="G721" s="69"/>
      <c r="H721" s="66"/>
      <c r="I721" s="26"/>
      <c r="J721" s="69"/>
      <c r="K721" s="69"/>
      <c r="L721" s="67"/>
      <c r="M721" s="69"/>
      <c r="N721" s="71"/>
      <c r="O721" s="72"/>
      <c r="P721" s="26"/>
      <c r="Q721" s="26"/>
      <c r="R721" s="26"/>
      <c r="S721" s="26"/>
    </row>
    <row r="722" spans="2:19" s="150" customFormat="1">
      <c r="B722" s="1"/>
      <c r="C722" s="26"/>
      <c r="D722" s="67"/>
      <c r="E722" s="67"/>
      <c r="F722" s="26"/>
      <c r="G722" s="69"/>
      <c r="H722" s="66"/>
      <c r="I722" s="26"/>
      <c r="J722" s="69"/>
      <c r="K722" s="69"/>
      <c r="L722" s="67"/>
      <c r="M722" s="69"/>
      <c r="N722" s="71"/>
      <c r="O722" s="72"/>
      <c r="P722" s="26"/>
      <c r="Q722" s="26"/>
      <c r="R722" s="26"/>
      <c r="S722" s="26"/>
    </row>
    <row r="723" spans="2:19" s="150" customFormat="1">
      <c r="B723" s="1"/>
      <c r="C723" s="26"/>
      <c r="D723" s="67"/>
      <c r="E723" s="67"/>
      <c r="F723" s="26"/>
      <c r="G723" s="69"/>
      <c r="H723" s="66"/>
      <c r="I723" s="26"/>
      <c r="J723" s="69"/>
      <c r="K723" s="69"/>
      <c r="L723" s="67"/>
      <c r="M723" s="69"/>
      <c r="N723" s="71"/>
      <c r="O723" s="72"/>
      <c r="P723" s="26"/>
      <c r="Q723" s="26"/>
      <c r="R723" s="26"/>
      <c r="S723" s="26"/>
    </row>
    <row r="724" spans="2:19" s="150" customFormat="1">
      <c r="B724" s="1"/>
      <c r="C724" s="26"/>
      <c r="D724" s="67"/>
      <c r="E724" s="67"/>
      <c r="F724" s="26"/>
      <c r="G724" s="69"/>
      <c r="H724" s="66"/>
      <c r="I724" s="26"/>
      <c r="J724" s="69"/>
      <c r="K724" s="69"/>
      <c r="L724" s="67"/>
      <c r="M724" s="69"/>
      <c r="N724" s="71"/>
      <c r="O724" s="72"/>
      <c r="P724" s="26"/>
      <c r="Q724" s="26"/>
      <c r="R724" s="26"/>
      <c r="S724" s="26"/>
    </row>
    <row r="725" spans="2:19" s="150" customFormat="1">
      <c r="B725" s="1"/>
      <c r="C725" s="26"/>
      <c r="D725" s="67"/>
      <c r="E725" s="67"/>
      <c r="F725" s="26"/>
      <c r="G725" s="69"/>
      <c r="H725" s="66"/>
      <c r="I725" s="26"/>
      <c r="J725" s="69"/>
      <c r="K725" s="69"/>
      <c r="L725" s="67"/>
      <c r="M725" s="69"/>
      <c r="N725" s="71"/>
      <c r="O725" s="72"/>
      <c r="P725" s="26"/>
      <c r="Q725" s="26"/>
      <c r="R725" s="26"/>
      <c r="S725" s="26"/>
    </row>
    <row r="726" spans="2:19" s="150" customFormat="1">
      <c r="B726" s="1"/>
      <c r="C726" s="26"/>
      <c r="D726" s="67"/>
      <c r="E726" s="67"/>
      <c r="F726" s="26"/>
      <c r="G726" s="69"/>
      <c r="H726" s="66"/>
      <c r="I726" s="26"/>
      <c r="J726" s="69"/>
      <c r="K726" s="69"/>
      <c r="L726" s="67"/>
      <c r="M726" s="69"/>
      <c r="N726" s="71"/>
      <c r="O726" s="72"/>
      <c r="P726" s="26"/>
      <c r="Q726" s="26"/>
      <c r="R726" s="26"/>
      <c r="S726" s="26"/>
    </row>
    <row r="727" spans="2:19" s="150" customFormat="1">
      <c r="B727" s="1"/>
      <c r="C727" s="26"/>
      <c r="D727" s="67"/>
      <c r="E727" s="67"/>
      <c r="F727" s="26"/>
      <c r="G727" s="69"/>
      <c r="H727" s="66"/>
      <c r="I727" s="26"/>
      <c r="J727" s="69"/>
      <c r="K727" s="69"/>
      <c r="L727" s="67"/>
      <c r="M727" s="69"/>
      <c r="N727" s="71"/>
      <c r="O727" s="72"/>
      <c r="P727" s="26"/>
      <c r="Q727" s="26"/>
      <c r="R727" s="26"/>
      <c r="S727" s="26"/>
    </row>
    <row r="728" spans="2:19"/>
    <row r="729" spans="2:19"/>
    <row r="730" spans="2:19"/>
    <row r="731" spans="2:19"/>
    <row r="732" spans="2:19"/>
    <row r="733" spans="2:19"/>
    <row r="734" spans="2:19"/>
    <row r="735" spans="2:19"/>
    <row r="736" spans="2:19"/>
    <row r="737" spans="2:19"/>
    <row r="738" spans="2:19"/>
    <row r="739" spans="2:19"/>
    <row r="740" spans="2:19" s="150" customFormat="1">
      <c r="B740" s="1"/>
      <c r="C740" s="26"/>
      <c r="D740" s="67"/>
      <c r="E740" s="67"/>
      <c r="F740" s="26"/>
      <c r="G740" s="69"/>
      <c r="H740" s="66"/>
      <c r="I740" s="26"/>
      <c r="J740" s="69"/>
      <c r="K740" s="69"/>
      <c r="L740" s="67"/>
      <c r="M740" s="69"/>
      <c r="N740" s="71"/>
      <c r="O740" s="72"/>
      <c r="P740" s="26"/>
      <c r="Q740" s="26"/>
      <c r="R740" s="26"/>
      <c r="S740" s="26"/>
    </row>
    <row r="741" spans="2:19" s="150" customFormat="1">
      <c r="B741" s="1"/>
      <c r="C741" s="26"/>
      <c r="D741" s="67"/>
      <c r="E741" s="67"/>
      <c r="F741" s="26"/>
      <c r="G741" s="69"/>
      <c r="H741" s="66"/>
      <c r="I741" s="26"/>
      <c r="J741" s="69"/>
      <c r="K741" s="69"/>
      <c r="L741" s="67"/>
      <c r="M741" s="69"/>
      <c r="N741" s="71"/>
      <c r="O741" s="72"/>
      <c r="P741" s="26"/>
      <c r="Q741" s="26"/>
      <c r="R741" s="26"/>
      <c r="S741" s="26"/>
    </row>
    <row r="742" spans="2:19" s="150" customFormat="1">
      <c r="B742" s="1"/>
      <c r="C742" s="26"/>
      <c r="D742" s="67"/>
      <c r="E742" s="67"/>
      <c r="F742" s="26"/>
      <c r="G742" s="69"/>
      <c r="H742" s="66"/>
      <c r="I742" s="26"/>
      <c r="J742" s="69"/>
      <c r="K742" s="69"/>
      <c r="L742" s="67"/>
      <c r="M742" s="69"/>
      <c r="N742" s="71"/>
      <c r="O742" s="72"/>
      <c r="P742" s="26"/>
      <c r="Q742" s="26"/>
      <c r="R742" s="26"/>
      <c r="S742" s="26"/>
    </row>
    <row r="743" spans="2:19" s="150" customFormat="1">
      <c r="B743" s="1"/>
      <c r="C743" s="26"/>
      <c r="D743" s="67"/>
      <c r="E743" s="67"/>
      <c r="F743" s="26"/>
      <c r="G743" s="69"/>
      <c r="H743" s="66"/>
      <c r="I743" s="26"/>
      <c r="J743" s="69"/>
      <c r="K743" s="69"/>
      <c r="L743" s="67"/>
      <c r="M743" s="69"/>
      <c r="N743" s="71"/>
      <c r="O743" s="72"/>
      <c r="P743" s="26"/>
      <c r="Q743" s="26"/>
      <c r="R743" s="26"/>
      <c r="S743" s="26"/>
    </row>
    <row r="744" spans="2:19" s="150" customFormat="1">
      <c r="B744" s="1"/>
      <c r="C744" s="26"/>
      <c r="D744" s="67"/>
      <c r="E744" s="67"/>
      <c r="F744" s="26"/>
      <c r="G744" s="69"/>
      <c r="H744" s="66"/>
      <c r="I744" s="26"/>
      <c r="J744" s="69"/>
      <c r="K744" s="69"/>
      <c r="L744" s="67"/>
      <c r="M744" s="69"/>
      <c r="N744" s="71"/>
      <c r="O744" s="72"/>
      <c r="P744" s="26"/>
      <c r="Q744" s="26"/>
      <c r="R744" s="26"/>
      <c r="S744" s="26"/>
    </row>
    <row r="745" spans="2:19" s="150" customFormat="1">
      <c r="B745" s="1"/>
      <c r="C745" s="26"/>
      <c r="D745" s="67"/>
      <c r="E745" s="67"/>
      <c r="F745" s="26"/>
      <c r="G745" s="69"/>
      <c r="H745" s="66"/>
      <c r="I745" s="26"/>
      <c r="J745" s="69"/>
      <c r="K745" s="69"/>
      <c r="L745" s="67"/>
      <c r="M745" s="69"/>
      <c r="N745" s="71"/>
      <c r="O745" s="72"/>
      <c r="P745" s="26"/>
      <c r="Q745" s="26"/>
      <c r="R745" s="26"/>
      <c r="S745" s="26"/>
    </row>
    <row r="746" spans="2:19" s="150" customFormat="1">
      <c r="B746" s="1"/>
      <c r="C746" s="26"/>
      <c r="D746" s="67"/>
      <c r="E746" s="67"/>
      <c r="F746" s="26"/>
      <c r="G746" s="69"/>
      <c r="H746" s="66"/>
      <c r="I746" s="26"/>
      <c r="J746" s="69"/>
      <c r="K746" s="69"/>
      <c r="L746" s="67"/>
      <c r="M746" s="69"/>
      <c r="N746" s="71"/>
      <c r="O746" s="72"/>
      <c r="P746" s="26"/>
      <c r="Q746" s="26"/>
      <c r="R746" s="26"/>
      <c r="S746" s="26"/>
    </row>
    <row r="747" spans="2:19" s="150" customFormat="1">
      <c r="B747" s="1"/>
      <c r="C747" s="26"/>
      <c r="D747" s="67"/>
      <c r="E747" s="67"/>
      <c r="F747" s="26"/>
      <c r="G747" s="69"/>
      <c r="H747" s="66"/>
      <c r="I747" s="26"/>
      <c r="J747" s="69"/>
      <c r="K747" s="69"/>
      <c r="L747" s="67"/>
      <c r="M747" s="69"/>
      <c r="N747" s="71"/>
      <c r="O747" s="72"/>
      <c r="P747" s="26"/>
      <c r="Q747" s="26"/>
      <c r="R747" s="26"/>
      <c r="S747" s="26"/>
    </row>
    <row r="748" spans="2:19" s="150" customFormat="1">
      <c r="B748" s="1"/>
      <c r="C748" s="26"/>
      <c r="D748" s="67"/>
      <c r="E748" s="67"/>
      <c r="F748" s="26"/>
      <c r="G748" s="69"/>
      <c r="H748" s="66"/>
      <c r="I748" s="26"/>
      <c r="J748" s="69"/>
      <c r="K748" s="69"/>
      <c r="L748" s="67"/>
      <c r="M748" s="69"/>
      <c r="N748" s="71"/>
      <c r="O748" s="72"/>
      <c r="P748" s="26"/>
      <c r="Q748" s="26"/>
      <c r="R748" s="26"/>
      <c r="S748" s="26"/>
    </row>
    <row r="749" spans="2:19" s="150" customFormat="1">
      <c r="B749" s="1"/>
      <c r="C749" s="26"/>
      <c r="D749" s="67"/>
      <c r="E749" s="67"/>
      <c r="F749" s="26"/>
      <c r="G749" s="69"/>
      <c r="H749" s="66"/>
      <c r="I749" s="26"/>
      <c r="J749" s="69"/>
      <c r="K749" s="69"/>
      <c r="L749" s="67"/>
      <c r="M749" s="69"/>
      <c r="N749" s="71"/>
      <c r="O749" s="72"/>
      <c r="P749" s="26"/>
      <c r="Q749" s="26"/>
      <c r="R749" s="26"/>
      <c r="S749" s="26"/>
    </row>
    <row r="750" spans="2:19" s="150" customFormat="1">
      <c r="B750" s="1"/>
      <c r="C750" s="26"/>
      <c r="D750" s="67"/>
      <c r="E750" s="67"/>
      <c r="F750" s="26"/>
      <c r="G750" s="69"/>
      <c r="H750" s="66"/>
      <c r="I750" s="26"/>
      <c r="J750" s="69"/>
      <c r="K750" s="69"/>
      <c r="L750" s="67"/>
      <c r="M750" s="69"/>
      <c r="N750" s="71"/>
      <c r="O750" s="72"/>
      <c r="P750" s="26"/>
      <c r="Q750" s="26"/>
      <c r="R750" s="26"/>
      <c r="S750" s="26"/>
    </row>
    <row r="751" spans="2:19" s="150" customFormat="1">
      <c r="B751" s="1"/>
      <c r="C751" s="26"/>
      <c r="D751" s="67"/>
      <c r="E751" s="67"/>
      <c r="F751" s="26"/>
      <c r="G751" s="69"/>
      <c r="H751" s="66"/>
      <c r="I751" s="26"/>
      <c r="J751" s="69"/>
      <c r="K751" s="69"/>
      <c r="L751" s="67"/>
      <c r="M751" s="69"/>
      <c r="N751" s="71"/>
      <c r="O751" s="72"/>
      <c r="P751" s="26"/>
      <c r="Q751" s="26"/>
      <c r="R751" s="26"/>
      <c r="S751" s="26"/>
    </row>
    <row r="752" spans="2:19" s="150" customFormat="1">
      <c r="B752" s="1"/>
      <c r="C752" s="26"/>
      <c r="D752" s="67"/>
      <c r="E752" s="67"/>
      <c r="F752" s="26"/>
      <c r="G752" s="69"/>
      <c r="H752" s="66"/>
      <c r="I752" s="26"/>
      <c r="J752" s="69"/>
      <c r="K752" s="69"/>
      <c r="L752" s="67"/>
      <c r="M752" s="69"/>
      <c r="N752" s="71"/>
      <c r="O752" s="72"/>
      <c r="P752" s="26"/>
      <c r="Q752" s="26"/>
      <c r="R752" s="26"/>
      <c r="S752" s="26"/>
    </row>
    <row r="753" spans="2:19" s="150" customFormat="1">
      <c r="B753" s="1"/>
      <c r="C753" s="26"/>
      <c r="D753" s="67"/>
      <c r="E753" s="67"/>
      <c r="F753" s="26"/>
      <c r="G753" s="69"/>
      <c r="H753" s="66"/>
      <c r="I753" s="26"/>
      <c r="J753" s="69"/>
      <c r="K753" s="69"/>
      <c r="L753" s="67"/>
      <c r="M753" s="69"/>
      <c r="N753" s="71"/>
      <c r="O753" s="72"/>
      <c r="P753" s="26"/>
      <c r="Q753" s="26"/>
      <c r="R753" s="26"/>
      <c r="S753" s="26"/>
    </row>
    <row r="754" spans="2:19" s="150" customFormat="1">
      <c r="B754" s="1"/>
      <c r="C754" s="26"/>
      <c r="D754" s="67"/>
      <c r="E754" s="67"/>
      <c r="F754" s="26"/>
      <c r="G754" s="69"/>
      <c r="H754" s="66"/>
      <c r="I754" s="26"/>
      <c r="J754" s="69"/>
      <c r="K754" s="69"/>
      <c r="L754" s="67"/>
      <c r="M754" s="69"/>
      <c r="N754" s="71"/>
      <c r="O754" s="72"/>
      <c r="P754" s="26"/>
      <c r="Q754" s="26"/>
      <c r="R754" s="26"/>
      <c r="S754" s="26"/>
    </row>
    <row r="755" spans="2:19" s="150" customFormat="1">
      <c r="B755" s="1"/>
      <c r="C755" s="26"/>
      <c r="D755" s="67"/>
      <c r="E755" s="67"/>
      <c r="F755" s="26"/>
      <c r="G755" s="69"/>
      <c r="H755" s="66"/>
      <c r="I755" s="26"/>
      <c r="J755" s="69"/>
      <c r="K755" s="69"/>
      <c r="L755" s="67"/>
      <c r="M755" s="69"/>
      <c r="N755" s="71"/>
      <c r="O755" s="72"/>
      <c r="P755" s="26"/>
      <c r="Q755" s="26"/>
      <c r="R755" s="26"/>
      <c r="S755" s="26"/>
    </row>
    <row r="756" spans="2:19" s="150" customFormat="1">
      <c r="B756" s="1"/>
      <c r="C756" s="26"/>
      <c r="D756" s="67"/>
      <c r="E756" s="67"/>
      <c r="F756" s="26"/>
      <c r="G756" s="69"/>
      <c r="H756" s="66"/>
      <c r="I756" s="26"/>
      <c r="J756" s="69"/>
      <c r="K756" s="69"/>
      <c r="L756" s="67"/>
      <c r="M756" s="69"/>
      <c r="N756" s="71"/>
      <c r="O756" s="72"/>
      <c r="P756" s="26"/>
      <c r="Q756" s="26"/>
      <c r="R756" s="26"/>
      <c r="S756" s="26"/>
    </row>
    <row r="757" spans="2:19" s="150" customFormat="1">
      <c r="B757" s="1"/>
      <c r="C757" s="26"/>
      <c r="D757" s="67"/>
      <c r="E757" s="67"/>
      <c r="F757" s="26"/>
      <c r="G757" s="69"/>
      <c r="H757" s="66"/>
      <c r="I757" s="26"/>
      <c r="J757" s="69"/>
      <c r="K757" s="69"/>
      <c r="L757" s="67"/>
      <c r="M757" s="69"/>
      <c r="N757" s="71"/>
      <c r="O757" s="72"/>
      <c r="P757" s="26"/>
      <c r="Q757" s="26"/>
      <c r="R757" s="26"/>
      <c r="S757" s="26"/>
    </row>
    <row r="758" spans="2:19" s="150" customFormat="1">
      <c r="B758" s="1"/>
      <c r="C758" s="26"/>
      <c r="D758" s="67"/>
      <c r="E758" s="67"/>
      <c r="F758" s="26"/>
      <c r="G758" s="69"/>
      <c r="H758" s="66"/>
      <c r="I758" s="26"/>
      <c r="J758" s="69"/>
      <c r="K758" s="69"/>
      <c r="L758" s="67"/>
      <c r="M758" s="69"/>
      <c r="N758" s="71"/>
      <c r="O758" s="72"/>
      <c r="P758" s="26"/>
      <c r="Q758" s="26"/>
      <c r="R758" s="26"/>
      <c r="S758" s="26"/>
    </row>
    <row r="759" spans="2:19" s="150" customFormat="1">
      <c r="B759" s="1"/>
      <c r="C759" s="26"/>
      <c r="D759" s="67"/>
      <c r="E759" s="67"/>
      <c r="F759" s="26"/>
      <c r="G759" s="69"/>
      <c r="H759" s="66"/>
      <c r="I759" s="26"/>
      <c r="J759" s="69"/>
      <c r="K759" s="69"/>
      <c r="L759" s="67"/>
      <c r="M759" s="69"/>
      <c r="N759" s="71"/>
      <c r="O759" s="72"/>
      <c r="P759" s="26"/>
      <c r="Q759" s="26"/>
      <c r="R759" s="26"/>
      <c r="S759" s="26"/>
    </row>
    <row r="760" spans="2:19" s="150" customFormat="1">
      <c r="B760" s="1"/>
      <c r="C760" s="26"/>
      <c r="D760" s="67"/>
      <c r="E760" s="67"/>
      <c r="F760" s="26"/>
      <c r="G760" s="69"/>
      <c r="H760" s="66"/>
      <c r="I760" s="26"/>
      <c r="J760" s="69"/>
      <c r="K760" s="69"/>
      <c r="L760" s="67"/>
      <c r="M760" s="69"/>
      <c r="N760" s="71"/>
      <c r="O760" s="72"/>
      <c r="P760" s="26"/>
      <c r="Q760" s="26"/>
      <c r="R760" s="26"/>
      <c r="S760" s="26"/>
    </row>
    <row r="761" spans="2:19" s="150" customFormat="1">
      <c r="B761" s="1"/>
      <c r="C761" s="26"/>
      <c r="D761" s="67"/>
      <c r="E761" s="67"/>
      <c r="F761" s="26"/>
      <c r="G761" s="69"/>
      <c r="H761" s="66"/>
      <c r="I761" s="26"/>
      <c r="J761" s="69"/>
      <c r="K761" s="69"/>
      <c r="L761" s="67"/>
      <c r="M761" s="69"/>
      <c r="N761" s="71"/>
      <c r="O761" s="72"/>
      <c r="P761" s="26"/>
      <c r="Q761" s="26"/>
      <c r="R761" s="26"/>
      <c r="S761" s="26"/>
    </row>
    <row r="762" spans="2:19" s="150" customFormat="1">
      <c r="B762" s="1"/>
      <c r="C762" s="26"/>
      <c r="D762" s="67"/>
      <c r="E762" s="67"/>
      <c r="F762" s="26"/>
      <c r="G762" s="69"/>
      <c r="H762" s="66"/>
      <c r="I762" s="26"/>
      <c r="J762" s="69"/>
      <c r="K762" s="69"/>
      <c r="L762" s="67"/>
      <c r="M762" s="69"/>
      <c r="N762" s="71"/>
      <c r="O762" s="72"/>
      <c r="P762" s="26"/>
      <c r="Q762" s="26"/>
      <c r="R762" s="26"/>
      <c r="S762" s="26"/>
    </row>
    <row r="763" spans="2:19" s="150" customFormat="1">
      <c r="B763" s="1"/>
      <c r="C763" s="26"/>
      <c r="D763" s="67"/>
      <c r="E763" s="67"/>
      <c r="F763" s="26"/>
      <c r="G763" s="69"/>
      <c r="H763" s="66"/>
      <c r="I763" s="26"/>
      <c r="J763" s="69"/>
      <c r="K763" s="69"/>
      <c r="L763" s="67"/>
      <c r="M763" s="69"/>
      <c r="N763" s="71"/>
      <c r="O763" s="72"/>
      <c r="P763" s="26"/>
      <c r="Q763" s="26"/>
      <c r="R763" s="26"/>
      <c r="S763" s="26"/>
    </row>
    <row r="764" spans="2:19" s="150" customFormat="1">
      <c r="B764" s="1"/>
      <c r="C764" s="26"/>
      <c r="D764" s="67"/>
      <c r="E764" s="67"/>
      <c r="F764" s="26"/>
      <c r="G764" s="69"/>
      <c r="H764" s="66"/>
      <c r="I764" s="26"/>
      <c r="J764" s="69"/>
      <c r="K764" s="69"/>
      <c r="L764" s="67"/>
      <c r="M764" s="69"/>
      <c r="N764" s="71"/>
      <c r="O764" s="72"/>
      <c r="P764" s="26"/>
      <c r="Q764" s="26"/>
      <c r="R764" s="26"/>
      <c r="S764" s="26"/>
    </row>
    <row r="765" spans="2:19" s="150" customFormat="1">
      <c r="B765" s="1"/>
      <c r="C765" s="26"/>
      <c r="D765" s="67"/>
      <c r="E765" s="67"/>
      <c r="F765" s="26"/>
      <c r="G765" s="69"/>
      <c r="H765" s="66"/>
      <c r="I765" s="26"/>
      <c r="J765" s="69"/>
      <c r="K765" s="69"/>
      <c r="L765" s="67"/>
      <c r="M765" s="69"/>
      <c r="N765" s="71"/>
      <c r="O765" s="72"/>
      <c r="P765" s="26"/>
      <c r="Q765" s="26"/>
      <c r="R765" s="26"/>
      <c r="S765" s="26"/>
    </row>
    <row r="766" spans="2:19" s="150" customFormat="1">
      <c r="B766" s="1"/>
      <c r="C766" s="26"/>
      <c r="D766" s="67"/>
      <c r="E766" s="67"/>
      <c r="F766" s="26"/>
      <c r="G766" s="69"/>
      <c r="H766" s="66"/>
      <c r="I766" s="26"/>
      <c r="J766" s="69"/>
      <c r="K766" s="69"/>
      <c r="L766" s="67"/>
      <c r="M766" s="69"/>
      <c r="N766" s="71"/>
      <c r="O766" s="72"/>
      <c r="P766" s="26"/>
      <c r="Q766" s="26"/>
      <c r="R766" s="26"/>
      <c r="S766" s="26"/>
    </row>
    <row r="767" spans="2:19" s="150" customFormat="1">
      <c r="B767" s="1"/>
      <c r="C767" s="26"/>
      <c r="D767" s="67"/>
      <c r="E767" s="67"/>
      <c r="F767" s="26"/>
      <c r="G767" s="69"/>
      <c r="H767" s="66"/>
      <c r="I767" s="26"/>
      <c r="J767" s="69"/>
      <c r="K767" s="69"/>
      <c r="L767" s="67"/>
      <c r="M767" s="69"/>
      <c r="N767" s="71"/>
      <c r="O767" s="72"/>
      <c r="P767" s="26"/>
      <c r="Q767" s="26"/>
      <c r="R767" s="26"/>
      <c r="S767" s="26"/>
    </row>
    <row r="768" spans="2:19"/>
    <row r="769" spans="2:19"/>
    <row r="770" spans="2:19"/>
    <row r="771" spans="2:19"/>
    <row r="772" spans="2:19"/>
    <row r="773" spans="2:19"/>
    <row r="774" spans="2:19"/>
    <row r="775" spans="2:19"/>
    <row r="776" spans="2:19"/>
    <row r="777" spans="2:19"/>
    <row r="778" spans="2:19"/>
    <row r="779" spans="2:19" s="150" customFormat="1">
      <c r="B779" s="1"/>
      <c r="C779" s="26"/>
      <c r="D779" s="67"/>
      <c r="E779" s="67"/>
      <c r="F779" s="26"/>
      <c r="G779" s="69"/>
      <c r="H779" s="66"/>
      <c r="I779" s="26"/>
      <c r="J779" s="69"/>
      <c r="K779" s="69"/>
      <c r="L779" s="67"/>
      <c r="M779" s="69"/>
      <c r="N779" s="71"/>
      <c r="O779" s="72"/>
      <c r="P779" s="26"/>
      <c r="Q779" s="26"/>
      <c r="R779" s="26"/>
      <c r="S779" s="26"/>
    </row>
    <row r="780" spans="2:19" s="150" customFormat="1">
      <c r="B780" s="1"/>
      <c r="C780" s="26"/>
      <c r="D780" s="67"/>
      <c r="E780" s="67"/>
      <c r="F780" s="26"/>
      <c r="G780" s="69"/>
      <c r="H780" s="66"/>
      <c r="I780" s="26"/>
      <c r="J780" s="69"/>
      <c r="K780" s="69"/>
      <c r="L780" s="67"/>
      <c r="M780" s="69"/>
      <c r="N780" s="71"/>
      <c r="O780" s="72"/>
      <c r="P780" s="26"/>
      <c r="Q780" s="26"/>
      <c r="R780" s="26"/>
      <c r="S780" s="26"/>
    </row>
    <row r="781" spans="2:19" s="150" customFormat="1">
      <c r="B781" s="1"/>
      <c r="C781" s="26"/>
      <c r="D781" s="67"/>
      <c r="E781" s="67"/>
      <c r="F781" s="26"/>
      <c r="G781" s="69"/>
      <c r="H781" s="66"/>
      <c r="I781" s="26"/>
      <c r="J781" s="69"/>
      <c r="K781" s="69"/>
      <c r="L781" s="67"/>
      <c r="M781" s="69"/>
      <c r="N781" s="71"/>
      <c r="O781" s="72"/>
      <c r="P781" s="26"/>
      <c r="Q781" s="26"/>
      <c r="R781" s="26"/>
      <c r="S781" s="26"/>
    </row>
    <row r="782" spans="2:19" s="150" customFormat="1">
      <c r="B782" s="1"/>
      <c r="C782" s="26"/>
      <c r="D782" s="67"/>
      <c r="E782" s="67"/>
      <c r="F782" s="26"/>
      <c r="G782" s="69"/>
      <c r="H782" s="66"/>
      <c r="I782" s="26"/>
      <c r="J782" s="69"/>
      <c r="K782" s="69"/>
      <c r="L782" s="67"/>
      <c r="M782" s="69"/>
      <c r="N782" s="71"/>
      <c r="O782" s="72"/>
      <c r="P782" s="26"/>
      <c r="Q782" s="26"/>
      <c r="R782" s="26"/>
      <c r="S782" s="26"/>
    </row>
    <row r="783" spans="2:19" s="150" customFormat="1">
      <c r="B783" s="1"/>
      <c r="C783" s="26"/>
      <c r="D783" s="67"/>
      <c r="E783" s="67"/>
      <c r="F783" s="26"/>
      <c r="G783" s="69"/>
      <c r="H783" s="66"/>
      <c r="I783" s="26"/>
      <c r="J783" s="69"/>
      <c r="K783" s="69"/>
      <c r="L783" s="67"/>
      <c r="M783" s="69"/>
      <c r="N783" s="71"/>
      <c r="O783" s="72"/>
      <c r="P783" s="26"/>
      <c r="Q783" s="26"/>
      <c r="R783" s="26"/>
      <c r="S783" s="26"/>
    </row>
    <row r="784" spans="2:19" s="150" customFormat="1">
      <c r="B784" s="1"/>
      <c r="C784" s="26"/>
      <c r="D784" s="67"/>
      <c r="E784" s="67"/>
      <c r="F784" s="26"/>
      <c r="G784" s="69"/>
      <c r="H784" s="66"/>
      <c r="I784" s="26"/>
      <c r="J784" s="69"/>
      <c r="K784" s="69"/>
      <c r="L784" s="67"/>
      <c r="M784" s="69"/>
      <c r="N784" s="71"/>
      <c r="O784" s="72"/>
      <c r="P784" s="26"/>
      <c r="Q784" s="26"/>
      <c r="R784" s="26"/>
      <c r="S784" s="26"/>
    </row>
    <row r="785" spans="2:19" s="150" customFormat="1">
      <c r="B785" s="1"/>
      <c r="C785" s="26"/>
      <c r="D785" s="67"/>
      <c r="E785" s="67"/>
      <c r="F785" s="26"/>
      <c r="G785" s="69"/>
      <c r="H785" s="66"/>
      <c r="I785" s="26"/>
      <c r="J785" s="69"/>
      <c r="K785" s="69"/>
      <c r="L785" s="67"/>
      <c r="M785" s="69"/>
      <c r="N785" s="71"/>
      <c r="O785" s="72"/>
      <c r="P785" s="26"/>
      <c r="Q785" s="26"/>
      <c r="R785" s="26"/>
      <c r="S785" s="26"/>
    </row>
    <row r="786" spans="2:19" s="150" customFormat="1">
      <c r="B786" s="1"/>
      <c r="C786" s="26"/>
      <c r="D786" s="67"/>
      <c r="E786" s="67"/>
      <c r="F786" s="26"/>
      <c r="G786" s="69"/>
      <c r="H786" s="66"/>
      <c r="I786" s="26"/>
      <c r="J786" s="69"/>
      <c r="K786" s="69"/>
      <c r="L786" s="67"/>
      <c r="M786" s="69"/>
      <c r="N786" s="71"/>
      <c r="O786" s="72"/>
      <c r="P786" s="26"/>
      <c r="Q786" s="26"/>
      <c r="R786" s="26"/>
      <c r="S786" s="26"/>
    </row>
    <row r="787" spans="2:19" s="150" customFormat="1">
      <c r="B787" s="1"/>
      <c r="C787" s="26"/>
      <c r="D787" s="67"/>
      <c r="E787" s="67"/>
      <c r="F787" s="26"/>
      <c r="G787" s="69"/>
      <c r="H787" s="66"/>
      <c r="I787" s="26"/>
      <c r="J787" s="69"/>
      <c r="K787" s="69"/>
      <c r="L787" s="67"/>
      <c r="M787" s="69"/>
      <c r="N787" s="71"/>
      <c r="O787" s="72"/>
      <c r="P787" s="26"/>
      <c r="Q787" s="26"/>
      <c r="R787" s="26"/>
      <c r="S787" s="26"/>
    </row>
    <row r="788" spans="2:19" s="150" customFormat="1">
      <c r="B788" s="1"/>
      <c r="C788" s="26"/>
      <c r="D788" s="67"/>
      <c r="E788" s="67"/>
      <c r="F788" s="26"/>
      <c r="G788" s="69"/>
      <c r="H788" s="66"/>
      <c r="I788" s="26"/>
      <c r="J788" s="69"/>
      <c r="K788" s="69"/>
      <c r="L788" s="67"/>
      <c r="M788" s="69"/>
      <c r="N788" s="71"/>
      <c r="O788" s="72"/>
      <c r="P788" s="26"/>
      <c r="Q788" s="26"/>
      <c r="R788" s="26"/>
      <c r="S788" s="26"/>
    </row>
    <row r="789" spans="2:19" s="150" customFormat="1">
      <c r="B789" s="1"/>
      <c r="C789" s="26"/>
      <c r="D789" s="67"/>
      <c r="E789" s="67"/>
      <c r="F789" s="26"/>
      <c r="G789" s="69"/>
      <c r="H789" s="66"/>
      <c r="I789" s="26"/>
      <c r="J789" s="69"/>
      <c r="K789" s="69"/>
      <c r="L789" s="67"/>
      <c r="M789" s="69"/>
      <c r="N789" s="71"/>
      <c r="O789" s="72"/>
      <c r="P789" s="26"/>
      <c r="Q789" s="26"/>
      <c r="R789" s="26"/>
      <c r="S789" s="26"/>
    </row>
    <row r="790" spans="2:19" s="150" customFormat="1">
      <c r="B790" s="1"/>
      <c r="C790" s="26"/>
      <c r="D790" s="67"/>
      <c r="E790" s="67"/>
      <c r="F790" s="26"/>
      <c r="G790" s="69"/>
      <c r="H790" s="66"/>
      <c r="I790" s="26"/>
      <c r="J790" s="69"/>
      <c r="K790" s="69"/>
      <c r="L790" s="67"/>
      <c r="M790" s="69"/>
      <c r="N790" s="71"/>
      <c r="O790" s="72"/>
      <c r="P790" s="26"/>
      <c r="Q790" s="26"/>
      <c r="R790" s="26"/>
      <c r="S790" s="26"/>
    </row>
    <row r="791" spans="2:19" s="150" customFormat="1">
      <c r="B791" s="1"/>
      <c r="C791" s="26"/>
      <c r="D791" s="67"/>
      <c r="E791" s="67"/>
      <c r="F791" s="26"/>
      <c r="G791" s="69"/>
      <c r="H791" s="66"/>
      <c r="I791" s="26"/>
      <c r="J791" s="69"/>
      <c r="K791" s="69"/>
      <c r="L791" s="67"/>
      <c r="M791" s="69"/>
      <c r="N791" s="71"/>
      <c r="O791" s="72"/>
      <c r="P791" s="26"/>
      <c r="Q791" s="26"/>
      <c r="R791" s="26"/>
      <c r="S791" s="26"/>
    </row>
    <row r="792" spans="2:19" s="150" customFormat="1">
      <c r="B792" s="1"/>
      <c r="C792" s="26"/>
      <c r="D792" s="67"/>
      <c r="E792" s="67"/>
      <c r="F792" s="26"/>
      <c r="G792" s="69"/>
      <c r="H792" s="66"/>
      <c r="I792" s="26"/>
      <c r="J792" s="69"/>
      <c r="K792" s="69"/>
      <c r="L792" s="67"/>
      <c r="M792" s="69"/>
      <c r="N792" s="71"/>
      <c r="O792" s="72"/>
      <c r="P792" s="26"/>
      <c r="Q792" s="26"/>
      <c r="R792" s="26"/>
      <c r="S792" s="26"/>
    </row>
    <row r="793" spans="2:19" s="150" customFormat="1">
      <c r="B793" s="1"/>
      <c r="C793" s="26"/>
      <c r="D793" s="67"/>
      <c r="E793" s="67"/>
      <c r="F793" s="26"/>
      <c r="G793" s="69"/>
      <c r="H793" s="66"/>
      <c r="I793" s="26"/>
      <c r="J793" s="69"/>
      <c r="K793" s="69"/>
      <c r="L793" s="67"/>
      <c r="M793" s="69"/>
      <c r="N793" s="71"/>
      <c r="O793" s="72"/>
      <c r="P793" s="26"/>
      <c r="Q793" s="26"/>
      <c r="R793" s="26"/>
      <c r="S793" s="26"/>
    </row>
    <row r="794" spans="2:19"/>
    <row r="795" spans="2:19"/>
    <row r="796" spans="2:19"/>
    <row r="797" spans="2:19"/>
    <row r="798" spans="2:19"/>
    <row r="799" spans="2:19"/>
    <row r="800" spans="2:19"/>
    <row r="801" spans="2:19"/>
    <row r="802" spans="2:19"/>
    <row r="803" spans="2:19" s="150" customFormat="1">
      <c r="B803" s="1"/>
      <c r="C803" s="26"/>
      <c r="D803" s="67"/>
      <c r="E803" s="67"/>
      <c r="F803" s="26"/>
      <c r="G803" s="69"/>
      <c r="H803" s="66"/>
      <c r="I803" s="26"/>
      <c r="J803" s="69"/>
      <c r="K803" s="69"/>
      <c r="L803" s="67"/>
      <c r="M803" s="69"/>
      <c r="N803" s="71"/>
      <c r="O803" s="72"/>
      <c r="P803" s="26"/>
      <c r="Q803" s="26"/>
      <c r="R803" s="26"/>
      <c r="S803" s="26"/>
    </row>
    <row r="804" spans="2:19" s="150" customFormat="1">
      <c r="B804" s="1"/>
      <c r="C804" s="26"/>
      <c r="D804" s="67"/>
      <c r="E804" s="67"/>
      <c r="F804" s="26"/>
      <c r="G804" s="69"/>
      <c r="H804" s="66"/>
      <c r="I804" s="26"/>
      <c r="J804" s="69"/>
      <c r="K804" s="69"/>
      <c r="L804" s="67"/>
      <c r="M804" s="69"/>
      <c r="N804" s="71"/>
      <c r="O804" s="72"/>
      <c r="P804" s="26"/>
      <c r="Q804" s="26"/>
      <c r="R804" s="26"/>
      <c r="S804" s="26"/>
    </row>
    <row r="805" spans="2:19" s="150" customFormat="1">
      <c r="B805" s="1"/>
      <c r="C805" s="26"/>
      <c r="D805" s="67"/>
      <c r="E805" s="67"/>
      <c r="F805" s="26"/>
      <c r="G805" s="69"/>
      <c r="H805" s="66"/>
      <c r="I805" s="26"/>
      <c r="J805" s="69"/>
      <c r="K805" s="69"/>
      <c r="L805" s="67"/>
      <c r="M805" s="69"/>
      <c r="N805" s="71"/>
      <c r="O805" s="72"/>
      <c r="P805" s="26"/>
      <c r="Q805" s="26"/>
      <c r="R805" s="26"/>
      <c r="S805" s="26"/>
    </row>
    <row r="806" spans="2:19" s="150" customFormat="1">
      <c r="B806" s="1"/>
      <c r="C806" s="26"/>
      <c r="D806" s="67"/>
      <c r="E806" s="67"/>
      <c r="F806" s="26"/>
      <c r="G806" s="69"/>
      <c r="H806" s="66"/>
      <c r="I806" s="26"/>
      <c r="J806" s="69"/>
      <c r="K806" s="69"/>
      <c r="L806" s="67"/>
      <c r="M806" s="69"/>
      <c r="N806" s="71"/>
      <c r="O806" s="72"/>
      <c r="P806" s="26"/>
      <c r="Q806" s="26"/>
      <c r="R806" s="26"/>
      <c r="S806" s="26"/>
    </row>
    <row r="807" spans="2:19" s="150" customFormat="1">
      <c r="B807" s="1"/>
      <c r="C807" s="26"/>
      <c r="D807" s="67"/>
      <c r="E807" s="67"/>
      <c r="F807" s="26"/>
      <c r="G807" s="69"/>
      <c r="H807" s="66"/>
      <c r="I807" s="26"/>
      <c r="J807" s="69"/>
      <c r="K807" s="69"/>
      <c r="L807" s="67"/>
      <c r="M807" s="69"/>
      <c r="N807" s="71"/>
      <c r="O807" s="72"/>
      <c r="P807" s="26"/>
      <c r="Q807" s="26"/>
      <c r="R807" s="26"/>
      <c r="S807" s="26"/>
    </row>
    <row r="808" spans="2:19" s="150" customFormat="1">
      <c r="B808" s="1"/>
      <c r="C808" s="26"/>
      <c r="D808" s="67"/>
      <c r="E808" s="67"/>
      <c r="F808" s="26"/>
      <c r="G808" s="69"/>
      <c r="H808" s="66"/>
      <c r="I808" s="26"/>
      <c r="J808" s="69"/>
      <c r="K808" s="69"/>
      <c r="L808" s="67"/>
      <c r="M808" s="69"/>
      <c r="N808" s="71"/>
      <c r="O808" s="72"/>
      <c r="P808" s="26"/>
      <c r="Q808" s="26"/>
      <c r="R808" s="26"/>
      <c r="S808" s="26"/>
    </row>
    <row r="809" spans="2:19" s="150" customFormat="1">
      <c r="B809" s="1"/>
      <c r="C809" s="26"/>
      <c r="D809" s="67"/>
      <c r="E809" s="67"/>
      <c r="F809" s="26"/>
      <c r="G809" s="69"/>
      <c r="H809" s="66"/>
      <c r="I809" s="26"/>
      <c r="J809" s="69"/>
      <c r="K809" s="69"/>
      <c r="L809" s="67"/>
      <c r="M809" s="69"/>
      <c r="N809" s="71"/>
      <c r="O809" s="72"/>
      <c r="P809" s="26"/>
      <c r="Q809" s="26"/>
      <c r="R809" s="26"/>
      <c r="S809" s="26"/>
    </row>
    <row r="810" spans="2:19" s="150" customFormat="1">
      <c r="B810" s="1"/>
      <c r="C810" s="26"/>
      <c r="D810" s="67"/>
      <c r="E810" s="67"/>
      <c r="F810" s="26"/>
      <c r="G810" s="69"/>
      <c r="H810" s="66"/>
      <c r="I810" s="26"/>
      <c r="J810" s="69"/>
      <c r="K810" s="69"/>
      <c r="L810" s="67"/>
      <c r="M810" s="69"/>
      <c r="N810" s="71"/>
      <c r="O810" s="72"/>
      <c r="P810" s="26"/>
      <c r="Q810" s="26"/>
      <c r="R810" s="26"/>
      <c r="S810" s="26"/>
    </row>
    <row r="811" spans="2:19" s="150" customFormat="1">
      <c r="B811" s="1"/>
      <c r="C811" s="26"/>
      <c r="D811" s="67"/>
      <c r="E811" s="67"/>
      <c r="F811" s="26"/>
      <c r="G811" s="69"/>
      <c r="H811" s="66"/>
      <c r="I811" s="26"/>
      <c r="J811" s="69"/>
      <c r="K811" s="69"/>
      <c r="L811" s="67"/>
      <c r="M811" s="69"/>
      <c r="N811" s="71"/>
      <c r="O811" s="72"/>
      <c r="P811" s="26"/>
      <c r="Q811" s="26"/>
      <c r="R811" s="26"/>
      <c r="S811" s="26"/>
    </row>
    <row r="812" spans="2:19" s="150" customFormat="1">
      <c r="B812" s="1"/>
      <c r="C812" s="26"/>
      <c r="D812" s="67"/>
      <c r="E812" s="67"/>
      <c r="F812" s="26"/>
      <c r="G812" s="69"/>
      <c r="H812" s="66"/>
      <c r="I812" s="26"/>
      <c r="J812" s="69"/>
      <c r="K812" s="69"/>
      <c r="L812" s="67"/>
      <c r="M812" s="69"/>
      <c r="N812" s="71"/>
      <c r="O812" s="72"/>
      <c r="P812" s="26"/>
      <c r="Q812" s="26"/>
      <c r="R812" s="26"/>
      <c r="S812" s="26"/>
    </row>
    <row r="813" spans="2:19" s="150" customFormat="1">
      <c r="B813" s="1"/>
      <c r="C813" s="26"/>
      <c r="D813" s="67"/>
      <c r="E813" s="67"/>
      <c r="F813" s="26"/>
      <c r="G813" s="69"/>
      <c r="H813" s="66"/>
      <c r="I813" s="26"/>
      <c r="J813" s="69"/>
      <c r="K813" s="69"/>
      <c r="L813" s="67"/>
      <c r="M813" s="69"/>
      <c r="N813" s="71"/>
      <c r="O813" s="72"/>
      <c r="P813" s="26"/>
      <c r="Q813" s="26"/>
      <c r="R813" s="26"/>
      <c r="S813" s="26"/>
    </row>
    <row r="814" spans="2:19"/>
    <row r="815" spans="2:19"/>
    <row r="816" spans="2:19"/>
    <row r="817" spans="2:19"/>
    <row r="818" spans="2:19"/>
    <row r="819" spans="2:19"/>
    <row r="820" spans="2:19"/>
    <row r="821" spans="2:19" s="150" customFormat="1">
      <c r="B821" s="1"/>
      <c r="C821" s="26"/>
      <c r="D821" s="67"/>
      <c r="E821" s="67"/>
      <c r="F821" s="26"/>
      <c r="G821" s="69"/>
      <c r="H821" s="66"/>
      <c r="I821" s="26"/>
      <c r="J821" s="69"/>
      <c r="K821" s="69"/>
      <c r="L821" s="67"/>
      <c r="M821" s="69"/>
      <c r="N821" s="71"/>
      <c r="O821" s="72"/>
      <c r="P821" s="26"/>
      <c r="Q821" s="26"/>
      <c r="R821" s="26"/>
      <c r="S821" s="26"/>
    </row>
    <row r="822" spans="2:19" s="150" customFormat="1">
      <c r="B822" s="1"/>
      <c r="C822" s="26"/>
      <c r="D822" s="67"/>
      <c r="E822" s="67"/>
      <c r="F822" s="26"/>
      <c r="G822" s="69"/>
      <c r="H822" s="66"/>
      <c r="I822" s="26"/>
      <c r="J822" s="69"/>
      <c r="K822" s="69"/>
      <c r="L822" s="67"/>
      <c r="M822" s="69"/>
      <c r="N822" s="71"/>
      <c r="O822" s="72"/>
      <c r="P822" s="26"/>
      <c r="Q822" s="26"/>
      <c r="R822" s="26"/>
      <c r="S822" s="26"/>
    </row>
    <row r="823" spans="2:19" s="150" customFormat="1">
      <c r="B823" s="1"/>
      <c r="C823" s="26"/>
      <c r="D823" s="67"/>
      <c r="E823" s="67"/>
      <c r="F823" s="26"/>
      <c r="G823" s="69"/>
      <c r="H823" s="66"/>
      <c r="I823" s="26"/>
      <c r="J823" s="69"/>
      <c r="K823" s="69"/>
      <c r="L823" s="67"/>
      <c r="M823" s="69"/>
      <c r="N823" s="71"/>
      <c r="O823" s="72"/>
      <c r="P823" s="26"/>
      <c r="Q823" s="26"/>
      <c r="R823" s="26"/>
      <c r="S823" s="26"/>
    </row>
    <row r="824" spans="2:19" s="150" customFormat="1">
      <c r="B824" s="1"/>
      <c r="C824" s="26"/>
      <c r="D824" s="67"/>
      <c r="E824" s="67"/>
      <c r="F824" s="26"/>
      <c r="G824" s="69"/>
      <c r="H824" s="66"/>
      <c r="I824" s="26"/>
      <c r="J824" s="69"/>
      <c r="K824" s="69"/>
      <c r="L824" s="67"/>
      <c r="M824" s="69"/>
      <c r="N824" s="71"/>
      <c r="O824" s="72"/>
      <c r="P824" s="26"/>
      <c r="Q824" s="26"/>
      <c r="R824" s="26"/>
      <c r="S824" s="26"/>
    </row>
    <row r="825" spans="2:19" s="150" customFormat="1">
      <c r="B825" s="1"/>
      <c r="C825" s="26"/>
      <c r="D825" s="67"/>
      <c r="E825" s="67"/>
      <c r="F825" s="26"/>
      <c r="G825" s="69"/>
      <c r="H825" s="66"/>
      <c r="I825" s="26"/>
      <c r="J825" s="69"/>
      <c r="K825" s="69"/>
      <c r="L825" s="67"/>
      <c r="M825" s="69"/>
      <c r="N825" s="71"/>
      <c r="O825" s="72"/>
      <c r="P825" s="26"/>
      <c r="Q825" s="26"/>
      <c r="R825" s="26"/>
      <c r="S825" s="26"/>
    </row>
    <row r="826" spans="2:19" s="150" customFormat="1">
      <c r="B826" s="1"/>
      <c r="C826" s="26"/>
      <c r="D826" s="67"/>
      <c r="E826" s="67"/>
      <c r="F826" s="26"/>
      <c r="G826" s="69"/>
      <c r="H826" s="66"/>
      <c r="I826" s="26"/>
      <c r="J826" s="69"/>
      <c r="K826" s="69"/>
      <c r="L826" s="67"/>
      <c r="M826" s="69"/>
      <c r="N826" s="71"/>
      <c r="O826" s="72"/>
      <c r="P826" s="26"/>
      <c r="Q826" s="26"/>
      <c r="R826" s="26"/>
      <c r="S826" s="26"/>
    </row>
    <row r="827" spans="2:19" s="150" customFormat="1">
      <c r="B827" s="1"/>
      <c r="C827" s="26"/>
      <c r="D827" s="67"/>
      <c r="E827" s="67"/>
      <c r="F827" s="26"/>
      <c r="G827" s="69"/>
      <c r="H827" s="66"/>
      <c r="I827" s="26"/>
      <c r="J827" s="69"/>
      <c r="K827" s="69"/>
      <c r="L827" s="67"/>
      <c r="M827" s="69"/>
      <c r="N827" s="71"/>
      <c r="O827" s="72"/>
      <c r="P827" s="26"/>
      <c r="Q827" s="26"/>
      <c r="R827" s="26"/>
      <c r="S827" s="26"/>
    </row>
    <row r="828" spans="2:19" s="150" customFormat="1">
      <c r="B828" s="1"/>
      <c r="C828" s="26"/>
      <c r="D828" s="67"/>
      <c r="E828" s="67"/>
      <c r="F828" s="26"/>
      <c r="G828" s="69"/>
      <c r="H828" s="66"/>
      <c r="I828" s="26"/>
      <c r="J828" s="69"/>
      <c r="K828" s="69"/>
      <c r="L828" s="67"/>
      <c r="M828" s="69"/>
      <c r="N828" s="71"/>
      <c r="O828" s="72"/>
      <c r="P828" s="26"/>
      <c r="Q828" s="26"/>
      <c r="R828" s="26"/>
      <c r="S828" s="26"/>
    </row>
    <row r="829" spans="2:19" s="150" customFormat="1">
      <c r="B829" s="1"/>
      <c r="C829" s="26"/>
      <c r="D829" s="67"/>
      <c r="E829" s="67"/>
      <c r="F829" s="26"/>
      <c r="G829" s="69"/>
      <c r="H829" s="66"/>
      <c r="I829" s="26"/>
      <c r="J829" s="69"/>
      <c r="K829" s="69"/>
      <c r="L829" s="67"/>
      <c r="M829" s="69"/>
      <c r="N829" s="71"/>
      <c r="O829" s="72"/>
      <c r="P829" s="26"/>
      <c r="Q829" s="26"/>
      <c r="R829" s="26"/>
      <c r="S829" s="26"/>
    </row>
    <row r="830" spans="2:19" s="150" customFormat="1">
      <c r="B830" s="1"/>
      <c r="C830" s="26"/>
      <c r="D830" s="67"/>
      <c r="E830" s="67"/>
      <c r="F830" s="26"/>
      <c r="G830" s="69"/>
      <c r="H830" s="66"/>
      <c r="I830" s="26"/>
      <c r="J830" s="69"/>
      <c r="K830" s="69"/>
      <c r="L830" s="67"/>
      <c r="M830" s="69"/>
      <c r="N830" s="71"/>
      <c r="O830" s="72"/>
      <c r="P830" s="26"/>
      <c r="Q830" s="26"/>
      <c r="R830" s="26"/>
      <c r="S830" s="26"/>
    </row>
    <row r="831" spans="2:19" s="150" customFormat="1">
      <c r="B831" s="1"/>
      <c r="C831" s="26"/>
      <c r="D831" s="67"/>
      <c r="E831" s="67"/>
      <c r="F831" s="26"/>
      <c r="G831" s="69"/>
      <c r="H831" s="66"/>
      <c r="I831" s="26"/>
      <c r="J831" s="69"/>
      <c r="K831" s="69"/>
      <c r="L831" s="67"/>
      <c r="M831" s="69"/>
      <c r="N831" s="71"/>
      <c r="O831" s="72"/>
      <c r="P831" s="26"/>
      <c r="Q831" s="26"/>
      <c r="R831" s="26"/>
      <c r="S831" s="26"/>
    </row>
    <row r="832" spans="2:19" s="150" customFormat="1">
      <c r="B832" s="1"/>
      <c r="C832" s="26"/>
      <c r="D832" s="67"/>
      <c r="E832" s="67"/>
      <c r="F832" s="26"/>
      <c r="G832" s="69"/>
      <c r="H832" s="66"/>
      <c r="I832" s="26"/>
      <c r="J832" s="69"/>
      <c r="K832" s="69"/>
      <c r="L832" s="67"/>
      <c r="M832" s="69"/>
      <c r="N832" s="71"/>
      <c r="O832" s="72"/>
      <c r="P832" s="26"/>
      <c r="Q832" s="26"/>
      <c r="R832" s="26"/>
      <c r="S832" s="26"/>
    </row>
    <row r="833" spans="2:19" s="150" customFormat="1">
      <c r="B833" s="1"/>
      <c r="C833" s="26"/>
      <c r="D833" s="67"/>
      <c r="E833" s="67"/>
      <c r="F833" s="26"/>
      <c r="G833" s="69"/>
      <c r="H833" s="66"/>
      <c r="I833" s="26"/>
      <c r="J833" s="69"/>
      <c r="K833" s="69"/>
      <c r="L833" s="67"/>
      <c r="M833" s="69"/>
      <c r="N833" s="71"/>
      <c r="O833" s="72"/>
      <c r="P833" s="26"/>
      <c r="Q833" s="26"/>
      <c r="R833" s="26"/>
      <c r="S833" s="26"/>
    </row>
    <row r="834" spans="2:19"/>
    <row r="835" spans="2:19"/>
    <row r="836" spans="2:19"/>
    <row r="837" spans="2:19"/>
    <row r="838" spans="2:19"/>
    <row r="839" spans="2:19"/>
    <row r="840" spans="2:19"/>
    <row r="841" spans="2:19"/>
    <row r="842" spans="2:19"/>
    <row r="843" spans="2:19"/>
    <row r="844" spans="2:19"/>
    <row r="845" spans="2:19"/>
    <row r="846" spans="2:19"/>
  </sheetData>
  <mergeCells count="1">
    <mergeCell ref="A1:O1"/>
  </mergeCells>
  <conditionalFormatting sqref="C13">
    <cfRule type="duplicateValues" dxfId="97" priority="4"/>
  </conditionalFormatting>
  <conditionalFormatting sqref="C15">
    <cfRule type="duplicateValues" dxfId="96" priority="3"/>
  </conditionalFormatting>
  <conditionalFormatting sqref="C17:C25">
    <cfRule type="duplicateValues" dxfId="95" priority="132"/>
  </conditionalFormatting>
  <conditionalFormatting sqref="C30">
    <cfRule type="duplicateValues" dxfId="94" priority="2"/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233EC-A769-41AB-BE5B-97FA499500C8}">
  <dimension ref="A1:S830"/>
  <sheetViews>
    <sheetView topLeftCell="A12" zoomScale="70" zoomScaleNormal="70" workbookViewId="0">
      <selection activeCell="L25" sqref="L25"/>
    </sheetView>
  </sheetViews>
  <sheetFormatPr defaultColWidth="0" defaultRowHeight="11.4" zeroHeight="1"/>
  <cols>
    <col min="1" max="1" width="4.75" style="150" customWidth="1"/>
    <col min="2" max="2" width="4.75" style="1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66" t="s">
        <v>444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</row>
    <row r="2" spans="1:18" s="5" customFormat="1" ht="63.6" customHeight="1" thickBot="1">
      <c r="A2" s="157" t="s">
        <v>13</v>
      </c>
      <c r="B2" s="156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52" customFormat="1" ht="24.9" customHeight="1">
      <c r="A3" s="22">
        <v>1</v>
      </c>
      <c r="B3" s="22" t="s">
        <v>51</v>
      </c>
      <c r="C3" s="7" t="s">
        <v>442</v>
      </c>
      <c r="D3" s="19">
        <v>71901.679999999993</v>
      </c>
      <c r="E3" s="19">
        <v>24100.74</v>
      </c>
      <c r="F3" s="136">
        <f>(D3-E3)/E3</f>
        <v>1.9833805932929853</v>
      </c>
      <c r="G3" s="10">
        <v>7894</v>
      </c>
      <c r="H3" s="11">
        <v>325</v>
      </c>
      <c r="I3" s="11">
        <f>G3/H3</f>
        <v>24.28923076923077</v>
      </c>
      <c r="J3" s="10">
        <v>17</v>
      </c>
      <c r="K3" s="10">
        <v>1</v>
      </c>
      <c r="L3" s="8">
        <v>96002.42</v>
      </c>
      <c r="M3" s="10">
        <v>10333</v>
      </c>
      <c r="N3" s="23">
        <v>46276</v>
      </c>
      <c r="O3" s="29" t="s">
        <v>60</v>
      </c>
      <c r="R3" s="6"/>
    </row>
    <row r="4" spans="1:18" s="52" customFormat="1" ht="24.9" customHeight="1">
      <c r="A4" s="22">
        <v>2</v>
      </c>
      <c r="B4" s="22">
        <v>1</v>
      </c>
      <c r="C4" s="53" t="s">
        <v>385</v>
      </c>
      <c r="D4" s="19">
        <v>54406.3</v>
      </c>
      <c r="E4" s="19">
        <v>81560.81</v>
      </c>
      <c r="F4" s="136">
        <f>(D4-E4)/E4</f>
        <v>-0.33293575676847736</v>
      </c>
      <c r="G4" s="21">
        <v>5951</v>
      </c>
      <c r="H4" s="22">
        <v>132</v>
      </c>
      <c r="I4" s="22">
        <f>G4/H4</f>
        <v>45.083333333333336</v>
      </c>
      <c r="J4" s="21">
        <v>11</v>
      </c>
      <c r="K4" s="10">
        <v>9</v>
      </c>
      <c r="L4" s="19">
        <v>1615533</v>
      </c>
      <c r="M4" s="21">
        <v>179523</v>
      </c>
      <c r="N4" s="23">
        <v>46220</v>
      </c>
      <c r="O4" s="29" t="s">
        <v>215</v>
      </c>
      <c r="R4" s="6"/>
    </row>
    <row r="5" spans="1:18" s="52" customFormat="1" ht="24.9" customHeight="1">
      <c r="A5" s="22">
        <v>3</v>
      </c>
      <c r="B5" s="22">
        <v>2</v>
      </c>
      <c r="C5" s="18" t="s">
        <v>393</v>
      </c>
      <c r="D5" s="19">
        <v>24898.240000000002</v>
      </c>
      <c r="E5" s="19">
        <v>51778.64</v>
      </c>
      <c r="F5" s="136">
        <f>(D5-E5)/E5</f>
        <v>-0.51914071130489325</v>
      </c>
      <c r="G5" s="21">
        <v>3191</v>
      </c>
      <c r="H5" s="22">
        <v>199</v>
      </c>
      <c r="I5" s="22">
        <f>G5/H5</f>
        <v>16.035175879396984</v>
      </c>
      <c r="J5" s="21">
        <v>10</v>
      </c>
      <c r="K5" s="10">
        <v>7</v>
      </c>
      <c r="L5" s="19">
        <v>1242809.75</v>
      </c>
      <c r="M5" s="21">
        <v>152802</v>
      </c>
      <c r="N5" s="23">
        <v>46233</v>
      </c>
      <c r="O5" s="29" t="s">
        <v>41</v>
      </c>
      <c r="R5" s="6"/>
    </row>
    <row r="6" spans="1:18" s="52" customFormat="1" ht="24.9" customHeight="1">
      <c r="A6" s="22">
        <v>4</v>
      </c>
      <c r="B6" s="22">
        <v>4</v>
      </c>
      <c r="C6" s="18" t="s">
        <v>408</v>
      </c>
      <c r="D6" s="19">
        <v>16203.83</v>
      </c>
      <c r="E6" s="19">
        <v>33257.08</v>
      </c>
      <c r="F6" s="136">
        <f>(D6-E6)/E6</f>
        <v>-0.51277051382743155</v>
      </c>
      <c r="G6" s="21">
        <v>2052</v>
      </c>
      <c r="H6" s="22">
        <v>74</v>
      </c>
      <c r="I6" s="22">
        <f>G6/H6</f>
        <v>27.72972972972973</v>
      </c>
      <c r="J6" s="21">
        <v>11</v>
      </c>
      <c r="K6" s="10">
        <v>4</v>
      </c>
      <c r="L6" s="19">
        <v>200595.38</v>
      </c>
      <c r="M6" s="21">
        <v>25497</v>
      </c>
      <c r="N6" s="23">
        <v>46255</v>
      </c>
      <c r="O6" s="29" t="s">
        <v>414</v>
      </c>
      <c r="R6" s="6"/>
    </row>
    <row r="7" spans="1:18" s="52" customFormat="1" ht="24.9" customHeight="1">
      <c r="A7" s="22">
        <v>5</v>
      </c>
      <c r="B7" s="22" t="s">
        <v>51</v>
      </c>
      <c r="C7" s="7" t="s">
        <v>450</v>
      </c>
      <c r="D7" s="19">
        <v>15177</v>
      </c>
      <c r="E7" s="10" t="s">
        <v>53</v>
      </c>
      <c r="F7" s="10" t="s">
        <v>53</v>
      </c>
      <c r="G7" s="10">
        <v>2200</v>
      </c>
      <c r="H7" s="10" t="s">
        <v>53</v>
      </c>
      <c r="I7" s="10" t="s">
        <v>53</v>
      </c>
      <c r="J7" s="10">
        <v>20</v>
      </c>
      <c r="K7" s="10">
        <v>1</v>
      </c>
      <c r="L7" s="8">
        <v>15177</v>
      </c>
      <c r="M7" s="10">
        <v>2200</v>
      </c>
      <c r="N7" s="23">
        <v>46276</v>
      </c>
      <c r="O7" s="29" t="s">
        <v>46</v>
      </c>
      <c r="R7" s="6"/>
    </row>
    <row r="8" spans="1:18" s="1" customFormat="1" ht="24.9" customHeight="1">
      <c r="A8" s="22">
        <v>6</v>
      </c>
      <c r="B8" s="22">
        <v>3</v>
      </c>
      <c r="C8" s="7" t="s">
        <v>439</v>
      </c>
      <c r="D8" s="19">
        <v>14013.41</v>
      </c>
      <c r="E8" s="19">
        <v>33675.730000000003</v>
      </c>
      <c r="F8" s="136">
        <f>(D8-E8)/E8</f>
        <v>-0.58387212393020138</v>
      </c>
      <c r="G8" s="10">
        <v>1838</v>
      </c>
      <c r="H8" s="11">
        <v>97</v>
      </c>
      <c r="I8" s="11">
        <f>G8/H8</f>
        <v>18.948453608247423</v>
      </c>
      <c r="J8" s="10">
        <v>12</v>
      </c>
      <c r="K8" s="10">
        <v>2</v>
      </c>
      <c r="L8" s="8">
        <v>47689</v>
      </c>
      <c r="M8" s="10">
        <v>6444</v>
      </c>
      <c r="N8" s="12">
        <v>46269</v>
      </c>
      <c r="O8" s="29" t="s">
        <v>88</v>
      </c>
    </row>
    <row r="9" spans="1:18" ht="24.6" customHeight="1">
      <c r="A9" s="22">
        <v>7</v>
      </c>
      <c r="B9" s="22">
        <v>7</v>
      </c>
      <c r="C9" s="18" t="s">
        <v>426</v>
      </c>
      <c r="D9" s="19">
        <v>12623.92</v>
      </c>
      <c r="E9" s="19">
        <v>23752.65</v>
      </c>
      <c r="F9" s="136">
        <f>(D9-E9)/E9</f>
        <v>-0.46852582764449441</v>
      </c>
      <c r="G9" s="21">
        <v>2079</v>
      </c>
      <c r="H9" s="22">
        <v>158</v>
      </c>
      <c r="I9" s="22">
        <f>G9/H9</f>
        <v>13.158227848101266</v>
      </c>
      <c r="J9" s="21">
        <v>16</v>
      </c>
      <c r="K9" s="10">
        <v>2</v>
      </c>
      <c r="L9" s="19">
        <v>39292.269999999997</v>
      </c>
      <c r="M9" s="21">
        <v>6549</v>
      </c>
      <c r="N9" s="23">
        <v>46266</v>
      </c>
      <c r="O9" s="29" t="s">
        <v>44</v>
      </c>
    </row>
    <row r="10" spans="1:18" ht="24.6" customHeight="1">
      <c r="A10" s="22">
        <v>8</v>
      </c>
      <c r="B10" s="22">
        <v>5</v>
      </c>
      <c r="C10" s="18" t="s">
        <v>406</v>
      </c>
      <c r="D10" s="19">
        <v>11903.89</v>
      </c>
      <c r="E10" s="19">
        <v>24446.89</v>
      </c>
      <c r="F10" s="136">
        <f>(D10-E10)/E10</f>
        <v>-0.51307139681161895</v>
      </c>
      <c r="G10" s="21">
        <v>1954</v>
      </c>
      <c r="H10" s="22">
        <v>161</v>
      </c>
      <c r="I10" s="22">
        <f>G10/H10</f>
        <v>12.136645962732919</v>
      </c>
      <c r="J10" s="21">
        <v>14</v>
      </c>
      <c r="K10" s="10">
        <v>5</v>
      </c>
      <c r="L10" s="19">
        <v>284029</v>
      </c>
      <c r="M10" s="21">
        <v>48076</v>
      </c>
      <c r="N10" s="23">
        <v>46249</v>
      </c>
      <c r="O10" s="29" t="s">
        <v>308</v>
      </c>
    </row>
    <row r="11" spans="1:18" ht="24.6" customHeight="1">
      <c r="A11" s="22">
        <v>9</v>
      </c>
      <c r="B11" s="22" t="s">
        <v>57</v>
      </c>
      <c r="C11" s="7" t="s">
        <v>447</v>
      </c>
      <c r="D11" s="19">
        <v>11127.68</v>
      </c>
      <c r="E11" s="10" t="s">
        <v>53</v>
      </c>
      <c r="F11" s="10" t="s">
        <v>53</v>
      </c>
      <c r="G11" s="10">
        <v>1254</v>
      </c>
      <c r="H11" s="11">
        <v>10</v>
      </c>
      <c r="I11" s="11">
        <f>G11/H11</f>
        <v>125.4</v>
      </c>
      <c r="J11" s="10">
        <v>10</v>
      </c>
      <c r="K11" s="10">
        <v>0</v>
      </c>
      <c r="L11" s="8">
        <v>11127.68</v>
      </c>
      <c r="M11" s="10">
        <v>1254</v>
      </c>
      <c r="N11" s="12" t="s">
        <v>48</v>
      </c>
      <c r="O11" s="29" t="s">
        <v>41</v>
      </c>
    </row>
    <row r="12" spans="1:18" ht="24.6" customHeight="1">
      <c r="A12" s="22">
        <v>10</v>
      </c>
      <c r="B12" s="22" t="s">
        <v>51</v>
      </c>
      <c r="C12" s="7" t="s">
        <v>449</v>
      </c>
      <c r="D12" s="19">
        <v>9708</v>
      </c>
      <c r="E12" s="10" t="s">
        <v>53</v>
      </c>
      <c r="F12" s="10" t="s">
        <v>53</v>
      </c>
      <c r="G12" s="10">
        <v>1664</v>
      </c>
      <c r="H12" s="10" t="s">
        <v>53</v>
      </c>
      <c r="I12" s="10" t="s">
        <v>53</v>
      </c>
      <c r="J12" s="10">
        <v>18</v>
      </c>
      <c r="K12" s="10">
        <v>1</v>
      </c>
      <c r="L12" s="8">
        <v>9708</v>
      </c>
      <c r="M12" s="10">
        <v>1664</v>
      </c>
      <c r="N12" s="23">
        <v>46276</v>
      </c>
      <c r="O12" s="29" t="s">
        <v>46</v>
      </c>
    </row>
    <row r="13" spans="1:18" ht="24.6" customHeight="1">
      <c r="A13" s="22">
        <v>11</v>
      </c>
      <c r="B13" s="22" t="s">
        <v>51</v>
      </c>
      <c r="C13" s="144" t="s">
        <v>448</v>
      </c>
      <c r="D13" s="19">
        <v>9007.31</v>
      </c>
      <c r="E13" s="10" t="s">
        <v>53</v>
      </c>
      <c r="F13" s="10" t="s">
        <v>53</v>
      </c>
      <c r="G13" s="10">
        <v>1178</v>
      </c>
      <c r="H13" s="11">
        <v>75</v>
      </c>
      <c r="I13" s="11">
        <f>G13/H13</f>
        <v>15.706666666666667</v>
      </c>
      <c r="J13" s="10">
        <v>14</v>
      </c>
      <c r="K13" s="10">
        <v>1</v>
      </c>
      <c r="L13" s="8">
        <v>9007.31</v>
      </c>
      <c r="M13" s="10">
        <v>1178</v>
      </c>
      <c r="N13" s="23">
        <v>46276</v>
      </c>
      <c r="O13" s="29" t="s">
        <v>44</v>
      </c>
    </row>
    <row r="14" spans="1:18" s="163" customFormat="1" ht="24.6" customHeight="1">
      <c r="A14" s="22">
        <v>12</v>
      </c>
      <c r="B14" s="22">
        <v>11</v>
      </c>
      <c r="C14" s="18" t="s">
        <v>369</v>
      </c>
      <c r="D14" s="19">
        <v>7786.29</v>
      </c>
      <c r="E14" s="19">
        <v>11810.49</v>
      </c>
      <c r="F14" s="136">
        <f>(D14-E14)/E14</f>
        <v>-0.34073099422631914</v>
      </c>
      <c r="G14" s="21">
        <v>1221</v>
      </c>
      <c r="H14" s="22">
        <v>75</v>
      </c>
      <c r="I14" s="22">
        <f>G14/H14</f>
        <v>16.28</v>
      </c>
      <c r="J14" s="21">
        <v>12</v>
      </c>
      <c r="K14" s="10">
        <v>11</v>
      </c>
      <c r="L14" s="19">
        <v>1071339</v>
      </c>
      <c r="M14" s="21">
        <v>165483</v>
      </c>
      <c r="N14" s="23">
        <v>46204</v>
      </c>
      <c r="O14" s="29" t="s">
        <v>215</v>
      </c>
    </row>
    <row r="15" spans="1:18" s="163" customFormat="1" ht="24.6" customHeight="1">
      <c r="A15" s="22">
        <v>13</v>
      </c>
      <c r="B15" s="22">
        <v>9</v>
      </c>
      <c r="C15" s="18" t="s">
        <v>423</v>
      </c>
      <c r="D15" s="19">
        <v>7456.3899999999994</v>
      </c>
      <c r="E15" s="19">
        <v>14419.029999999999</v>
      </c>
      <c r="F15" s="136">
        <f>(D15-E15)/E15</f>
        <v>-0.4828785292769347</v>
      </c>
      <c r="G15" s="21">
        <v>1266</v>
      </c>
      <c r="H15" s="22">
        <v>95</v>
      </c>
      <c r="I15" s="22">
        <f>G15/H15</f>
        <v>13.326315789473684</v>
      </c>
      <c r="J15" s="21">
        <v>13</v>
      </c>
      <c r="K15" s="10">
        <v>3</v>
      </c>
      <c r="L15" s="19">
        <v>48329.48</v>
      </c>
      <c r="M15" s="21">
        <v>7940</v>
      </c>
      <c r="N15" s="23">
        <v>46262</v>
      </c>
      <c r="O15" s="29" t="s">
        <v>49</v>
      </c>
    </row>
    <row r="16" spans="1:18" s="163" customFormat="1" ht="24.6" customHeight="1">
      <c r="A16" s="22">
        <v>14</v>
      </c>
      <c r="B16" s="22" t="s">
        <v>51</v>
      </c>
      <c r="C16" s="7" t="s">
        <v>445</v>
      </c>
      <c r="D16" s="19">
        <v>7341.7</v>
      </c>
      <c r="E16" s="10" t="s">
        <v>53</v>
      </c>
      <c r="F16" s="10" t="s">
        <v>53</v>
      </c>
      <c r="G16" s="10">
        <v>859</v>
      </c>
      <c r="H16" s="11">
        <v>65</v>
      </c>
      <c r="I16" s="11">
        <f>G16/H16</f>
        <v>13.215384615384615</v>
      </c>
      <c r="J16" s="10">
        <v>17</v>
      </c>
      <c r="K16" s="10">
        <v>1</v>
      </c>
      <c r="L16" s="8">
        <v>7342</v>
      </c>
      <c r="M16" s="10">
        <v>859</v>
      </c>
      <c r="N16" s="23">
        <v>46276</v>
      </c>
      <c r="O16" s="29" t="s">
        <v>40</v>
      </c>
    </row>
    <row r="17" spans="1:15" ht="24.6" customHeight="1">
      <c r="A17" s="22">
        <v>15</v>
      </c>
      <c r="B17" s="22" t="s">
        <v>51</v>
      </c>
      <c r="C17" s="7" t="s">
        <v>446</v>
      </c>
      <c r="D17" s="19">
        <v>6111.89</v>
      </c>
      <c r="E17" s="10" t="s">
        <v>53</v>
      </c>
      <c r="F17" s="10" t="s">
        <v>53</v>
      </c>
      <c r="G17" s="10">
        <v>831</v>
      </c>
      <c r="H17" s="11">
        <v>65</v>
      </c>
      <c r="I17" s="11">
        <f>G17/H17</f>
        <v>12.784615384615385</v>
      </c>
      <c r="J17" s="10">
        <v>13</v>
      </c>
      <c r="K17" s="10">
        <v>1</v>
      </c>
      <c r="L17" s="8">
        <v>6112</v>
      </c>
      <c r="M17" s="10">
        <v>831</v>
      </c>
      <c r="N17" s="12">
        <v>46276</v>
      </c>
      <c r="O17" s="29" t="s">
        <v>88</v>
      </c>
    </row>
    <row r="18" spans="1:15" ht="24.6" customHeight="1">
      <c r="A18" s="22">
        <v>16</v>
      </c>
      <c r="B18" s="22">
        <v>8</v>
      </c>
      <c r="C18" s="18" t="s">
        <v>417</v>
      </c>
      <c r="D18" s="19">
        <v>4952.46</v>
      </c>
      <c r="E18" s="19">
        <v>20918.240000000002</v>
      </c>
      <c r="F18" s="136">
        <f>(D18-E18)/E18</f>
        <v>-0.76324681235132597</v>
      </c>
      <c r="G18" s="21">
        <v>653</v>
      </c>
      <c r="H18" s="22">
        <v>45</v>
      </c>
      <c r="I18" s="22">
        <f>G18/H18</f>
        <v>14.511111111111111</v>
      </c>
      <c r="J18" s="21">
        <v>9</v>
      </c>
      <c r="K18" s="10">
        <v>3</v>
      </c>
      <c r="L18" s="19">
        <v>55316</v>
      </c>
      <c r="M18" s="21">
        <v>7226</v>
      </c>
      <c r="N18" s="23">
        <v>46262</v>
      </c>
      <c r="O18" s="29" t="s">
        <v>40</v>
      </c>
    </row>
    <row r="19" spans="1:15" ht="24.6" customHeight="1">
      <c r="A19" s="22">
        <v>17</v>
      </c>
      <c r="B19" s="10" t="s">
        <v>51</v>
      </c>
      <c r="C19" s="7" t="s">
        <v>451</v>
      </c>
      <c r="D19" s="8">
        <v>4902.2700000000004</v>
      </c>
      <c r="E19" s="10" t="s">
        <v>53</v>
      </c>
      <c r="F19" s="10" t="s">
        <v>53</v>
      </c>
      <c r="G19" s="10">
        <v>667</v>
      </c>
      <c r="H19" s="11">
        <v>65</v>
      </c>
      <c r="I19" s="11">
        <f>G19/H19</f>
        <v>10.261538461538462</v>
      </c>
      <c r="J19" s="10">
        <v>13</v>
      </c>
      <c r="K19" s="10">
        <v>1</v>
      </c>
      <c r="L19" s="8">
        <v>4902.2700000000004</v>
      </c>
      <c r="M19" s="10">
        <v>667</v>
      </c>
      <c r="N19" s="12">
        <v>46276</v>
      </c>
      <c r="O19" s="30" t="s">
        <v>45</v>
      </c>
    </row>
    <row r="20" spans="1:15" ht="24.6" customHeight="1">
      <c r="A20" s="22">
        <v>18</v>
      </c>
      <c r="B20" s="22">
        <v>10</v>
      </c>
      <c r="C20" s="18" t="s">
        <v>416</v>
      </c>
      <c r="D20" s="19">
        <v>4724.2700000000004</v>
      </c>
      <c r="E20" s="19">
        <v>12912.76</v>
      </c>
      <c r="F20" s="136">
        <f>(D20-E20)/E20</f>
        <v>-0.63413940939040137</v>
      </c>
      <c r="G20" s="21">
        <v>695</v>
      </c>
      <c r="H20" s="22">
        <v>48</v>
      </c>
      <c r="I20" s="22">
        <f>G20/H20</f>
        <v>14.479166666666666</v>
      </c>
      <c r="J20" s="21">
        <v>8</v>
      </c>
      <c r="K20" s="10">
        <v>3</v>
      </c>
      <c r="L20" s="19">
        <v>33613</v>
      </c>
      <c r="M20" s="21">
        <v>4905</v>
      </c>
      <c r="N20" s="23">
        <v>46262</v>
      </c>
      <c r="O20" s="29" t="s">
        <v>88</v>
      </c>
    </row>
    <row r="21" spans="1:15" ht="24.6" customHeight="1">
      <c r="A21" s="22">
        <v>19</v>
      </c>
      <c r="B21" s="22">
        <v>17</v>
      </c>
      <c r="C21" s="18" t="s">
        <v>371</v>
      </c>
      <c r="D21" s="19">
        <v>1873.92</v>
      </c>
      <c r="E21" s="19">
        <v>2945.86</v>
      </c>
      <c r="F21" s="136">
        <f>(D21-E21)/E21</f>
        <v>-0.3638801572376148</v>
      </c>
      <c r="G21" s="21">
        <v>257</v>
      </c>
      <c r="H21" s="22">
        <v>12</v>
      </c>
      <c r="I21" s="21" t="s">
        <v>53</v>
      </c>
      <c r="J21" s="21">
        <v>3</v>
      </c>
      <c r="K21" s="10">
        <v>11</v>
      </c>
      <c r="L21" s="19">
        <v>154260.20000000001</v>
      </c>
      <c r="M21" s="21">
        <v>20199</v>
      </c>
      <c r="N21" s="23">
        <v>46206</v>
      </c>
      <c r="O21" s="29" t="s">
        <v>44</v>
      </c>
    </row>
    <row r="22" spans="1:15" ht="24.6" customHeight="1">
      <c r="A22" s="22">
        <v>20</v>
      </c>
      <c r="B22" s="22">
        <v>14</v>
      </c>
      <c r="C22" s="18" t="s">
        <v>424</v>
      </c>
      <c r="D22" s="19">
        <v>1826.53</v>
      </c>
      <c r="E22" s="19">
        <v>4005.54</v>
      </c>
      <c r="F22" s="136">
        <f>(D22-E22)/E22</f>
        <v>-0.54399906130009945</v>
      </c>
      <c r="G22" s="21">
        <v>394</v>
      </c>
      <c r="H22" s="22">
        <v>18</v>
      </c>
      <c r="I22" s="22">
        <f>G22/H22</f>
        <v>21.888888888888889</v>
      </c>
      <c r="J22" s="21">
        <v>5</v>
      </c>
      <c r="K22" s="10">
        <v>3</v>
      </c>
      <c r="L22" s="19">
        <v>17119.080000000002</v>
      </c>
      <c r="M22" s="21">
        <v>3075</v>
      </c>
      <c r="N22" s="23">
        <v>46262</v>
      </c>
      <c r="O22" s="29" t="s">
        <v>44</v>
      </c>
    </row>
    <row r="23" spans="1:15" ht="24.6" customHeight="1">
      <c r="A23" s="22">
        <v>21</v>
      </c>
      <c r="B23" s="22">
        <v>13</v>
      </c>
      <c r="C23" s="18" t="s">
        <v>425</v>
      </c>
      <c r="D23" s="19">
        <v>1362</v>
      </c>
      <c r="E23" s="19">
        <v>4575</v>
      </c>
      <c r="F23" s="136">
        <f>(D23-E23)/E23</f>
        <v>-0.70229508196721313</v>
      </c>
      <c r="G23" s="21">
        <v>165</v>
      </c>
      <c r="H23" s="10" t="s">
        <v>53</v>
      </c>
      <c r="I23" s="10" t="s">
        <v>53</v>
      </c>
      <c r="J23" s="21">
        <v>4</v>
      </c>
      <c r="K23" s="10">
        <v>3</v>
      </c>
      <c r="L23" s="19">
        <v>14061</v>
      </c>
      <c r="M23" s="21">
        <v>1889</v>
      </c>
      <c r="N23" s="23">
        <v>46262</v>
      </c>
      <c r="O23" s="29" t="s">
        <v>46</v>
      </c>
    </row>
    <row r="24" spans="1:15" ht="24.6" customHeight="1">
      <c r="A24" s="22">
        <v>22</v>
      </c>
      <c r="B24" s="176" t="s">
        <v>57</v>
      </c>
      <c r="C24" s="177" t="s">
        <v>458</v>
      </c>
      <c r="D24" s="178">
        <v>1338.48</v>
      </c>
      <c r="E24" s="10" t="s">
        <v>53</v>
      </c>
      <c r="F24" s="10" t="s">
        <v>53</v>
      </c>
      <c r="G24" s="180">
        <v>174</v>
      </c>
      <c r="H24" s="10" t="s">
        <v>53</v>
      </c>
      <c r="I24" s="10" t="s">
        <v>53</v>
      </c>
      <c r="J24" s="180">
        <v>4</v>
      </c>
      <c r="K24" s="180">
        <v>0</v>
      </c>
      <c r="L24" s="181">
        <v>1338.48</v>
      </c>
      <c r="M24" s="180">
        <v>174</v>
      </c>
      <c r="N24" s="23" t="s">
        <v>48</v>
      </c>
      <c r="O24" s="182" t="s">
        <v>459</v>
      </c>
    </row>
    <row r="25" spans="1:15" ht="24.6" customHeight="1">
      <c r="A25" s="22">
        <v>23</v>
      </c>
      <c r="B25" s="22">
        <v>18</v>
      </c>
      <c r="C25" s="18" t="s">
        <v>415</v>
      </c>
      <c r="D25" s="19">
        <v>610.51</v>
      </c>
      <c r="E25" s="19">
        <v>2395.81</v>
      </c>
      <c r="F25" s="136">
        <f>(D25-E25)/E25</f>
        <v>-0.74517595301797723</v>
      </c>
      <c r="G25" s="21">
        <v>74</v>
      </c>
      <c r="H25" s="22">
        <v>6</v>
      </c>
      <c r="I25" s="22">
        <f>G25/H25</f>
        <v>12.333333333333334</v>
      </c>
      <c r="J25" s="21">
        <v>1</v>
      </c>
      <c r="K25" s="10">
        <v>4</v>
      </c>
      <c r="L25" s="19">
        <v>40554</v>
      </c>
      <c r="M25" s="21">
        <v>5471</v>
      </c>
      <c r="N25" s="23">
        <v>46255</v>
      </c>
      <c r="O25" s="29" t="s">
        <v>88</v>
      </c>
    </row>
    <row r="26" spans="1:15" ht="24.6" customHeight="1">
      <c r="A26" s="22">
        <v>24</v>
      </c>
      <c r="B26" s="22">
        <v>19</v>
      </c>
      <c r="C26" s="18" t="s">
        <v>407</v>
      </c>
      <c r="D26" s="19">
        <v>539.35</v>
      </c>
      <c r="E26" s="19">
        <v>1601.63</v>
      </c>
      <c r="F26" s="136">
        <f>(D26-E26)/E26</f>
        <v>-0.66324931476058768</v>
      </c>
      <c r="G26" s="21">
        <v>68</v>
      </c>
      <c r="H26" s="22">
        <v>7</v>
      </c>
      <c r="I26" s="22">
        <f>G26/H26</f>
        <v>9.7142857142857135</v>
      </c>
      <c r="J26" s="21">
        <v>2</v>
      </c>
      <c r="K26" s="10">
        <v>5</v>
      </c>
      <c r="L26" s="19">
        <v>58742.66</v>
      </c>
      <c r="M26" s="21">
        <v>8120</v>
      </c>
      <c r="N26" s="23">
        <v>46248</v>
      </c>
      <c r="O26" s="29" t="s">
        <v>60</v>
      </c>
    </row>
    <row r="27" spans="1:15" ht="24.6" customHeight="1">
      <c r="A27" s="22">
        <v>25</v>
      </c>
      <c r="B27" s="22">
        <v>15</v>
      </c>
      <c r="C27" s="18" t="s">
        <v>418</v>
      </c>
      <c r="D27" s="19">
        <v>532.29999999999995</v>
      </c>
      <c r="E27" s="19">
        <v>3802.42</v>
      </c>
      <c r="F27" s="136">
        <f>(D27-E27)/E27</f>
        <v>-0.86001020402796113</v>
      </c>
      <c r="G27" s="21">
        <v>65</v>
      </c>
      <c r="H27" s="22">
        <v>3</v>
      </c>
      <c r="I27" s="22">
        <f>G27/H27</f>
        <v>21.666666666666668</v>
      </c>
      <c r="J27" s="21">
        <v>2</v>
      </c>
      <c r="K27" s="10">
        <v>3</v>
      </c>
      <c r="L27" s="19">
        <v>17819.169999999998</v>
      </c>
      <c r="M27" s="21">
        <v>2329</v>
      </c>
      <c r="N27" s="23">
        <v>46262</v>
      </c>
      <c r="O27" s="29" t="s">
        <v>44</v>
      </c>
    </row>
    <row r="28" spans="1:15" ht="24.6" customHeight="1">
      <c r="A28" s="22">
        <v>26</v>
      </c>
      <c r="B28" s="22">
        <v>16</v>
      </c>
      <c r="C28" s="18" t="s">
        <v>409</v>
      </c>
      <c r="D28" s="19">
        <v>502.07</v>
      </c>
      <c r="E28" s="19">
        <v>3712.96</v>
      </c>
      <c r="F28" s="136">
        <f>(D28-E28)/E28</f>
        <v>-0.86477904421270357</v>
      </c>
      <c r="G28" s="21">
        <v>72</v>
      </c>
      <c r="H28" s="22">
        <v>9</v>
      </c>
      <c r="I28" s="22">
        <f>G28/H28</f>
        <v>8</v>
      </c>
      <c r="J28" s="21">
        <v>4</v>
      </c>
      <c r="K28" s="10">
        <v>4</v>
      </c>
      <c r="L28" s="19">
        <v>53198.42</v>
      </c>
      <c r="M28" s="21">
        <v>6625</v>
      </c>
      <c r="N28" s="23">
        <v>46255</v>
      </c>
      <c r="O28" s="29" t="s">
        <v>44</v>
      </c>
    </row>
    <row r="29" spans="1:15" ht="24.6" customHeight="1">
      <c r="A29" s="22">
        <v>27</v>
      </c>
      <c r="B29" s="22">
        <v>24</v>
      </c>
      <c r="C29" s="53" t="s">
        <v>333</v>
      </c>
      <c r="D29" s="19">
        <v>501</v>
      </c>
      <c r="E29" s="19">
        <v>516</v>
      </c>
      <c r="F29" s="136">
        <f>(D29-E29)/E29</f>
        <v>-2.9069767441860465E-2</v>
      </c>
      <c r="G29" s="21">
        <v>61</v>
      </c>
      <c r="H29" s="22">
        <v>2</v>
      </c>
      <c r="I29" s="22">
        <f>G29/H29</f>
        <v>30.5</v>
      </c>
      <c r="J29" s="21">
        <v>1</v>
      </c>
      <c r="K29" s="10">
        <v>14</v>
      </c>
      <c r="L29" s="19">
        <v>434553</v>
      </c>
      <c r="M29" s="21">
        <v>55500</v>
      </c>
      <c r="N29" s="23">
        <v>46185</v>
      </c>
      <c r="O29" s="29" t="s">
        <v>88</v>
      </c>
    </row>
    <row r="30" spans="1:15" ht="24.6" customHeight="1">
      <c r="A30" s="22">
        <v>28</v>
      </c>
      <c r="B30" s="22">
        <v>26</v>
      </c>
      <c r="C30" s="18" t="s">
        <v>238</v>
      </c>
      <c r="D30" s="19">
        <v>261.35000000000002</v>
      </c>
      <c r="E30" s="19">
        <v>286.85000000000002</v>
      </c>
      <c r="F30" s="136">
        <f>(D30-E30)/E30</f>
        <v>-8.8896635872407176E-2</v>
      </c>
      <c r="G30" s="21">
        <v>31</v>
      </c>
      <c r="H30" s="22">
        <v>4</v>
      </c>
      <c r="I30" s="22">
        <f>G30/H30</f>
        <v>7.75</v>
      </c>
      <c r="J30" s="21">
        <v>3</v>
      </c>
      <c r="K30" s="10">
        <v>23</v>
      </c>
      <c r="L30" s="19">
        <v>206521.32</v>
      </c>
      <c r="M30" s="21">
        <v>28494</v>
      </c>
      <c r="N30" s="23">
        <v>46122</v>
      </c>
      <c r="O30" s="29" t="s">
        <v>47</v>
      </c>
    </row>
    <row r="31" spans="1:15" ht="24.6" customHeight="1">
      <c r="A31" s="22">
        <v>29</v>
      </c>
      <c r="B31" s="22">
        <v>30</v>
      </c>
      <c r="C31" s="18" t="s">
        <v>78</v>
      </c>
      <c r="D31" s="19">
        <v>102.5</v>
      </c>
      <c r="E31" s="19">
        <v>137.69999999999999</v>
      </c>
      <c r="F31" s="136">
        <f>(D31-E31)/E31</f>
        <v>-0.25562817719680458</v>
      </c>
      <c r="G31" s="21">
        <v>12</v>
      </c>
      <c r="H31" s="22">
        <v>2</v>
      </c>
      <c r="I31" s="22">
        <f>G31/H31</f>
        <v>6</v>
      </c>
      <c r="J31" s="21">
        <v>2</v>
      </c>
      <c r="K31" s="10">
        <v>35</v>
      </c>
      <c r="L31" s="19">
        <v>154222.82</v>
      </c>
      <c r="M31" s="21">
        <v>21341</v>
      </c>
      <c r="N31" s="23">
        <v>46038</v>
      </c>
      <c r="O31" s="29" t="s">
        <v>47</v>
      </c>
    </row>
    <row r="32" spans="1:15" s="161" customFormat="1" ht="24.6" customHeight="1">
      <c r="A32" s="22">
        <v>30</v>
      </c>
      <c r="B32" s="22">
        <v>22</v>
      </c>
      <c r="C32" s="18" t="s">
        <v>428</v>
      </c>
      <c r="D32" s="19">
        <v>90</v>
      </c>
      <c r="E32" s="19">
        <v>786</v>
      </c>
      <c r="F32" s="136">
        <f>(D32-E32)/E32</f>
        <v>-0.8854961832061069</v>
      </c>
      <c r="G32" s="21">
        <v>12</v>
      </c>
      <c r="H32" s="22">
        <v>1</v>
      </c>
      <c r="I32" s="22">
        <f>G32/H32</f>
        <v>12</v>
      </c>
      <c r="J32" s="10" t="s">
        <v>53</v>
      </c>
      <c r="K32" s="10">
        <v>3</v>
      </c>
      <c r="L32" s="19">
        <v>1451.5</v>
      </c>
      <c r="M32" s="21">
        <v>209</v>
      </c>
      <c r="N32" s="23">
        <v>46262</v>
      </c>
      <c r="O32" s="29" t="s">
        <v>317</v>
      </c>
    </row>
    <row r="33" spans="1:19" s="162" customFormat="1" ht="24.6" customHeight="1">
      <c r="A33" s="22">
        <v>31</v>
      </c>
      <c r="B33" s="22">
        <v>34</v>
      </c>
      <c r="C33" s="18" t="s">
        <v>358</v>
      </c>
      <c r="D33" s="19">
        <v>63</v>
      </c>
      <c r="E33" s="19">
        <v>14</v>
      </c>
      <c r="F33" s="136">
        <f>(D33-E33)/E33</f>
        <v>3.5</v>
      </c>
      <c r="G33" s="21">
        <v>9</v>
      </c>
      <c r="H33" s="22">
        <v>1</v>
      </c>
      <c r="I33" s="22">
        <f>G33/H33</f>
        <v>9</v>
      </c>
      <c r="J33" s="21">
        <v>1</v>
      </c>
      <c r="K33" s="10" t="s">
        <v>53</v>
      </c>
      <c r="L33" s="19">
        <v>5120.22</v>
      </c>
      <c r="M33" s="21">
        <v>751</v>
      </c>
      <c r="N33" s="23">
        <v>46192</v>
      </c>
      <c r="O33" s="29" t="s">
        <v>49</v>
      </c>
    </row>
    <row r="34" spans="1:19" s="162" customFormat="1" ht="24.6" customHeight="1">
      <c r="A34" s="22">
        <v>32</v>
      </c>
      <c r="B34" s="10" t="s">
        <v>53</v>
      </c>
      <c r="C34" s="18" t="s">
        <v>343</v>
      </c>
      <c r="D34" s="19">
        <v>35</v>
      </c>
      <c r="E34" s="10" t="s">
        <v>53</v>
      </c>
      <c r="F34" s="10" t="s">
        <v>53</v>
      </c>
      <c r="G34" s="10">
        <v>5</v>
      </c>
      <c r="H34" s="10" t="s">
        <v>53</v>
      </c>
      <c r="I34" s="10" t="s">
        <v>53</v>
      </c>
      <c r="J34" s="10">
        <v>1</v>
      </c>
      <c r="K34" s="10" t="s">
        <v>53</v>
      </c>
      <c r="L34" s="8">
        <v>17324</v>
      </c>
      <c r="M34" s="10">
        <v>2819</v>
      </c>
      <c r="N34" s="23">
        <v>46185</v>
      </c>
      <c r="O34" s="29" t="s">
        <v>46</v>
      </c>
    </row>
    <row r="35" spans="1:19" s="162" customFormat="1" ht="24.6" customHeight="1">
      <c r="A35" s="22">
        <v>33</v>
      </c>
      <c r="B35" s="22">
        <v>21</v>
      </c>
      <c r="C35" s="7" t="s">
        <v>438</v>
      </c>
      <c r="D35" s="19">
        <v>9</v>
      </c>
      <c r="E35" s="19">
        <v>838.31</v>
      </c>
      <c r="F35" s="9">
        <f>(D35-E35)/E35</f>
        <v>-0.98926411470696995</v>
      </c>
      <c r="G35" s="10">
        <v>3</v>
      </c>
      <c r="H35" s="11">
        <v>1</v>
      </c>
      <c r="I35" s="11">
        <f>G35/H35</f>
        <v>3</v>
      </c>
      <c r="J35" s="10">
        <v>1</v>
      </c>
      <c r="K35" s="10">
        <v>4</v>
      </c>
      <c r="L35" s="8">
        <v>4447.8599999999997</v>
      </c>
      <c r="M35" s="10">
        <v>845</v>
      </c>
      <c r="N35" s="12">
        <v>46255</v>
      </c>
      <c r="O35" s="30" t="s">
        <v>45</v>
      </c>
    </row>
    <row r="36" spans="1:19" s="162" customFormat="1" ht="24.6" customHeight="1">
      <c r="A36" s="22">
        <v>34</v>
      </c>
      <c r="B36" s="10" t="s">
        <v>53</v>
      </c>
      <c r="C36" s="18" t="s">
        <v>357</v>
      </c>
      <c r="D36" s="19">
        <v>0</v>
      </c>
      <c r="E36" s="10" t="s">
        <v>53</v>
      </c>
      <c r="F36" s="10" t="s">
        <v>53</v>
      </c>
      <c r="G36" s="10">
        <v>0</v>
      </c>
      <c r="H36" s="11">
        <v>1</v>
      </c>
      <c r="I36" s="11">
        <f>G36/H36</f>
        <v>0</v>
      </c>
      <c r="J36" s="10">
        <v>1</v>
      </c>
      <c r="K36" s="10">
        <v>26</v>
      </c>
      <c r="L36" s="8">
        <v>177</v>
      </c>
      <c r="M36" s="10">
        <v>30</v>
      </c>
      <c r="N36" s="23">
        <v>46106</v>
      </c>
      <c r="O36" s="29" t="s">
        <v>47</v>
      </c>
    </row>
    <row r="37" spans="1:19" ht="21" customHeight="1">
      <c r="A37" s="22"/>
      <c r="B37" s="11"/>
      <c r="C37" s="130" t="s">
        <v>460</v>
      </c>
      <c r="D37" s="131">
        <f>SUBTOTAL(109,Table1324567891011121314151617181920212223242526272830313229333435363837[Pajamos 
(GBO)])</f>
        <v>303893.54000000004</v>
      </c>
      <c r="E37" s="132">
        <f>SUBTOTAL(109,Table1324567891011121314151617181920212223242526272830313229333435363837[Pajamos 
praeita sav.
(GBO LW)])</f>
        <v>358251.14</v>
      </c>
      <c r="F37" s="133">
        <f t="shared" ref="F37" si="0">(D37-E37)/E37</f>
        <v>-0.15173043133931122</v>
      </c>
      <c r="G37" s="134">
        <f>SUBTOTAL(109,Table1324567891011121314151617181920212223242526272830313229333435363837[Žiūrovų sk. 
(ADM)])</f>
        <v>38849</v>
      </c>
      <c r="H37" s="22"/>
      <c r="I37" s="22"/>
      <c r="J37" s="21"/>
      <c r="K37" s="10"/>
      <c r="L37" s="8"/>
      <c r="M37" s="10"/>
      <c r="N37" s="23"/>
      <c r="O37" s="29" t="s">
        <v>15</v>
      </c>
    </row>
    <row r="38" spans="1:19">
      <c r="F38" s="68"/>
      <c r="L38" s="70"/>
    </row>
    <row r="39" spans="1:19">
      <c r="F39" s="68"/>
      <c r="L39" s="70"/>
    </row>
    <row r="40" spans="1:19">
      <c r="F40" s="68"/>
      <c r="L40" s="70"/>
    </row>
    <row r="41" spans="1:19">
      <c r="F41" s="68"/>
      <c r="L41" s="70"/>
    </row>
    <row r="42" spans="1:19">
      <c r="F42" s="68"/>
      <c r="L42" s="70"/>
    </row>
    <row r="43" spans="1:19">
      <c r="F43" s="68"/>
      <c r="L43" s="70"/>
    </row>
    <row r="44" spans="1:19">
      <c r="F44" s="68"/>
      <c r="L44" s="70"/>
    </row>
    <row r="45" spans="1:19">
      <c r="F45" s="68"/>
      <c r="L45" s="70"/>
    </row>
    <row r="46" spans="1:19" s="69" customFormat="1">
      <c r="A46" s="150"/>
      <c r="B46" s="1"/>
      <c r="C46" s="26"/>
      <c r="D46" s="67"/>
      <c r="E46" s="67"/>
      <c r="F46" s="68"/>
      <c r="H46" s="66"/>
      <c r="I46" s="26"/>
      <c r="L46" s="70"/>
      <c r="N46" s="71"/>
      <c r="O46" s="72"/>
      <c r="P46" s="26"/>
      <c r="Q46" s="26"/>
      <c r="R46" s="26"/>
      <c r="S46" s="26"/>
    </row>
    <row r="47" spans="1:19" s="69" customFormat="1">
      <c r="A47" s="150"/>
      <c r="B47" s="1"/>
      <c r="C47" s="26"/>
      <c r="D47" s="67"/>
      <c r="E47" s="67"/>
      <c r="F47" s="68"/>
      <c r="H47" s="66"/>
      <c r="I47" s="26"/>
      <c r="L47" s="70"/>
      <c r="N47" s="71"/>
      <c r="O47" s="72"/>
      <c r="P47" s="26"/>
      <c r="Q47" s="26"/>
      <c r="R47" s="26"/>
      <c r="S47" s="26"/>
    </row>
    <row r="48" spans="1:19" s="69" customFormat="1">
      <c r="A48" s="150"/>
      <c r="B48" s="1"/>
      <c r="C48" s="26"/>
      <c r="D48" s="67"/>
      <c r="E48" s="67"/>
      <c r="F48" s="68"/>
      <c r="H48" s="66"/>
      <c r="I48" s="26"/>
      <c r="L48" s="70"/>
      <c r="N48" s="71"/>
      <c r="O48" s="72"/>
      <c r="P48" s="26"/>
      <c r="Q48" s="26"/>
      <c r="R48" s="26"/>
      <c r="S48" s="26"/>
    </row>
    <row r="49" spans="1:19" s="69" customFormat="1">
      <c r="A49" s="150"/>
      <c r="B49" s="1"/>
      <c r="C49" s="26"/>
      <c r="D49" s="67"/>
      <c r="E49" s="67"/>
      <c r="F49" s="68"/>
      <c r="H49" s="66"/>
      <c r="I49" s="26"/>
      <c r="L49" s="70"/>
      <c r="N49" s="71"/>
      <c r="O49" s="72"/>
      <c r="P49" s="26"/>
      <c r="Q49" s="26"/>
      <c r="R49" s="26"/>
      <c r="S49" s="26"/>
    </row>
    <row r="50" spans="1:19" s="69" customFormat="1">
      <c r="A50" s="150"/>
      <c r="B50" s="1"/>
      <c r="C50" s="26"/>
      <c r="D50" s="67"/>
      <c r="E50" s="67"/>
      <c r="F50" s="68"/>
      <c r="H50" s="66"/>
      <c r="I50" s="26"/>
      <c r="L50" s="67"/>
      <c r="N50" s="71"/>
      <c r="O50" s="72"/>
      <c r="P50" s="26"/>
      <c r="Q50" s="26"/>
      <c r="R50" s="26"/>
      <c r="S50" s="26"/>
    </row>
    <row r="51" spans="1:19" s="69" customFormat="1">
      <c r="A51" s="150"/>
      <c r="B51" s="1"/>
      <c r="C51" s="26"/>
      <c r="D51" s="67"/>
      <c r="E51" s="67"/>
      <c r="F51" s="68"/>
      <c r="H51" s="66"/>
      <c r="I51" s="26"/>
      <c r="L51" s="67"/>
      <c r="N51" s="71"/>
      <c r="O51" s="72"/>
      <c r="P51" s="26"/>
      <c r="Q51" s="26"/>
      <c r="R51" s="26"/>
      <c r="S51" s="26"/>
    </row>
    <row r="52" spans="1:19" s="69" customFormat="1">
      <c r="A52" s="150"/>
      <c r="B52" s="1"/>
      <c r="C52" s="26"/>
      <c r="D52" s="67"/>
      <c r="E52" s="67"/>
      <c r="F52" s="68"/>
      <c r="H52" s="66"/>
      <c r="I52" s="26"/>
      <c r="L52" s="67"/>
      <c r="N52" s="71"/>
      <c r="O52" s="72"/>
      <c r="P52" s="26"/>
      <c r="Q52" s="26"/>
      <c r="R52" s="26"/>
      <c r="S52" s="26"/>
    </row>
    <row r="53" spans="1:19" s="69" customFormat="1">
      <c r="A53" s="150"/>
      <c r="B53" s="1"/>
      <c r="C53" s="26"/>
      <c r="D53" s="67"/>
      <c r="E53" s="67"/>
      <c r="F53" s="68"/>
      <c r="H53" s="66"/>
      <c r="I53" s="26"/>
      <c r="L53" s="67"/>
      <c r="N53" s="71"/>
      <c r="O53" s="72"/>
      <c r="P53" s="26"/>
      <c r="Q53" s="26"/>
      <c r="R53" s="26"/>
      <c r="S53" s="26"/>
    </row>
    <row r="54" spans="1:19"/>
    <row r="55" spans="1:19"/>
    <row r="56" spans="1:19"/>
    <row r="57" spans="1:19"/>
    <row r="58" spans="1:19"/>
    <row r="59" spans="1:19"/>
    <row r="60" spans="1:19">
      <c r="A60" s="24"/>
    </row>
    <row r="61" spans="1:19">
      <c r="A61" s="24"/>
    </row>
    <row r="62" spans="1:19">
      <c r="A62" s="24"/>
    </row>
    <row r="63" spans="1:19" s="66" customFormat="1">
      <c r="A63" s="150"/>
      <c r="B63" s="1"/>
      <c r="C63" s="26"/>
      <c r="D63" s="67"/>
      <c r="E63" s="67"/>
      <c r="F63" s="26"/>
      <c r="G63" s="69"/>
      <c r="I63" s="26"/>
      <c r="J63" s="69"/>
      <c r="K63" s="69"/>
      <c r="L63" s="67"/>
      <c r="M63" s="69"/>
      <c r="N63" s="71"/>
      <c r="O63" s="72"/>
      <c r="P63" s="26"/>
      <c r="Q63" s="26"/>
      <c r="R63" s="26"/>
      <c r="S63" s="26"/>
    </row>
    <row r="64" spans="1:19" s="66" customFormat="1">
      <c r="A64" s="150"/>
      <c r="B64" s="1"/>
      <c r="C64" s="26"/>
      <c r="D64" s="67"/>
      <c r="E64" s="67"/>
      <c r="F64" s="26"/>
      <c r="G64" s="69"/>
      <c r="I64" s="26"/>
      <c r="J64" s="69"/>
      <c r="K64" s="69"/>
      <c r="L64" s="67"/>
      <c r="M64" s="69"/>
      <c r="N64" s="71"/>
      <c r="O64" s="72"/>
      <c r="P64" s="26"/>
      <c r="Q64" s="26"/>
      <c r="R64" s="26"/>
      <c r="S64" s="26"/>
    </row>
    <row r="65" spans="1:19" s="66" customFormat="1">
      <c r="A65" s="150"/>
      <c r="B65" s="1"/>
      <c r="C65" s="26"/>
      <c r="D65" s="67"/>
      <c r="E65" s="67"/>
      <c r="F65" s="26"/>
      <c r="G65" s="69"/>
      <c r="I65" s="26"/>
      <c r="J65" s="69"/>
      <c r="K65" s="69"/>
      <c r="L65" s="67"/>
      <c r="M65" s="69"/>
      <c r="N65" s="71"/>
      <c r="O65" s="72"/>
      <c r="P65" s="26"/>
      <c r="Q65" s="26"/>
      <c r="R65" s="26"/>
      <c r="S65" s="26"/>
    </row>
    <row r="66" spans="1:19" s="66" customFormat="1">
      <c r="A66" s="150"/>
      <c r="B66" s="1"/>
      <c r="C66" s="26"/>
      <c r="D66" s="67"/>
      <c r="E66" s="67"/>
      <c r="F66" s="26"/>
      <c r="G66" s="69"/>
      <c r="I66" s="26"/>
      <c r="J66" s="69"/>
      <c r="K66" s="69"/>
      <c r="L66" s="67"/>
      <c r="M66" s="69"/>
      <c r="N66" s="71"/>
      <c r="O66" s="72"/>
      <c r="P66" s="26"/>
      <c r="Q66" s="26"/>
      <c r="R66" s="26"/>
      <c r="S66" s="26"/>
    </row>
    <row r="67" spans="1:19" s="66" customFormat="1">
      <c r="A67" s="150"/>
      <c r="B67" s="1"/>
      <c r="C67" s="26"/>
      <c r="D67" s="67"/>
      <c r="E67" s="67"/>
      <c r="F67" s="26"/>
      <c r="G67" s="69"/>
      <c r="I67" s="26"/>
      <c r="J67" s="69"/>
      <c r="K67" s="69"/>
      <c r="L67" s="67"/>
      <c r="M67" s="69"/>
      <c r="N67" s="71"/>
      <c r="O67" s="72"/>
      <c r="P67" s="26"/>
      <c r="Q67" s="26"/>
      <c r="R67" s="26"/>
      <c r="S67" s="26"/>
    </row>
    <row r="68" spans="1:19" s="66" customFormat="1">
      <c r="A68" s="150"/>
      <c r="B68" s="1"/>
      <c r="C68" s="26"/>
      <c r="D68" s="67"/>
      <c r="E68" s="67"/>
      <c r="F68" s="26"/>
      <c r="G68" s="69"/>
      <c r="I68" s="26"/>
      <c r="J68" s="69"/>
      <c r="K68" s="69"/>
      <c r="L68" s="67"/>
      <c r="M68" s="69"/>
      <c r="N68" s="71"/>
      <c r="O68" s="72"/>
      <c r="P68" s="26"/>
      <c r="Q68" s="26"/>
      <c r="R68" s="26"/>
      <c r="S68" s="26"/>
    </row>
    <row r="69" spans="1:19" s="66" customFormat="1">
      <c r="A69" s="150"/>
      <c r="B69" s="1"/>
      <c r="C69" s="26"/>
      <c r="D69" s="67"/>
      <c r="E69" s="67"/>
      <c r="F69" s="26"/>
      <c r="G69" s="69"/>
      <c r="I69" s="26"/>
      <c r="J69" s="69"/>
      <c r="K69" s="69"/>
      <c r="L69" s="67"/>
      <c r="M69" s="69"/>
      <c r="N69" s="71"/>
      <c r="O69" s="72"/>
      <c r="P69" s="26"/>
      <c r="Q69" s="26"/>
      <c r="R69" s="26"/>
      <c r="S69" s="26"/>
    </row>
    <row r="70" spans="1:19" s="66" customFormat="1">
      <c r="A70" s="150"/>
      <c r="B70" s="1"/>
      <c r="C70" s="26"/>
      <c r="D70" s="67"/>
      <c r="E70" s="67"/>
      <c r="F70" s="26"/>
      <c r="G70" s="69"/>
      <c r="I70" s="26"/>
      <c r="J70" s="69"/>
      <c r="K70" s="69"/>
      <c r="L70" s="67"/>
      <c r="M70" s="69"/>
      <c r="N70" s="71"/>
      <c r="O70" s="72"/>
      <c r="P70" s="26"/>
      <c r="Q70" s="26"/>
      <c r="R70" s="26"/>
      <c r="S70" s="26"/>
    </row>
    <row r="71" spans="1:19" s="66" customFormat="1">
      <c r="A71" s="150"/>
      <c r="B71" s="1"/>
      <c r="C71" s="26"/>
      <c r="D71" s="67"/>
      <c r="E71" s="67"/>
      <c r="F71" s="26"/>
      <c r="G71" s="69"/>
      <c r="I71" s="26"/>
      <c r="J71" s="69"/>
      <c r="K71" s="69"/>
      <c r="L71" s="67"/>
      <c r="M71" s="69"/>
      <c r="N71" s="71"/>
      <c r="O71" s="72"/>
      <c r="P71" s="26"/>
      <c r="Q71" s="26"/>
      <c r="R71" s="26"/>
      <c r="S71" s="26"/>
    </row>
    <row r="72" spans="1:19" s="66" customFormat="1">
      <c r="A72" s="150"/>
      <c r="B72" s="1"/>
      <c r="C72" s="26"/>
      <c r="D72" s="67"/>
      <c r="E72" s="67"/>
      <c r="F72" s="26"/>
      <c r="G72" s="69"/>
      <c r="I72" s="26"/>
      <c r="J72" s="69"/>
      <c r="K72" s="69"/>
      <c r="L72" s="67"/>
      <c r="M72" s="69"/>
      <c r="N72" s="71"/>
      <c r="O72" s="72"/>
      <c r="P72" s="26"/>
      <c r="Q72" s="26"/>
      <c r="R72" s="26"/>
      <c r="S72" s="26"/>
    </row>
    <row r="73" spans="1:19" s="66" customFormat="1">
      <c r="A73" s="150"/>
      <c r="B73" s="1"/>
      <c r="C73" s="26"/>
      <c r="D73" s="67"/>
      <c r="E73" s="67"/>
      <c r="F73" s="26"/>
      <c r="G73" s="69"/>
      <c r="I73" s="26"/>
      <c r="J73" s="69"/>
      <c r="K73" s="69"/>
      <c r="L73" s="67"/>
      <c r="M73" s="69"/>
      <c r="N73" s="71"/>
      <c r="O73" s="72"/>
      <c r="P73" s="26"/>
      <c r="Q73" s="26"/>
      <c r="R73" s="26"/>
      <c r="S73" s="26"/>
    </row>
    <row r="74" spans="1:19" s="66" customFormat="1">
      <c r="A74" s="150"/>
      <c r="B74" s="1"/>
      <c r="C74" s="26"/>
      <c r="D74" s="67"/>
      <c r="E74" s="67"/>
      <c r="F74" s="26"/>
      <c r="G74" s="69"/>
      <c r="I74" s="26"/>
      <c r="J74" s="69"/>
      <c r="K74" s="69"/>
      <c r="L74" s="67"/>
      <c r="M74" s="69"/>
      <c r="N74" s="71"/>
      <c r="O74" s="72"/>
      <c r="P74" s="26"/>
      <c r="Q74" s="26"/>
      <c r="R74" s="26"/>
      <c r="S74" s="26"/>
    </row>
    <row r="75" spans="1:19" s="66" customFormat="1">
      <c r="A75" s="150"/>
      <c r="B75" s="1"/>
      <c r="C75" s="26"/>
      <c r="D75" s="67"/>
      <c r="E75" s="67"/>
      <c r="F75" s="26"/>
      <c r="G75" s="69"/>
      <c r="I75" s="26"/>
      <c r="J75" s="69"/>
      <c r="K75" s="69"/>
      <c r="L75" s="67"/>
      <c r="M75" s="69"/>
      <c r="N75" s="71"/>
      <c r="O75" s="72"/>
      <c r="P75" s="26"/>
      <c r="Q75" s="26"/>
      <c r="R75" s="26"/>
      <c r="S75" s="26"/>
    </row>
    <row r="76" spans="1:19" s="66" customFormat="1">
      <c r="A76" s="150"/>
      <c r="B76" s="1"/>
      <c r="C76" s="26"/>
      <c r="D76" s="67"/>
      <c r="E76" s="67"/>
      <c r="F76" s="26"/>
      <c r="G76" s="69"/>
      <c r="I76" s="26"/>
      <c r="J76" s="69"/>
      <c r="K76" s="69"/>
      <c r="L76" s="67"/>
      <c r="M76" s="69"/>
      <c r="N76" s="71"/>
      <c r="O76" s="72"/>
      <c r="P76" s="26"/>
      <c r="Q76" s="26"/>
      <c r="R76" s="26"/>
      <c r="S76" s="26"/>
    </row>
    <row r="77" spans="1:19" s="66" customFormat="1">
      <c r="A77" s="150"/>
      <c r="B77" s="1"/>
      <c r="C77" s="26"/>
      <c r="D77" s="67"/>
      <c r="E77" s="67"/>
      <c r="F77" s="26"/>
      <c r="G77" s="69"/>
      <c r="I77" s="26"/>
      <c r="J77" s="69"/>
      <c r="K77" s="69"/>
      <c r="L77" s="67"/>
      <c r="M77" s="69"/>
      <c r="N77" s="71"/>
      <c r="O77" s="72"/>
      <c r="P77" s="26"/>
      <c r="Q77" s="26"/>
      <c r="R77" s="26"/>
      <c r="S77" s="26"/>
    </row>
    <row r="78" spans="1:19" s="66" customFormat="1">
      <c r="A78" s="150"/>
      <c r="B78" s="1"/>
      <c r="C78" s="26"/>
      <c r="D78" s="67"/>
      <c r="E78" s="67"/>
      <c r="F78" s="26"/>
      <c r="G78" s="69"/>
      <c r="I78" s="26"/>
      <c r="J78" s="69"/>
      <c r="K78" s="69"/>
      <c r="L78" s="67"/>
      <c r="M78" s="69"/>
      <c r="N78" s="71"/>
      <c r="O78" s="72"/>
      <c r="P78" s="26"/>
      <c r="Q78" s="26"/>
      <c r="R78" s="26"/>
      <c r="S78" s="26"/>
    </row>
    <row r="79" spans="1:19" s="66" customFormat="1">
      <c r="A79" s="150"/>
      <c r="B79" s="1"/>
      <c r="C79" s="26"/>
      <c r="D79" s="67"/>
      <c r="E79" s="67"/>
      <c r="F79" s="26"/>
      <c r="G79" s="69"/>
      <c r="I79" s="26"/>
      <c r="J79" s="69"/>
      <c r="K79" s="69"/>
      <c r="L79" s="67"/>
      <c r="M79" s="69"/>
      <c r="N79" s="71"/>
      <c r="O79" s="72"/>
      <c r="P79" s="26"/>
      <c r="Q79" s="26"/>
      <c r="R79" s="26"/>
      <c r="S79" s="26"/>
    </row>
    <row r="80" spans="1:19" s="66" customFormat="1">
      <c r="A80" s="150"/>
      <c r="B80" s="1"/>
      <c r="C80" s="26"/>
      <c r="D80" s="67"/>
      <c r="E80" s="67"/>
      <c r="F80" s="26"/>
      <c r="G80" s="69"/>
      <c r="I80" s="26"/>
      <c r="J80" s="69"/>
      <c r="K80" s="69"/>
      <c r="L80" s="67"/>
      <c r="M80" s="69"/>
      <c r="N80" s="71"/>
      <c r="O80" s="72"/>
      <c r="P80" s="26"/>
      <c r="Q80" s="26"/>
      <c r="R80" s="26"/>
      <c r="S80" s="26"/>
    </row>
    <row r="81" spans="1:19" s="66" customFormat="1">
      <c r="A81" s="150"/>
      <c r="B81" s="1"/>
      <c r="C81" s="26"/>
      <c r="D81" s="67"/>
      <c r="E81" s="67"/>
      <c r="F81" s="26"/>
      <c r="G81" s="69"/>
      <c r="I81" s="26"/>
      <c r="J81" s="69"/>
      <c r="K81" s="69"/>
      <c r="L81" s="67"/>
      <c r="M81" s="69"/>
      <c r="N81" s="71"/>
      <c r="O81" s="72"/>
      <c r="P81" s="26"/>
      <c r="Q81" s="26"/>
      <c r="R81" s="26"/>
      <c r="S81" s="26"/>
    </row>
    <row r="82" spans="1:19" s="66" customFormat="1">
      <c r="A82" s="150"/>
      <c r="B82" s="1"/>
      <c r="C82" s="26"/>
      <c r="D82" s="67"/>
      <c r="E82" s="67"/>
      <c r="F82" s="26"/>
      <c r="G82" s="69"/>
      <c r="I82" s="26"/>
      <c r="J82" s="69"/>
      <c r="K82" s="69"/>
      <c r="L82" s="67"/>
      <c r="M82" s="69"/>
      <c r="N82" s="71"/>
      <c r="O82" s="72"/>
      <c r="P82" s="26"/>
      <c r="Q82" s="26"/>
      <c r="R82" s="26"/>
      <c r="S82" s="26"/>
    </row>
    <row r="83" spans="1:19" s="66" customFormat="1">
      <c r="A83" s="150"/>
      <c r="B83" s="1"/>
      <c r="C83" s="26"/>
      <c r="D83" s="67"/>
      <c r="E83" s="67"/>
      <c r="F83" s="26"/>
      <c r="G83" s="69"/>
      <c r="I83" s="26"/>
      <c r="J83" s="69"/>
      <c r="K83" s="69"/>
      <c r="L83" s="67"/>
      <c r="M83" s="69"/>
      <c r="N83" s="71"/>
      <c r="O83" s="72"/>
      <c r="P83" s="26"/>
      <c r="Q83" s="26"/>
      <c r="R83" s="26"/>
      <c r="S83" s="26"/>
    </row>
    <row r="84" spans="1:19" s="66" customFormat="1">
      <c r="A84" s="150"/>
      <c r="B84" s="1"/>
      <c r="C84" s="26"/>
      <c r="D84" s="67"/>
      <c r="E84" s="67"/>
      <c r="F84" s="26"/>
      <c r="G84" s="69"/>
      <c r="I84" s="26"/>
      <c r="J84" s="69"/>
      <c r="K84" s="69"/>
      <c r="L84" s="67"/>
      <c r="M84" s="69"/>
      <c r="N84" s="71"/>
      <c r="O84" s="72"/>
      <c r="P84" s="26"/>
      <c r="Q84" s="26"/>
      <c r="R84" s="26"/>
      <c r="S84" s="26"/>
    </row>
    <row r="85" spans="1:19" s="66" customFormat="1">
      <c r="A85" s="150"/>
      <c r="B85" s="1"/>
      <c r="C85" s="26"/>
      <c r="D85" s="67"/>
      <c r="E85" s="67"/>
      <c r="F85" s="26"/>
      <c r="G85" s="69"/>
      <c r="I85" s="26"/>
      <c r="J85" s="69"/>
      <c r="K85" s="69"/>
      <c r="L85" s="67"/>
      <c r="M85" s="69"/>
      <c r="N85" s="71"/>
      <c r="O85" s="72"/>
      <c r="P85" s="26"/>
      <c r="Q85" s="26"/>
      <c r="R85" s="26"/>
      <c r="S85" s="26"/>
    </row>
    <row r="86" spans="1:19" s="66" customFormat="1">
      <c r="A86" s="150"/>
      <c r="B86" s="1"/>
      <c r="C86" s="26"/>
      <c r="D86" s="67"/>
      <c r="E86" s="67"/>
      <c r="F86" s="26"/>
      <c r="G86" s="69"/>
      <c r="I86" s="26"/>
      <c r="J86" s="69"/>
      <c r="K86" s="69"/>
      <c r="L86" s="67"/>
      <c r="M86" s="69"/>
      <c r="N86" s="71"/>
      <c r="O86" s="72"/>
      <c r="P86" s="26"/>
      <c r="Q86" s="26"/>
      <c r="R86" s="26"/>
      <c r="S86" s="26"/>
    </row>
    <row r="87" spans="1:19" s="66" customFormat="1">
      <c r="A87" s="150"/>
      <c r="B87" s="1"/>
      <c r="C87" s="26"/>
      <c r="D87" s="67"/>
      <c r="E87" s="67"/>
      <c r="F87" s="26"/>
      <c r="G87" s="69"/>
      <c r="I87" s="26"/>
      <c r="J87" s="69"/>
      <c r="K87" s="69"/>
      <c r="L87" s="67"/>
      <c r="M87" s="69"/>
      <c r="N87" s="71"/>
      <c r="O87" s="72"/>
      <c r="P87" s="26"/>
      <c r="Q87" s="26"/>
      <c r="R87" s="26"/>
      <c r="S87" s="26"/>
    </row>
    <row r="88" spans="1:19" s="66" customFormat="1">
      <c r="A88" s="150"/>
      <c r="B88" s="1"/>
      <c r="C88" s="26"/>
      <c r="D88" s="67"/>
      <c r="E88" s="67"/>
      <c r="F88" s="26"/>
      <c r="G88" s="69"/>
      <c r="I88" s="26"/>
      <c r="J88" s="69"/>
      <c r="K88" s="69"/>
      <c r="L88" s="67"/>
      <c r="M88" s="69"/>
      <c r="N88" s="71"/>
      <c r="O88" s="72"/>
      <c r="P88" s="26"/>
      <c r="Q88" s="26"/>
      <c r="R88" s="26"/>
      <c r="S88" s="26"/>
    </row>
    <row r="89" spans="1:19" s="66" customFormat="1">
      <c r="A89" s="150"/>
      <c r="B89" s="1"/>
      <c r="C89" s="26"/>
      <c r="D89" s="67"/>
      <c r="E89" s="67"/>
      <c r="F89" s="26"/>
      <c r="G89" s="69"/>
      <c r="I89" s="26"/>
      <c r="J89" s="69"/>
      <c r="K89" s="69"/>
      <c r="L89" s="67"/>
      <c r="M89" s="69"/>
      <c r="N89" s="71"/>
      <c r="O89" s="72"/>
      <c r="P89" s="26"/>
      <c r="Q89" s="26"/>
      <c r="R89" s="26"/>
      <c r="S89" s="26"/>
    </row>
    <row r="90" spans="1:19" s="66" customFormat="1">
      <c r="A90" s="150"/>
      <c r="B90" s="1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1:19" s="66" customFormat="1">
      <c r="A91" s="150"/>
      <c r="B91" s="1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1:19" s="66" customFormat="1">
      <c r="A92" s="150"/>
      <c r="B92" s="1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1:19" s="66" customFormat="1">
      <c r="A93" s="150"/>
      <c r="B93" s="1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1:19" s="66" customFormat="1">
      <c r="A94" s="150"/>
      <c r="B94" s="1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1:19" s="66" customFormat="1">
      <c r="A95" s="150"/>
      <c r="B95" s="1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1:19" s="66" customFormat="1">
      <c r="A96" s="150"/>
      <c r="B96" s="1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1:19" s="66" customFormat="1">
      <c r="A97" s="150"/>
      <c r="B97" s="1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1:19" s="66" customFormat="1">
      <c r="A98" s="150"/>
      <c r="B98" s="1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1:19" s="66" customFormat="1">
      <c r="A99" s="150"/>
      <c r="B99" s="1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1:19" s="66" customFormat="1">
      <c r="A100" s="150"/>
      <c r="B100" s="1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1:19" s="66" customFormat="1">
      <c r="A101" s="150"/>
      <c r="B101" s="1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1:19" s="66" customFormat="1">
      <c r="A102" s="150"/>
      <c r="B102" s="1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1:19" s="66" customFormat="1">
      <c r="A103" s="150"/>
      <c r="B103" s="1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1:19" s="66" customFormat="1">
      <c r="A104" s="150"/>
      <c r="B104" s="1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1:19" s="66" customFormat="1">
      <c r="A105" s="150"/>
      <c r="B105" s="1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1:19" s="66" customFormat="1">
      <c r="A106" s="150"/>
      <c r="B106" s="1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1:19" s="66" customFormat="1">
      <c r="A107" s="150"/>
      <c r="B107" s="1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1:19" s="66" customFormat="1">
      <c r="A108" s="150"/>
      <c r="B108" s="1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1:19" s="66" customFormat="1">
      <c r="A109" s="150"/>
      <c r="B109" s="1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1:19" s="66" customFormat="1">
      <c r="A110" s="150"/>
      <c r="B110" s="1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1:19" s="66" customFormat="1">
      <c r="A111" s="150"/>
      <c r="B111" s="1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1:19" s="66" customFormat="1">
      <c r="A112" s="150"/>
      <c r="B112" s="1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1:19" s="66" customFormat="1">
      <c r="A113" s="150"/>
      <c r="B113" s="1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1:19" s="66" customFormat="1">
      <c r="A114" s="150"/>
      <c r="B114" s="1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1:19" s="66" customFormat="1">
      <c r="A115" s="150"/>
      <c r="B115" s="1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1:19" s="66" customFormat="1">
      <c r="A116" s="150"/>
      <c r="B116" s="1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1:19" s="66" customFormat="1">
      <c r="A117" s="150"/>
      <c r="B117" s="1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1:19" s="66" customFormat="1">
      <c r="A118" s="150"/>
      <c r="B118" s="1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1:19" s="66" customFormat="1">
      <c r="A119" s="150"/>
      <c r="B119" s="1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1:19" s="66" customFormat="1">
      <c r="A120" s="150"/>
      <c r="B120" s="1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1:19" s="66" customFormat="1">
      <c r="A121" s="150"/>
      <c r="B121" s="1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1:19" s="66" customFormat="1">
      <c r="A122" s="150"/>
      <c r="B122" s="1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1:19" s="66" customFormat="1">
      <c r="A123" s="150"/>
      <c r="B123" s="1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1:19" s="66" customFormat="1">
      <c r="A124" s="150"/>
      <c r="B124" s="1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1:19" s="66" customFormat="1">
      <c r="A125" s="150"/>
      <c r="B125" s="1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1:19" s="66" customFormat="1">
      <c r="A126" s="150"/>
      <c r="B126" s="1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1:19" s="66" customFormat="1">
      <c r="A127" s="150"/>
      <c r="B127" s="1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1:19" s="66" customFormat="1">
      <c r="A128" s="150"/>
      <c r="B128" s="1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1:19" s="66" customFormat="1">
      <c r="A129" s="150"/>
      <c r="B129" s="1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1:19" s="66" customFormat="1">
      <c r="A130" s="150"/>
      <c r="B130" s="1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1:19" s="66" customFormat="1">
      <c r="A131" s="150"/>
      <c r="B131" s="1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1:19" s="66" customFormat="1">
      <c r="A132" s="150"/>
      <c r="B132" s="1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1:19" s="66" customFormat="1">
      <c r="A133" s="150"/>
      <c r="B133" s="1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1:19" s="66" customFormat="1">
      <c r="A134" s="150"/>
      <c r="B134" s="1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1:19" s="66" customFormat="1">
      <c r="A135" s="150"/>
      <c r="B135" s="1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1:19" s="66" customFormat="1">
      <c r="A136" s="150"/>
      <c r="B136" s="1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1:19" s="66" customFormat="1">
      <c r="A137" s="150"/>
      <c r="B137" s="1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1:19" s="66" customFormat="1">
      <c r="A138" s="150"/>
      <c r="B138" s="1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1:19" s="66" customFormat="1">
      <c r="A139" s="150"/>
      <c r="B139" s="1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1:19" s="66" customFormat="1">
      <c r="A140" s="150"/>
      <c r="B140" s="1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1:19" s="66" customFormat="1">
      <c r="A141" s="150"/>
      <c r="B141" s="1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1:19" s="66" customFormat="1">
      <c r="A142" s="150"/>
      <c r="B142" s="1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1:19" s="66" customFormat="1">
      <c r="A143" s="150"/>
      <c r="B143" s="1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1:19" s="66" customFormat="1">
      <c r="A144" s="150"/>
      <c r="B144" s="1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1:19" s="66" customFormat="1">
      <c r="A145" s="150"/>
      <c r="B145" s="1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1:19" s="66" customFormat="1">
      <c r="A146" s="150"/>
      <c r="B146" s="1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1:19" s="66" customFormat="1">
      <c r="A147" s="150"/>
      <c r="B147" s="1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1:19" s="66" customFormat="1">
      <c r="A148" s="150"/>
      <c r="B148" s="1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1:19" s="66" customFormat="1">
      <c r="A149" s="150"/>
      <c r="B149" s="1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1:19" s="66" customFormat="1">
      <c r="A150" s="150"/>
      <c r="B150" s="1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1:19" s="66" customFormat="1">
      <c r="A151" s="150"/>
      <c r="B151" s="1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1:19" s="66" customFormat="1">
      <c r="A152" s="150"/>
      <c r="B152" s="1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1:19" s="66" customFormat="1">
      <c r="A153" s="150"/>
      <c r="B153" s="1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1:19" s="66" customFormat="1">
      <c r="A154" s="150"/>
      <c r="B154" s="1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1:19" s="66" customFormat="1">
      <c r="A155" s="150"/>
      <c r="B155" s="1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1:19" s="66" customFormat="1">
      <c r="A156" s="150"/>
      <c r="B156" s="1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1:19" s="66" customFormat="1">
      <c r="A157" s="150"/>
      <c r="B157" s="1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1:19" s="66" customFormat="1">
      <c r="A158" s="150"/>
      <c r="B158" s="1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1:19" s="66" customFormat="1">
      <c r="A159" s="150"/>
      <c r="B159" s="1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1:19" s="66" customFormat="1">
      <c r="A160" s="150"/>
      <c r="B160" s="1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1:19" s="66" customFormat="1">
      <c r="A161" s="150"/>
      <c r="B161" s="1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1:19" s="66" customFormat="1">
      <c r="A162" s="150"/>
      <c r="B162" s="1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1:19" s="66" customFormat="1">
      <c r="A163" s="150"/>
      <c r="B163" s="1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1:19" s="66" customFormat="1">
      <c r="A164" s="150"/>
      <c r="B164" s="1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1:19" s="66" customFormat="1">
      <c r="A165" s="150"/>
      <c r="B165" s="1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1:19" s="66" customFormat="1">
      <c r="A166" s="150"/>
      <c r="B166" s="1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1:19" s="66" customFormat="1">
      <c r="A167" s="150"/>
      <c r="B167" s="1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1:19" s="66" customFormat="1">
      <c r="A168" s="150"/>
      <c r="B168" s="1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1:19" s="66" customFormat="1">
      <c r="A169" s="150"/>
      <c r="B169" s="1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1:19" s="66" customFormat="1">
      <c r="A170" s="150"/>
      <c r="B170" s="1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1:19" s="66" customFormat="1">
      <c r="A171" s="150"/>
      <c r="B171" s="1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1:19" s="66" customFormat="1">
      <c r="A172" s="150"/>
      <c r="B172" s="1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1:19" s="66" customFormat="1">
      <c r="A173" s="150"/>
      <c r="B173" s="1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1:19" s="66" customFormat="1">
      <c r="A174" s="150"/>
      <c r="B174" s="1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1:19" s="66" customFormat="1">
      <c r="A175" s="150"/>
      <c r="B175" s="1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1:19" s="66" customFormat="1">
      <c r="A176" s="150"/>
      <c r="B176" s="1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1:19" s="66" customFormat="1">
      <c r="A177" s="150"/>
      <c r="B177" s="1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1:19" s="66" customFormat="1">
      <c r="A178" s="150"/>
      <c r="B178" s="1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1:19" s="66" customFormat="1">
      <c r="A179" s="150"/>
      <c r="B179" s="1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1:19" s="66" customFormat="1">
      <c r="A180" s="150"/>
      <c r="B180" s="1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1:19" s="66" customFormat="1">
      <c r="A181" s="150"/>
      <c r="B181" s="1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1:19" s="66" customFormat="1">
      <c r="A182" s="150"/>
      <c r="B182" s="1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1:19" s="66" customFormat="1">
      <c r="A183" s="150"/>
      <c r="B183" s="1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1:19" s="66" customFormat="1">
      <c r="A184" s="150"/>
      <c r="B184" s="1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1:19" s="66" customFormat="1">
      <c r="A185" s="150"/>
      <c r="B185" s="1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1:19" s="66" customFormat="1">
      <c r="A186" s="150"/>
      <c r="B186" s="1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1:19" s="66" customFormat="1">
      <c r="A187" s="150"/>
      <c r="B187" s="1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1:19" s="66" customFormat="1">
      <c r="A188" s="150"/>
      <c r="B188" s="1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1:19" s="66" customFormat="1">
      <c r="A189" s="150"/>
      <c r="B189" s="1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1:19" s="66" customFormat="1">
      <c r="A190" s="150"/>
      <c r="B190" s="1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1:19" s="66" customFormat="1">
      <c r="A191" s="150"/>
      <c r="B191" s="1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1:19" s="66" customFormat="1">
      <c r="A192" s="150"/>
      <c r="B192" s="1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1:19" s="66" customFormat="1">
      <c r="A193" s="150"/>
      <c r="B193" s="1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1:19" s="66" customFormat="1">
      <c r="A194" s="150"/>
      <c r="B194" s="1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1:19" s="66" customFormat="1">
      <c r="A195" s="150"/>
      <c r="B195" s="1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1:19" s="66" customFormat="1">
      <c r="A196" s="150"/>
      <c r="B196" s="1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1:19" s="66" customFormat="1">
      <c r="A197" s="150"/>
      <c r="B197" s="1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1:19" s="66" customFormat="1">
      <c r="A198" s="150"/>
      <c r="B198" s="1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1:19" s="66" customFormat="1">
      <c r="A199" s="150"/>
      <c r="B199" s="1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1:19">
      <c r="A200" s="24"/>
    </row>
    <row r="201" spans="1:19">
      <c r="A201" s="24"/>
    </row>
    <row r="202" spans="1:19">
      <c r="A202" s="24"/>
    </row>
    <row r="203" spans="1:19">
      <c r="A203" s="24"/>
    </row>
    <row r="204" spans="1:19">
      <c r="A204" s="24"/>
    </row>
    <row r="205" spans="1:19" s="66" customFormat="1">
      <c r="A205" s="150"/>
      <c r="B205" s="1"/>
      <c r="C205" s="26"/>
      <c r="D205" s="67"/>
      <c r="E205" s="67"/>
      <c r="F205" s="26"/>
      <c r="G205" s="69"/>
      <c r="I205" s="26"/>
      <c r="J205" s="69"/>
      <c r="K205" s="69"/>
      <c r="L205" s="67"/>
      <c r="M205" s="69"/>
      <c r="N205" s="71"/>
      <c r="O205" s="72"/>
      <c r="P205" s="26"/>
      <c r="Q205" s="26"/>
      <c r="R205" s="26"/>
      <c r="S205" s="26"/>
    </row>
    <row r="206" spans="1:19" s="66" customFormat="1">
      <c r="A206" s="150"/>
      <c r="B206" s="1"/>
      <c r="C206" s="26"/>
      <c r="D206" s="67"/>
      <c r="E206" s="67"/>
      <c r="F206" s="26"/>
      <c r="G206" s="69"/>
      <c r="I206" s="26"/>
      <c r="J206" s="69"/>
      <c r="K206" s="69"/>
      <c r="L206" s="67"/>
      <c r="M206" s="69"/>
      <c r="N206" s="71"/>
      <c r="O206" s="72"/>
      <c r="P206" s="26"/>
      <c r="Q206" s="26"/>
      <c r="R206" s="26"/>
      <c r="S206" s="26"/>
    </row>
    <row r="207" spans="1:19" s="66" customFormat="1">
      <c r="A207" s="150"/>
      <c r="B207" s="1"/>
      <c r="C207" s="26"/>
      <c r="D207" s="67"/>
      <c r="E207" s="67"/>
      <c r="F207" s="26"/>
      <c r="G207" s="69"/>
      <c r="I207" s="26"/>
      <c r="J207" s="69"/>
      <c r="K207" s="69"/>
      <c r="L207" s="67"/>
      <c r="M207" s="69"/>
      <c r="N207" s="71"/>
      <c r="O207" s="72"/>
      <c r="P207" s="26"/>
      <c r="Q207" s="26"/>
      <c r="R207" s="26"/>
      <c r="S207" s="26"/>
    </row>
    <row r="208" spans="1:19" s="66" customFormat="1">
      <c r="A208" s="150"/>
      <c r="B208" s="1"/>
      <c r="C208" s="26"/>
      <c r="D208" s="67"/>
      <c r="E208" s="67"/>
      <c r="F208" s="26"/>
      <c r="G208" s="69"/>
      <c r="I208" s="26"/>
      <c r="J208" s="69"/>
      <c r="K208" s="69"/>
      <c r="L208" s="67"/>
      <c r="M208" s="69"/>
      <c r="N208" s="71"/>
      <c r="O208" s="72"/>
      <c r="P208" s="26"/>
      <c r="Q208" s="26"/>
      <c r="R208" s="26"/>
      <c r="S208" s="26"/>
    </row>
    <row r="209" spans="1:19" s="66" customFormat="1">
      <c r="A209" s="150"/>
      <c r="B209" s="1"/>
      <c r="C209" s="26"/>
      <c r="D209" s="67"/>
      <c r="E209" s="67"/>
      <c r="F209" s="26"/>
      <c r="G209" s="69"/>
      <c r="I209" s="26"/>
      <c r="J209" s="69"/>
      <c r="K209" s="69"/>
      <c r="L209" s="67"/>
      <c r="M209" s="69"/>
      <c r="N209" s="71"/>
      <c r="O209" s="72"/>
      <c r="P209" s="26"/>
      <c r="Q209" s="26"/>
      <c r="R209" s="26"/>
      <c r="S209" s="26"/>
    </row>
    <row r="210" spans="1:19" s="66" customFormat="1">
      <c r="A210" s="150"/>
      <c r="B210" s="1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1:19" s="66" customFormat="1">
      <c r="A211" s="150"/>
      <c r="B211" s="1"/>
      <c r="C211" s="26"/>
      <c r="D211" s="67"/>
      <c r="E211" s="67"/>
      <c r="F211" s="26"/>
      <c r="G211" s="69"/>
      <c r="I211" s="26"/>
      <c r="J211" s="69"/>
      <c r="K211" s="69"/>
      <c r="L211" s="67"/>
      <c r="M211" s="69"/>
      <c r="N211" s="71"/>
      <c r="O211" s="72"/>
      <c r="P211" s="26"/>
      <c r="Q211" s="26"/>
      <c r="R211" s="26"/>
      <c r="S211" s="26"/>
    </row>
    <row r="212" spans="1:19" s="66" customFormat="1">
      <c r="A212" s="150"/>
      <c r="B212" s="1"/>
      <c r="C212" s="26"/>
      <c r="D212" s="67"/>
      <c r="E212" s="67"/>
      <c r="F212" s="26"/>
      <c r="G212" s="69"/>
      <c r="I212" s="26"/>
      <c r="J212" s="69"/>
      <c r="K212" s="69"/>
      <c r="L212" s="67"/>
      <c r="M212" s="69"/>
      <c r="N212" s="71"/>
      <c r="O212" s="72"/>
      <c r="P212" s="26"/>
      <c r="Q212" s="26"/>
      <c r="R212" s="26"/>
      <c r="S212" s="26"/>
    </row>
    <row r="213" spans="1:19" s="66" customFormat="1">
      <c r="A213" s="150"/>
      <c r="B213" s="1"/>
      <c r="C213" s="26"/>
      <c r="D213" s="67"/>
      <c r="E213" s="67"/>
      <c r="F213" s="26"/>
      <c r="G213" s="69"/>
      <c r="I213" s="26"/>
      <c r="J213" s="69"/>
      <c r="K213" s="69"/>
      <c r="L213" s="67"/>
      <c r="M213" s="69"/>
      <c r="N213" s="71"/>
      <c r="O213" s="72"/>
      <c r="P213" s="26"/>
      <c r="Q213" s="26"/>
      <c r="R213" s="26"/>
      <c r="S213" s="26"/>
    </row>
    <row r="214" spans="1:19" s="66" customFormat="1">
      <c r="A214" s="150"/>
      <c r="B214" s="1"/>
      <c r="C214" s="26"/>
      <c r="D214" s="67"/>
      <c r="E214" s="67"/>
      <c r="F214" s="26"/>
      <c r="G214" s="69"/>
      <c r="I214" s="26"/>
      <c r="J214" s="69"/>
      <c r="K214" s="69"/>
      <c r="L214" s="67"/>
      <c r="M214" s="69"/>
      <c r="N214" s="71"/>
      <c r="O214" s="72"/>
      <c r="P214" s="26"/>
      <c r="Q214" s="26"/>
      <c r="R214" s="26"/>
      <c r="S214" s="26"/>
    </row>
    <row r="215" spans="1:19" s="66" customFormat="1">
      <c r="A215" s="150"/>
      <c r="B215" s="1"/>
      <c r="C215" s="26"/>
      <c r="D215" s="67"/>
      <c r="E215" s="67"/>
      <c r="F215" s="26"/>
      <c r="G215" s="69"/>
      <c r="I215" s="26"/>
      <c r="J215" s="69"/>
      <c r="K215" s="69"/>
      <c r="L215" s="67"/>
      <c r="M215" s="69"/>
      <c r="N215" s="71"/>
      <c r="O215" s="72"/>
      <c r="P215" s="26"/>
      <c r="Q215" s="26"/>
      <c r="R215" s="26"/>
      <c r="S215" s="26"/>
    </row>
    <row r="216" spans="1:19" s="66" customFormat="1">
      <c r="A216" s="150"/>
      <c r="B216" s="1"/>
      <c r="C216" s="26"/>
      <c r="D216" s="67"/>
      <c r="E216" s="67"/>
      <c r="F216" s="26"/>
      <c r="G216" s="69"/>
      <c r="I216" s="26"/>
      <c r="J216" s="69"/>
      <c r="K216" s="69"/>
      <c r="L216" s="67"/>
      <c r="M216" s="69"/>
      <c r="N216" s="71"/>
      <c r="O216" s="72"/>
      <c r="P216" s="26"/>
      <c r="Q216" s="26"/>
      <c r="R216" s="26"/>
      <c r="S216" s="26"/>
    </row>
    <row r="217" spans="1:19" s="66" customFormat="1">
      <c r="A217" s="150"/>
      <c r="B217" s="1"/>
      <c r="C217" s="26"/>
      <c r="D217" s="67"/>
      <c r="E217" s="67"/>
      <c r="F217" s="26"/>
      <c r="G217" s="69"/>
      <c r="I217" s="26"/>
      <c r="J217" s="69"/>
      <c r="K217" s="69"/>
      <c r="L217" s="67"/>
      <c r="M217" s="69"/>
      <c r="N217" s="71"/>
      <c r="O217" s="72"/>
      <c r="P217" s="26"/>
      <c r="Q217" s="26"/>
      <c r="R217" s="26"/>
      <c r="S217" s="26"/>
    </row>
    <row r="218" spans="1:19" s="66" customFormat="1">
      <c r="A218" s="150"/>
      <c r="B218" s="1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1:19" s="66" customFormat="1">
      <c r="A219" s="150"/>
      <c r="B219" s="1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1:19" s="66" customFormat="1">
      <c r="A220" s="150"/>
      <c r="B220" s="1"/>
      <c r="C220" s="26"/>
      <c r="D220" s="67"/>
      <c r="E220" s="67"/>
      <c r="F220" s="26"/>
      <c r="G220" s="69"/>
      <c r="I220" s="26"/>
      <c r="J220" s="69"/>
      <c r="K220" s="69"/>
      <c r="L220" s="67"/>
      <c r="M220" s="69"/>
      <c r="N220" s="71"/>
      <c r="O220" s="72"/>
      <c r="P220" s="26"/>
      <c r="Q220" s="26"/>
      <c r="R220" s="26"/>
      <c r="S220" s="26"/>
    </row>
    <row r="221" spans="1:19" s="66" customFormat="1">
      <c r="A221" s="150"/>
      <c r="B221" s="1"/>
      <c r="C221" s="26"/>
      <c r="D221" s="67"/>
      <c r="E221" s="67"/>
      <c r="F221" s="26"/>
      <c r="G221" s="69"/>
      <c r="I221" s="26"/>
      <c r="J221" s="69"/>
      <c r="K221" s="69"/>
      <c r="L221" s="67"/>
      <c r="M221" s="69"/>
      <c r="N221" s="71"/>
      <c r="O221" s="72"/>
      <c r="P221" s="26"/>
      <c r="Q221" s="26"/>
      <c r="R221" s="26"/>
      <c r="S221" s="26"/>
    </row>
    <row r="222" spans="1:19" s="66" customFormat="1">
      <c r="A222" s="150"/>
      <c r="B222" s="1"/>
      <c r="C222" s="26"/>
      <c r="D222" s="67"/>
      <c r="E222" s="67"/>
      <c r="F222" s="26"/>
      <c r="G222" s="69"/>
      <c r="I222" s="26"/>
      <c r="J222" s="69"/>
      <c r="K222" s="69"/>
      <c r="L222" s="67"/>
      <c r="M222" s="69"/>
      <c r="N222" s="71"/>
      <c r="O222" s="72"/>
      <c r="P222" s="26"/>
      <c r="Q222" s="26"/>
      <c r="R222" s="26"/>
      <c r="S222" s="26"/>
    </row>
    <row r="223" spans="1:19" s="66" customFormat="1">
      <c r="A223" s="150"/>
      <c r="B223" s="1"/>
      <c r="C223" s="26"/>
      <c r="D223" s="67"/>
      <c r="E223" s="67"/>
      <c r="F223" s="26"/>
      <c r="G223" s="69"/>
      <c r="I223" s="26"/>
      <c r="J223" s="69"/>
      <c r="K223" s="69"/>
      <c r="L223" s="67"/>
      <c r="M223" s="69"/>
      <c r="N223" s="71"/>
      <c r="O223" s="72"/>
      <c r="P223" s="26"/>
      <c r="Q223" s="26"/>
      <c r="R223" s="26"/>
      <c r="S223" s="26"/>
    </row>
    <row r="224" spans="1:19" s="66" customFormat="1">
      <c r="A224" s="150"/>
      <c r="B224" s="1"/>
      <c r="C224" s="26"/>
      <c r="D224" s="67"/>
      <c r="E224" s="67"/>
      <c r="F224" s="26"/>
      <c r="G224" s="69"/>
      <c r="I224" s="26"/>
      <c r="J224" s="69"/>
      <c r="K224" s="69"/>
      <c r="L224" s="67"/>
      <c r="M224" s="69"/>
      <c r="N224" s="71"/>
      <c r="O224" s="72"/>
      <c r="P224" s="26"/>
      <c r="Q224" s="26"/>
      <c r="R224" s="26"/>
      <c r="S224" s="26"/>
    </row>
    <row r="225" spans="1:19" s="66" customFormat="1">
      <c r="A225" s="150"/>
      <c r="B225" s="1"/>
      <c r="C225" s="26"/>
      <c r="D225" s="67"/>
      <c r="E225" s="67"/>
      <c r="F225" s="26"/>
      <c r="G225" s="69"/>
      <c r="I225" s="26"/>
      <c r="J225" s="69"/>
      <c r="K225" s="69"/>
      <c r="L225" s="67"/>
      <c r="M225" s="69"/>
      <c r="N225" s="71"/>
      <c r="O225" s="72"/>
      <c r="P225" s="26"/>
      <c r="Q225" s="26"/>
      <c r="R225" s="26"/>
      <c r="S225" s="26"/>
    </row>
    <row r="226" spans="1:19" s="66" customFormat="1">
      <c r="A226" s="150"/>
      <c r="B226" s="1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1:19" s="66" customFormat="1">
      <c r="A227" s="150"/>
      <c r="B227" s="1"/>
      <c r="C227" s="26"/>
      <c r="D227" s="67"/>
      <c r="E227" s="67"/>
      <c r="F227" s="26"/>
      <c r="G227" s="69"/>
      <c r="I227" s="26"/>
      <c r="J227" s="69"/>
      <c r="K227" s="69"/>
      <c r="L227" s="67"/>
      <c r="M227" s="69"/>
      <c r="N227" s="71"/>
      <c r="O227" s="72"/>
      <c r="P227" s="26"/>
      <c r="Q227" s="26"/>
      <c r="R227" s="26"/>
      <c r="S227" s="26"/>
    </row>
    <row r="228" spans="1:19" s="66" customFormat="1">
      <c r="A228" s="150"/>
      <c r="B228" s="1"/>
      <c r="C228" s="26"/>
      <c r="D228" s="67"/>
      <c r="E228" s="67"/>
      <c r="F228" s="26"/>
      <c r="G228" s="69"/>
      <c r="I228" s="26"/>
      <c r="J228" s="69"/>
      <c r="K228" s="69"/>
      <c r="L228" s="67"/>
      <c r="M228" s="69"/>
      <c r="N228" s="71"/>
      <c r="O228" s="72"/>
      <c r="P228" s="26"/>
      <c r="Q228" s="26"/>
      <c r="R228" s="26"/>
      <c r="S228" s="26"/>
    </row>
    <row r="229" spans="1:19" s="66" customFormat="1">
      <c r="A229" s="150"/>
      <c r="B229" s="1"/>
      <c r="C229" s="26"/>
      <c r="D229" s="67"/>
      <c r="E229" s="67"/>
      <c r="F229" s="26"/>
      <c r="G229" s="69"/>
      <c r="I229" s="26"/>
      <c r="J229" s="69"/>
      <c r="K229" s="69"/>
      <c r="L229" s="67"/>
      <c r="M229" s="69"/>
      <c r="N229" s="71"/>
      <c r="O229" s="72"/>
      <c r="P229" s="26"/>
      <c r="Q229" s="26"/>
      <c r="R229" s="26"/>
      <c r="S229" s="26"/>
    </row>
    <row r="230" spans="1:19" s="66" customFormat="1">
      <c r="A230" s="150"/>
      <c r="B230" s="1"/>
      <c r="C230" s="26"/>
      <c r="D230" s="67"/>
      <c r="E230" s="67"/>
      <c r="F230" s="26"/>
      <c r="G230" s="69"/>
      <c r="I230" s="26"/>
      <c r="J230" s="69"/>
      <c r="K230" s="69"/>
      <c r="L230" s="67"/>
      <c r="M230" s="69"/>
      <c r="N230" s="71"/>
      <c r="O230" s="72"/>
      <c r="P230" s="26"/>
      <c r="Q230" s="26"/>
      <c r="R230" s="26"/>
      <c r="S230" s="26"/>
    </row>
    <row r="231" spans="1:19" s="66" customFormat="1">
      <c r="A231" s="150"/>
      <c r="B231" s="1"/>
      <c r="C231" s="26"/>
      <c r="D231" s="67"/>
      <c r="E231" s="67"/>
      <c r="F231" s="26"/>
      <c r="G231" s="69"/>
      <c r="I231" s="26"/>
      <c r="J231" s="69"/>
      <c r="K231" s="69"/>
      <c r="L231" s="67"/>
      <c r="M231" s="69"/>
      <c r="N231" s="71"/>
      <c r="O231" s="72"/>
      <c r="P231" s="26"/>
      <c r="Q231" s="26"/>
      <c r="R231" s="26"/>
      <c r="S231" s="26"/>
    </row>
    <row r="232" spans="1:19" s="66" customFormat="1">
      <c r="A232" s="150"/>
      <c r="B232" s="1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1:19" s="66" customFormat="1">
      <c r="A233" s="150"/>
      <c r="B233" s="1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1:19" s="66" customFormat="1">
      <c r="A234" s="150"/>
      <c r="B234" s="1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1:19" s="66" customFormat="1">
      <c r="A235" s="150"/>
      <c r="B235" s="1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1:19" s="66" customFormat="1">
      <c r="A236" s="150"/>
      <c r="B236" s="1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1:19" s="66" customFormat="1">
      <c r="A237" s="150"/>
      <c r="B237" s="1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1:19" s="66" customFormat="1">
      <c r="A238" s="150"/>
      <c r="B238" s="1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1:19" s="66" customFormat="1">
      <c r="A239" s="150"/>
      <c r="B239" s="1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1:19" s="66" customFormat="1">
      <c r="A240" s="150"/>
      <c r="B240" s="1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1:19">
      <c r="A241" s="24"/>
    </row>
    <row r="242" spans="1:19">
      <c r="A242" s="24"/>
    </row>
    <row r="243" spans="1:19">
      <c r="A243" s="24"/>
    </row>
    <row r="244" spans="1:19">
      <c r="A244" s="24"/>
    </row>
    <row r="245" spans="1:19">
      <c r="A245" s="24"/>
    </row>
    <row r="246" spans="1:19">
      <c r="A246" s="24"/>
    </row>
    <row r="247" spans="1:19">
      <c r="A247" s="24"/>
    </row>
    <row r="248" spans="1:19">
      <c r="A248" s="24"/>
    </row>
    <row r="249" spans="1:19">
      <c r="A249" s="24"/>
    </row>
    <row r="250" spans="1:19">
      <c r="A250" s="24"/>
    </row>
    <row r="251" spans="1:19">
      <c r="A251" s="24"/>
    </row>
    <row r="252" spans="1:19">
      <c r="A252" s="24"/>
    </row>
    <row r="253" spans="1:19">
      <c r="A253" s="24"/>
    </row>
    <row r="254" spans="1:19" s="66" customFormat="1">
      <c r="A254" s="150"/>
      <c r="B254" s="1"/>
      <c r="C254" s="26"/>
      <c r="D254" s="67"/>
      <c r="E254" s="67"/>
      <c r="F254" s="26"/>
      <c r="G254" s="69"/>
      <c r="I254" s="26"/>
      <c r="J254" s="69"/>
      <c r="K254" s="69"/>
      <c r="L254" s="67"/>
      <c r="M254" s="69"/>
      <c r="N254" s="71"/>
      <c r="O254" s="72"/>
      <c r="P254" s="26"/>
      <c r="Q254" s="26"/>
      <c r="R254" s="26"/>
      <c r="S254" s="26"/>
    </row>
    <row r="255" spans="1:19" s="66" customFormat="1">
      <c r="A255" s="150"/>
      <c r="B255" s="1"/>
      <c r="C255" s="26"/>
      <c r="D255" s="67"/>
      <c r="E255" s="67"/>
      <c r="F255" s="26"/>
      <c r="G255" s="69"/>
      <c r="I255" s="26"/>
      <c r="J255" s="69"/>
      <c r="K255" s="69"/>
      <c r="L255" s="67"/>
      <c r="M255" s="69"/>
      <c r="N255" s="71"/>
      <c r="O255" s="72"/>
      <c r="P255" s="26"/>
      <c r="Q255" s="26"/>
      <c r="R255" s="26"/>
      <c r="S255" s="26"/>
    </row>
    <row r="256" spans="1:19" s="66" customFormat="1">
      <c r="A256" s="150"/>
      <c r="B256" s="1"/>
      <c r="C256" s="26"/>
      <c r="D256" s="67"/>
      <c r="E256" s="67"/>
      <c r="F256" s="26"/>
      <c r="G256" s="69"/>
      <c r="I256" s="26"/>
      <c r="J256" s="69"/>
      <c r="K256" s="69"/>
      <c r="L256" s="67"/>
      <c r="M256" s="69"/>
      <c r="N256" s="71"/>
      <c r="O256" s="72"/>
      <c r="P256" s="26"/>
      <c r="Q256" s="26"/>
      <c r="R256" s="26"/>
      <c r="S256" s="26"/>
    </row>
    <row r="257" spans="1:19" s="66" customFormat="1">
      <c r="A257" s="150"/>
      <c r="B257" s="1"/>
      <c r="C257" s="26"/>
      <c r="D257" s="67"/>
      <c r="E257" s="67"/>
      <c r="F257" s="26"/>
      <c r="G257" s="69"/>
      <c r="I257" s="26"/>
      <c r="J257" s="69"/>
      <c r="K257" s="69"/>
      <c r="L257" s="67"/>
      <c r="M257" s="69"/>
      <c r="N257" s="71"/>
      <c r="O257" s="72"/>
      <c r="P257" s="26"/>
      <c r="Q257" s="26"/>
      <c r="R257" s="26"/>
      <c r="S257" s="26"/>
    </row>
    <row r="258" spans="1:19" s="66" customFormat="1">
      <c r="A258" s="150"/>
      <c r="B258" s="1"/>
      <c r="C258" s="26"/>
      <c r="D258" s="67"/>
      <c r="E258" s="67"/>
      <c r="F258" s="26"/>
      <c r="G258" s="69"/>
      <c r="I258" s="26"/>
      <c r="J258" s="69"/>
      <c r="K258" s="69"/>
      <c r="L258" s="67"/>
      <c r="M258" s="69"/>
      <c r="N258" s="71"/>
      <c r="O258" s="72"/>
      <c r="P258" s="26"/>
      <c r="Q258" s="26"/>
      <c r="R258" s="26"/>
      <c r="S258" s="26"/>
    </row>
    <row r="259" spans="1:19" s="66" customFormat="1">
      <c r="A259" s="150"/>
      <c r="B259" s="1"/>
      <c r="C259" s="26"/>
      <c r="D259" s="67"/>
      <c r="E259" s="67"/>
      <c r="F259" s="26"/>
      <c r="G259" s="69"/>
      <c r="I259" s="26"/>
      <c r="J259" s="69"/>
      <c r="K259" s="69"/>
      <c r="L259" s="67"/>
      <c r="M259" s="69"/>
      <c r="N259" s="71"/>
      <c r="O259" s="72"/>
      <c r="P259" s="26"/>
      <c r="Q259" s="26"/>
      <c r="R259" s="26"/>
      <c r="S259" s="26"/>
    </row>
    <row r="260" spans="1:19" s="66" customFormat="1">
      <c r="A260" s="150"/>
      <c r="B260" s="1"/>
      <c r="C260" s="26"/>
      <c r="D260" s="67"/>
      <c r="E260" s="67"/>
      <c r="F260" s="26"/>
      <c r="G260" s="69"/>
      <c r="I260" s="26"/>
      <c r="J260" s="69"/>
      <c r="K260" s="69"/>
      <c r="L260" s="67"/>
      <c r="M260" s="69"/>
      <c r="N260" s="71"/>
      <c r="O260" s="72"/>
      <c r="P260" s="26"/>
      <c r="Q260" s="26"/>
      <c r="R260" s="26"/>
      <c r="S260" s="26"/>
    </row>
    <row r="261" spans="1:19" s="66" customFormat="1">
      <c r="A261" s="150"/>
      <c r="B261" s="1"/>
      <c r="C261" s="26"/>
      <c r="D261" s="67"/>
      <c r="E261" s="67"/>
      <c r="F261" s="26"/>
      <c r="G261" s="69"/>
      <c r="I261" s="26"/>
      <c r="J261" s="69"/>
      <c r="K261" s="69"/>
      <c r="L261" s="67"/>
      <c r="M261" s="69"/>
      <c r="N261" s="71"/>
      <c r="O261" s="72"/>
      <c r="P261" s="26"/>
      <c r="Q261" s="26"/>
      <c r="R261" s="26"/>
      <c r="S261" s="26"/>
    </row>
    <row r="262" spans="1:19">
      <c r="A262" s="24"/>
    </row>
    <row r="263" spans="1:19">
      <c r="A263" s="24"/>
    </row>
    <row r="264" spans="1:19">
      <c r="A264" s="24"/>
    </row>
    <row r="265" spans="1:19">
      <c r="A265" s="24"/>
    </row>
    <row r="266" spans="1:19">
      <c r="A266" s="24"/>
    </row>
    <row r="267" spans="1:19">
      <c r="A267" s="24"/>
    </row>
    <row r="268" spans="1:19">
      <c r="A268" s="24"/>
    </row>
    <row r="269" spans="1:19">
      <c r="A269" s="24"/>
    </row>
    <row r="270" spans="1:19">
      <c r="A270" s="24"/>
    </row>
    <row r="271" spans="1:19">
      <c r="A271" s="24"/>
    </row>
    <row r="272" spans="1:19">
      <c r="A272" s="24"/>
    </row>
    <row r="273" spans="1:19">
      <c r="A273" s="24"/>
    </row>
    <row r="274" spans="1:19" s="66" customFormat="1">
      <c r="A274" s="150"/>
      <c r="B274" s="1"/>
      <c r="C274" s="26"/>
      <c r="D274" s="67"/>
      <c r="E274" s="67"/>
      <c r="F274" s="26"/>
      <c r="G274" s="69"/>
      <c r="I274" s="26"/>
      <c r="J274" s="69"/>
      <c r="K274" s="69"/>
      <c r="L274" s="67"/>
      <c r="M274" s="69"/>
      <c r="N274" s="71"/>
      <c r="O274" s="72"/>
      <c r="P274" s="26"/>
      <c r="Q274" s="26"/>
      <c r="R274" s="26"/>
      <c r="S274" s="26"/>
    </row>
    <row r="275" spans="1:19" s="66" customFormat="1">
      <c r="A275" s="150"/>
      <c r="B275" s="1"/>
      <c r="C275" s="26"/>
      <c r="D275" s="67"/>
      <c r="E275" s="67"/>
      <c r="F275" s="26"/>
      <c r="G275" s="69"/>
      <c r="I275" s="26"/>
      <c r="J275" s="69"/>
      <c r="K275" s="69"/>
      <c r="L275" s="67"/>
      <c r="M275" s="69"/>
      <c r="N275" s="71"/>
      <c r="O275" s="72"/>
      <c r="P275" s="26"/>
      <c r="Q275" s="26"/>
      <c r="R275" s="26"/>
      <c r="S275" s="26"/>
    </row>
    <row r="276" spans="1:19" s="66" customFormat="1">
      <c r="A276" s="150"/>
      <c r="B276" s="1"/>
      <c r="C276" s="26"/>
      <c r="D276" s="67"/>
      <c r="E276" s="67"/>
      <c r="F276" s="26"/>
      <c r="G276" s="69"/>
      <c r="I276" s="26"/>
      <c r="J276" s="69"/>
      <c r="K276" s="69"/>
      <c r="L276" s="67"/>
      <c r="M276" s="69"/>
      <c r="N276" s="71"/>
      <c r="O276" s="72"/>
      <c r="P276" s="26"/>
      <c r="Q276" s="26"/>
      <c r="R276" s="26"/>
      <c r="S276" s="26"/>
    </row>
    <row r="277" spans="1:19" s="66" customFormat="1">
      <c r="A277" s="150"/>
      <c r="B277" s="1"/>
      <c r="C277" s="26"/>
      <c r="D277" s="67"/>
      <c r="E277" s="67"/>
      <c r="F277" s="26"/>
      <c r="G277" s="69"/>
      <c r="I277" s="26"/>
      <c r="J277" s="69"/>
      <c r="K277" s="69"/>
      <c r="L277" s="67"/>
      <c r="M277" s="69"/>
      <c r="N277" s="71"/>
      <c r="O277" s="72"/>
      <c r="P277" s="26"/>
      <c r="Q277" s="26"/>
      <c r="R277" s="26"/>
      <c r="S277" s="26"/>
    </row>
    <row r="278" spans="1:19" s="66" customFormat="1">
      <c r="A278" s="150"/>
      <c r="B278" s="1"/>
      <c r="C278" s="26"/>
      <c r="D278" s="67"/>
      <c r="E278" s="67"/>
      <c r="F278" s="26"/>
      <c r="G278" s="69"/>
      <c r="I278" s="26"/>
      <c r="J278" s="69"/>
      <c r="K278" s="69"/>
      <c r="L278" s="67"/>
      <c r="M278" s="69"/>
      <c r="N278" s="71"/>
      <c r="O278" s="72"/>
      <c r="P278" s="26"/>
      <c r="Q278" s="26"/>
      <c r="R278" s="26"/>
      <c r="S278" s="26"/>
    </row>
    <row r="279" spans="1:19" s="66" customFormat="1">
      <c r="A279" s="150"/>
      <c r="B279" s="1"/>
      <c r="C279" s="26"/>
      <c r="D279" s="67"/>
      <c r="E279" s="67"/>
      <c r="F279" s="26"/>
      <c r="G279" s="69"/>
      <c r="I279" s="26"/>
      <c r="J279" s="69"/>
      <c r="K279" s="69"/>
      <c r="L279" s="67"/>
      <c r="M279" s="69"/>
      <c r="N279" s="71"/>
      <c r="O279" s="72"/>
      <c r="P279" s="26"/>
      <c r="Q279" s="26"/>
      <c r="R279" s="26"/>
      <c r="S279" s="26"/>
    </row>
    <row r="280" spans="1:19" s="66" customFormat="1">
      <c r="A280" s="150"/>
      <c r="B280" s="1"/>
      <c r="C280" s="26"/>
      <c r="D280" s="67"/>
      <c r="E280" s="67"/>
      <c r="F280" s="26"/>
      <c r="G280" s="69"/>
      <c r="I280" s="26"/>
      <c r="J280" s="69"/>
      <c r="K280" s="69"/>
      <c r="L280" s="67"/>
      <c r="M280" s="69"/>
      <c r="N280" s="71"/>
      <c r="O280" s="72"/>
      <c r="P280" s="26"/>
      <c r="Q280" s="26"/>
      <c r="R280" s="26"/>
      <c r="S280" s="26"/>
    </row>
    <row r="281" spans="1:19" s="66" customFormat="1">
      <c r="A281" s="150"/>
      <c r="B281" s="1"/>
      <c r="C281" s="26"/>
      <c r="D281" s="67"/>
      <c r="E281" s="67"/>
      <c r="F281" s="26"/>
      <c r="G281" s="69"/>
      <c r="I281" s="26"/>
      <c r="J281" s="69"/>
      <c r="K281" s="69"/>
      <c r="L281" s="67"/>
      <c r="M281" s="69"/>
      <c r="N281" s="71"/>
      <c r="O281" s="72"/>
      <c r="P281" s="26"/>
      <c r="Q281" s="26"/>
      <c r="R281" s="26"/>
      <c r="S281" s="26"/>
    </row>
    <row r="282" spans="1:19" s="66" customFormat="1">
      <c r="A282" s="150"/>
      <c r="B282" s="1"/>
      <c r="C282" s="26"/>
      <c r="D282" s="67"/>
      <c r="E282" s="67"/>
      <c r="F282" s="26"/>
      <c r="G282" s="69"/>
      <c r="I282" s="26"/>
      <c r="J282" s="69"/>
      <c r="K282" s="69"/>
      <c r="L282" s="67"/>
      <c r="M282" s="69"/>
      <c r="N282" s="71"/>
      <c r="O282" s="72"/>
      <c r="P282" s="26"/>
      <c r="Q282" s="26"/>
      <c r="R282" s="26"/>
      <c r="S282" s="26"/>
    </row>
    <row r="283" spans="1:19" s="66" customFormat="1">
      <c r="A283" s="150"/>
      <c r="B283" s="1"/>
      <c r="C283" s="26"/>
      <c r="D283" s="67"/>
      <c r="E283" s="67"/>
      <c r="F283" s="26"/>
      <c r="G283" s="69"/>
      <c r="I283" s="26"/>
      <c r="J283" s="69"/>
      <c r="K283" s="69"/>
      <c r="L283" s="67"/>
      <c r="M283" s="69"/>
      <c r="N283" s="71"/>
      <c r="O283" s="72"/>
      <c r="P283" s="26"/>
      <c r="Q283" s="26"/>
      <c r="R283" s="26"/>
      <c r="S283" s="26"/>
    </row>
    <row r="284" spans="1:19">
      <c r="A284" s="24"/>
    </row>
    <row r="285" spans="1:19">
      <c r="A285" s="24"/>
    </row>
    <row r="286" spans="1:19">
      <c r="A286" s="24"/>
    </row>
    <row r="287" spans="1:19">
      <c r="A287" s="24"/>
    </row>
    <row r="288" spans="1:19" s="66" customFormat="1">
      <c r="A288" s="150"/>
      <c r="B288" s="1"/>
      <c r="C288" s="26"/>
      <c r="D288" s="67"/>
      <c r="E288" s="67"/>
      <c r="F288" s="26"/>
      <c r="G288" s="69"/>
      <c r="I288" s="26"/>
      <c r="J288" s="69"/>
      <c r="K288" s="69"/>
      <c r="L288" s="67"/>
      <c r="M288" s="69"/>
      <c r="N288" s="71"/>
      <c r="O288" s="72"/>
      <c r="P288" s="26"/>
      <c r="Q288" s="26"/>
      <c r="R288" s="26"/>
      <c r="S288" s="26"/>
    </row>
    <row r="289" spans="1:19" s="66" customFormat="1">
      <c r="A289" s="150"/>
      <c r="B289" s="1"/>
      <c r="C289" s="26"/>
      <c r="D289" s="67"/>
      <c r="E289" s="67"/>
      <c r="F289" s="26"/>
      <c r="G289" s="69"/>
      <c r="I289" s="26"/>
      <c r="J289" s="69"/>
      <c r="K289" s="69"/>
      <c r="L289" s="67"/>
      <c r="M289" s="69"/>
      <c r="N289" s="71"/>
      <c r="O289" s="72"/>
      <c r="P289" s="26"/>
      <c r="Q289" s="26"/>
      <c r="R289" s="26"/>
      <c r="S289" s="26"/>
    </row>
    <row r="290" spans="1:19" s="66" customFormat="1">
      <c r="A290" s="150"/>
      <c r="B290" s="1"/>
      <c r="C290" s="26"/>
      <c r="D290" s="67"/>
      <c r="E290" s="67"/>
      <c r="F290" s="26"/>
      <c r="G290" s="69"/>
      <c r="I290" s="26"/>
      <c r="J290" s="69"/>
      <c r="K290" s="69"/>
      <c r="L290" s="67"/>
      <c r="M290" s="69"/>
      <c r="N290" s="71"/>
      <c r="O290" s="72"/>
      <c r="P290" s="26"/>
      <c r="Q290" s="26"/>
      <c r="R290" s="26"/>
      <c r="S290" s="26"/>
    </row>
    <row r="291" spans="1:19" s="66" customFormat="1">
      <c r="A291" s="150"/>
      <c r="B291" s="1"/>
      <c r="C291" s="26"/>
      <c r="D291" s="67"/>
      <c r="E291" s="67"/>
      <c r="F291" s="26"/>
      <c r="G291" s="69"/>
      <c r="I291" s="26"/>
      <c r="J291" s="69"/>
      <c r="K291" s="69"/>
      <c r="L291" s="67"/>
      <c r="M291" s="69"/>
      <c r="N291" s="71"/>
      <c r="O291" s="72"/>
      <c r="P291" s="26"/>
      <c r="Q291" s="26"/>
      <c r="R291" s="26"/>
      <c r="S291" s="26"/>
    </row>
    <row r="292" spans="1:19" s="66" customFormat="1">
      <c r="A292" s="150"/>
      <c r="B292" s="1"/>
      <c r="C292" s="26"/>
      <c r="D292" s="67"/>
      <c r="E292" s="67"/>
      <c r="F292" s="26"/>
      <c r="G292" s="69"/>
      <c r="I292" s="26"/>
      <c r="J292" s="69"/>
      <c r="K292" s="69"/>
      <c r="L292" s="67"/>
      <c r="M292" s="69"/>
      <c r="N292" s="71"/>
      <c r="O292" s="72"/>
      <c r="P292" s="26"/>
      <c r="Q292" s="26"/>
      <c r="R292" s="26"/>
      <c r="S292" s="26"/>
    </row>
    <row r="293" spans="1:19" s="66" customFormat="1">
      <c r="A293" s="150"/>
      <c r="B293" s="1"/>
      <c r="C293" s="26"/>
      <c r="D293" s="67"/>
      <c r="E293" s="67"/>
      <c r="F293" s="26"/>
      <c r="G293" s="69"/>
      <c r="I293" s="26"/>
      <c r="J293" s="69"/>
      <c r="K293" s="69"/>
      <c r="L293" s="67"/>
      <c r="M293" s="69"/>
      <c r="N293" s="71"/>
      <c r="O293" s="72"/>
      <c r="P293" s="26"/>
      <c r="Q293" s="26"/>
      <c r="R293" s="26"/>
      <c r="S293" s="26"/>
    </row>
    <row r="294" spans="1:19" s="66" customFormat="1">
      <c r="A294" s="150"/>
      <c r="B294" s="1"/>
      <c r="C294" s="26"/>
      <c r="D294" s="67"/>
      <c r="E294" s="67"/>
      <c r="F294" s="26"/>
      <c r="G294" s="69"/>
      <c r="I294" s="26"/>
      <c r="J294" s="69"/>
      <c r="K294" s="69"/>
      <c r="L294" s="67"/>
      <c r="M294" s="69"/>
      <c r="N294" s="71"/>
      <c r="O294" s="72"/>
      <c r="P294" s="26"/>
      <c r="Q294" s="26"/>
      <c r="R294" s="26"/>
      <c r="S294" s="26"/>
    </row>
    <row r="295" spans="1:19">
      <c r="A295" s="24"/>
    </row>
    <row r="296" spans="1:19">
      <c r="A296" s="24"/>
    </row>
    <row r="297" spans="1:19">
      <c r="A297" s="24"/>
    </row>
    <row r="298" spans="1:19">
      <c r="A298" s="24"/>
    </row>
    <row r="299" spans="1:19">
      <c r="A299" s="24"/>
    </row>
    <row r="300" spans="1:19">
      <c r="A300" s="24"/>
    </row>
    <row r="301" spans="1:19" s="66" customFormat="1">
      <c r="A301" s="150"/>
      <c r="B301" s="1"/>
      <c r="C301" s="26"/>
      <c r="D301" s="67"/>
      <c r="E301" s="67"/>
      <c r="F301" s="26"/>
      <c r="G301" s="69"/>
      <c r="I301" s="26"/>
      <c r="J301" s="69"/>
      <c r="K301" s="69"/>
      <c r="L301" s="67"/>
      <c r="M301" s="69"/>
      <c r="N301" s="71"/>
      <c r="O301" s="72"/>
      <c r="P301" s="26"/>
      <c r="Q301" s="26"/>
      <c r="R301" s="26"/>
      <c r="S301" s="26"/>
    </row>
    <row r="302" spans="1:19" s="66" customFormat="1">
      <c r="A302" s="150"/>
      <c r="B302" s="1"/>
      <c r="C302" s="26"/>
      <c r="D302" s="67"/>
      <c r="E302" s="67"/>
      <c r="F302" s="26"/>
      <c r="G302" s="69"/>
      <c r="I302" s="26"/>
      <c r="J302" s="69"/>
      <c r="K302" s="69"/>
      <c r="L302" s="67"/>
      <c r="M302" s="69"/>
      <c r="N302" s="71"/>
      <c r="O302" s="72"/>
      <c r="P302" s="26"/>
      <c r="Q302" s="26"/>
      <c r="R302" s="26"/>
      <c r="S302" s="26"/>
    </row>
    <row r="303" spans="1:19" s="66" customFormat="1">
      <c r="A303" s="150"/>
      <c r="B303" s="1"/>
      <c r="C303" s="26"/>
      <c r="D303" s="67"/>
      <c r="E303" s="67"/>
      <c r="F303" s="26"/>
      <c r="G303" s="69"/>
      <c r="I303" s="26"/>
      <c r="J303" s="69"/>
      <c r="K303" s="69"/>
      <c r="L303" s="67"/>
      <c r="M303" s="69"/>
      <c r="N303" s="71"/>
      <c r="O303" s="72"/>
      <c r="P303" s="26"/>
      <c r="Q303" s="26"/>
      <c r="R303" s="26"/>
      <c r="S303" s="26"/>
    </row>
    <row r="304" spans="1:19" s="66" customFormat="1">
      <c r="A304" s="150"/>
      <c r="B304" s="1"/>
      <c r="C304" s="26"/>
      <c r="D304" s="67"/>
      <c r="E304" s="67"/>
      <c r="F304" s="26"/>
      <c r="G304" s="69"/>
      <c r="I304" s="26"/>
      <c r="J304" s="69"/>
      <c r="K304" s="69"/>
      <c r="L304" s="67"/>
      <c r="M304" s="69"/>
      <c r="N304" s="71"/>
      <c r="O304" s="72"/>
      <c r="P304" s="26"/>
      <c r="Q304" s="26"/>
      <c r="R304" s="26"/>
      <c r="S304" s="26"/>
    </row>
    <row r="305" spans="1:19" s="66" customFormat="1">
      <c r="A305" s="150"/>
      <c r="B305" s="1"/>
      <c r="C305" s="26"/>
      <c r="D305" s="67"/>
      <c r="E305" s="67"/>
      <c r="F305" s="26"/>
      <c r="G305" s="69"/>
      <c r="I305" s="26"/>
      <c r="J305" s="69"/>
      <c r="K305" s="69"/>
      <c r="L305" s="67"/>
      <c r="M305" s="69"/>
      <c r="N305" s="71"/>
      <c r="O305" s="72"/>
      <c r="P305" s="26"/>
      <c r="Q305" s="26"/>
      <c r="R305" s="26"/>
      <c r="S305" s="26"/>
    </row>
    <row r="306" spans="1:19" s="66" customFormat="1">
      <c r="A306" s="150"/>
      <c r="B306" s="1"/>
      <c r="C306" s="26"/>
      <c r="D306" s="67"/>
      <c r="E306" s="67"/>
      <c r="F306" s="26"/>
      <c r="G306" s="69"/>
      <c r="I306" s="26"/>
      <c r="J306" s="69"/>
      <c r="K306" s="69"/>
      <c r="L306" s="67"/>
      <c r="M306" s="69"/>
      <c r="N306" s="71"/>
      <c r="O306" s="72"/>
      <c r="P306" s="26"/>
      <c r="Q306" s="26"/>
      <c r="R306" s="26"/>
      <c r="S306" s="26"/>
    </row>
    <row r="307" spans="1:19" s="66" customFormat="1">
      <c r="A307" s="150"/>
      <c r="B307" s="1"/>
      <c r="C307" s="26"/>
      <c r="D307" s="67"/>
      <c r="E307" s="67"/>
      <c r="F307" s="26"/>
      <c r="G307" s="69"/>
      <c r="I307" s="26"/>
      <c r="J307" s="69"/>
      <c r="K307" s="69"/>
      <c r="L307" s="67"/>
      <c r="M307" s="69"/>
      <c r="N307" s="71"/>
      <c r="O307" s="72"/>
      <c r="P307" s="26"/>
      <c r="Q307" s="26"/>
      <c r="R307" s="26"/>
      <c r="S307" s="26"/>
    </row>
    <row r="308" spans="1:19" s="66" customFormat="1">
      <c r="A308" s="150"/>
      <c r="B308" s="1"/>
      <c r="C308" s="26"/>
      <c r="D308" s="67"/>
      <c r="E308" s="67"/>
      <c r="F308" s="26"/>
      <c r="G308" s="69"/>
      <c r="I308" s="26"/>
      <c r="J308" s="69"/>
      <c r="K308" s="69"/>
      <c r="L308" s="67"/>
      <c r="M308" s="69"/>
      <c r="N308" s="71"/>
      <c r="O308" s="72"/>
      <c r="P308" s="26"/>
      <c r="Q308" s="26"/>
      <c r="R308" s="26"/>
      <c r="S308" s="26"/>
    </row>
    <row r="309" spans="1:19" s="66" customFormat="1">
      <c r="A309" s="150"/>
      <c r="B309" s="1"/>
      <c r="C309" s="26"/>
      <c r="D309" s="67"/>
      <c r="E309" s="67"/>
      <c r="F309" s="26"/>
      <c r="G309" s="69"/>
      <c r="I309" s="26"/>
      <c r="J309" s="69"/>
      <c r="K309" s="69"/>
      <c r="L309" s="67"/>
      <c r="M309" s="69"/>
      <c r="N309" s="71"/>
      <c r="O309" s="72"/>
      <c r="P309" s="26"/>
      <c r="Q309" s="26"/>
      <c r="R309" s="26"/>
      <c r="S309" s="26"/>
    </row>
    <row r="310" spans="1:19" s="66" customFormat="1">
      <c r="A310" s="150"/>
      <c r="B310" s="1"/>
      <c r="C310" s="26"/>
      <c r="D310" s="67"/>
      <c r="E310" s="67"/>
      <c r="F310" s="26"/>
      <c r="G310" s="69"/>
      <c r="I310" s="26"/>
      <c r="J310" s="69"/>
      <c r="K310" s="69"/>
      <c r="L310" s="67"/>
      <c r="M310" s="69"/>
      <c r="N310" s="71"/>
      <c r="O310" s="72"/>
      <c r="P310" s="26"/>
      <c r="Q310" s="26"/>
      <c r="R310" s="26"/>
      <c r="S310" s="26"/>
    </row>
    <row r="311" spans="1:19" s="66" customFormat="1">
      <c r="A311" s="150"/>
      <c r="B311" s="1"/>
      <c r="C311" s="26"/>
      <c r="D311" s="67"/>
      <c r="E311" s="67"/>
      <c r="F311" s="26"/>
      <c r="G311" s="69"/>
      <c r="I311" s="26"/>
      <c r="J311" s="69"/>
      <c r="K311" s="69"/>
      <c r="L311" s="67"/>
      <c r="M311" s="69"/>
      <c r="N311" s="71"/>
      <c r="O311" s="72"/>
      <c r="P311" s="26"/>
      <c r="Q311" s="26"/>
      <c r="R311" s="26"/>
      <c r="S311" s="26"/>
    </row>
    <row r="312" spans="1:19" s="66" customFormat="1">
      <c r="A312" s="150"/>
      <c r="B312" s="1"/>
      <c r="C312" s="26"/>
      <c r="D312" s="67"/>
      <c r="E312" s="67"/>
      <c r="F312" s="26"/>
      <c r="G312" s="69"/>
      <c r="I312" s="26"/>
      <c r="J312" s="69"/>
      <c r="K312" s="69"/>
      <c r="L312" s="67"/>
      <c r="M312" s="69"/>
      <c r="N312" s="71"/>
      <c r="O312" s="72"/>
      <c r="P312" s="26"/>
      <c r="Q312" s="26"/>
      <c r="R312" s="26"/>
      <c r="S312" s="26"/>
    </row>
    <row r="313" spans="1:19" s="66" customFormat="1">
      <c r="A313" s="150"/>
      <c r="B313" s="1"/>
      <c r="C313" s="26"/>
      <c r="D313" s="67"/>
      <c r="E313" s="67"/>
      <c r="F313" s="26"/>
      <c r="G313" s="69"/>
      <c r="I313" s="26"/>
      <c r="J313" s="69"/>
      <c r="K313" s="69"/>
      <c r="L313" s="67"/>
      <c r="M313" s="69"/>
      <c r="N313" s="71"/>
      <c r="O313" s="72"/>
      <c r="P313" s="26"/>
      <c r="Q313" s="26"/>
      <c r="R313" s="26"/>
      <c r="S313" s="26"/>
    </row>
    <row r="314" spans="1:19" s="66" customFormat="1">
      <c r="A314" s="150"/>
      <c r="B314" s="1"/>
      <c r="C314" s="26"/>
      <c r="D314" s="67"/>
      <c r="E314" s="67"/>
      <c r="F314" s="26"/>
      <c r="G314" s="69"/>
      <c r="I314" s="26"/>
      <c r="J314" s="69"/>
      <c r="K314" s="69"/>
      <c r="L314" s="67"/>
      <c r="M314" s="69"/>
      <c r="N314" s="71"/>
      <c r="O314" s="72"/>
      <c r="P314" s="26"/>
      <c r="Q314" s="26"/>
      <c r="R314" s="26"/>
      <c r="S314" s="26"/>
    </row>
    <row r="315" spans="1:19" s="66" customFormat="1">
      <c r="A315" s="150"/>
      <c r="B315" s="1"/>
      <c r="C315" s="26"/>
      <c r="D315" s="67"/>
      <c r="E315" s="67"/>
      <c r="F315" s="26"/>
      <c r="G315" s="69"/>
      <c r="I315" s="26"/>
      <c r="J315" s="69"/>
      <c r="K315" s="69"/>
      <c r="L315" s="67"/>
      <c r="M315" s="69"/>
      <c r="N315" s="71"/>
      <c r="O315" s="72"/>
      <c r="P315" s="26"/>
      <c r="Q315" s="26"/>
      <c r="R315" s="26"/>
      <c r="S315" s="26"/>
    </row>
    <row r="316" spans="1:19" s="66" customFormat="1">
      <c r="A316" s="150"/>
      <c r="B316" s="1"/>
      <c r="C316" s="26"/>
      <c r="D316" s="67"/>
      <c r="E316" s="67"/>
      <c r="F316" s="26"/>
      <c r="G316" s="69"/>
      <c r="I316" s="26"/>
      <c r="J316" s="69"/>
      <c r="K316" s="69"/>
      <c r="L316" s="67"/>
      <c r="M316" s="69"/>
      <c r="N316" s="71"/>
      <c r="O316" s="72"/>
      <c r="P316" s="26"/>
      <c r="Q316" s="26"/>
      <c r="R316" s="26"/>
      <c r="S316" s="26"/>
    </row>
    <row r="317" spans="1:19" s="66" customFormat="1">
      <c r="A317" s="150"/>
      <c r="B317" s="1"/>
      <c r="C317" s="26"/>
      <c r="D317" s="67"/>
      <c r="E317" s="67"/>
      <c r="F317" s="26"/>
      <c r="G317" s="69"/>
      <c r="I317" s="26"/>
      <c r="J317" s="69"/>
      <c r="K317" s="69"/>
      <c r="L317" s="67"/>
      <c r="M317" s="69"/>
      <c r="N317" s="71"/>
      <c r="O317" s="72"/>
      <c r="P317" s="26"/>
      <c r="Q317" s="26"/>
      <c r="R317" s="26"/>
      <c r="S317" s="26"/>
    </row>
    <row r="318" spans="1:19" s="66" customFormat="1">
      <c r="A318" s="150"/>
      <c r="B318" s="1"/>
      <c r="C318" s="26"/>
      <c r="D318" s="67"/>
      <c r="E318" s="67"/>
      <c r="F318" s="26"/>
      <c r="G318" s="69"/>
      <c r="I318" s="26"/>
      <c r="J318" s="69"/>
      <c r="K318" s="69"/>
      <c r="L318" s="67"/>
      <c r="M318" s="69"/>
      <c r="N318" s="71"/>
      <c r="O318" s="72"/>
      <c r="P318" s="26"/>
      <c r="Q318" s="26"/>
      <c r="R318" s="26"/>
      <c r="S318" s="26"/>
    </row>
    <row r="319" spans="1:19" s="66" customFormat="1">
      <c r="A319" s="150"/>
      <c r="B319" s="1"/>
      <c r="C319" s="26"/>
      <c r="D319" s="67"/>
      <c r="E319" s="67"/>
      <c r="F319" s="26"/>
      <c r="G319" s="69"/>
      <c r="I319" s="26"/>
      <c r="J319" s="69"/>
      <c r="K319" s="69"/>
      <c r="L319" s="67"/>
      <c r="M319" s="69"/>
      <c r="N319" s="71"/>
      <c r="O319" s="72"/>
      <c r="P319" s="26"/>
      <c r="Q319" s="26"/>
      <c r="R319" s="26"/>
      <c r="S319" s="26"/>
    </row>
    <row r="320" spans="1:19" s="66" customFormat="1">
      <c r="A320" s="150"/>
      <c r="B320" s="1"/>
      <c r="C320" s="26"/>
      <c r="D320" s="67"/>
      <c r="E320" s="67"/>
      <c r="F320" s="26"/>
      <c r="G320" s="69"/>
      <c r="I320" s="26"/>
      <c r="J320" s="69"/>
      <c r="K320" s="69"/>
      <c r="L320" s="67"/>
      <c r="M320" s="69"/>
      <c r="N320" s="71"/>
      <c r="O320" s="72"/>
      <c r="P320" s="26"/>
      <c r="Q320" s="26"/>
      <c r="R320" s="26"/>
      <c r="S320" s="26"/>
    </row>
    <row r="321" spans="1:19" s="66" customFormat="1">
      <c r="A321" s="150"/>
      <c r="B321" s="1"/>
      <c r="C321" s="26"/>
      <c r="D321" s="67"/>
      <c r="E321" s="67"/>
      <c r="F321" s="26"/>
      <c r="G321" s="69"/>
      <c r="I321" s="26"/>
      <c r="J321" s="69"/>
      <c r="K321" s="69"/>
      <c r="L321" s="67"/>
      <c r="M321" s="69"/>
      <c r="N321" s="71"/>
      <c r="O321" s="72"/>
      <c r="P321" s="26"/>
      <c r="Q321" s="26"/>
      <c r="R321" s="26"/>
      <c r="S321" s="26"/>
    </row>
    <row r="322" spans="1:19" s="66" customFormat="1">
      <c r="A322" s="150"/>
      <c r="B322" s="1"/>
      <c r="C322" s="26"/>
      <c r="D322" s="67"/>
      <c r="E322" s="67"/>
      <c r="F322" s="26"/>
      <c r="G322" s="69"/>
      <c r="I322" s="26"/>
      <c r="J322" s="69"/>
      <c r="K322" s="69"/>
      <c r="L322" s="67"/>
      <c r="M322" s="69"/>
      <c r="N322" s="71"/>
      <c r="O322" s="72"/>
      <c r="P322" s="26"/>
      <c r="Q322" s="26"/>
      <c r="R322" s="26"/>
      <c r="S322" s="26"/>
    </row>
    <row r="323" spans="1:19" s="66" customFormat="1">
      <c r="A323" s="150"/>
      <c r="B323" s="1"/>
      <c r="C323" s="26"/>
      <c r="D323" s="67"/>
      <c r="E323" s="67"/>
      <c r="F323" s="26"/>
      <c r="G323" s="69"/>
      <c r="I323" s="26"/>
      <c r="J323" s="69"/>
      <c r="K323" s="69"/>
      <c r="L323" s="67"/>
      <c r="M323" s="69"/>
      <c r="N323" s="71"/>
      <c r="O323" s="72"/>
      <c r="P323" s="26"/>
      <c r="Q323" s="26"/>
      <c r="R323" s="26"/>
      <c r="S323" s="26"/>
    </row>
    <row r="324" spans="1:19" s="66" customFormat="1">
      <c r="A324" s="150"/>
      <c r="B324" s="1"/>
      <c r="C324" s="26"/>
      <c r="D324" s="67"/>
      <c r="E324" s="67"/>
      <c r="F324" s="26"/>
      <c r="G324" s="69"/>
      <c r="I324" s="26"/>
      <c r="J324" s="69"/>
      <c r="K324" s="69"/>
      <c r="L324" s="67"/>
      <c r="M324" s="69"/>
      <c r="N324" s="71"/>
      <c r="O324" s="72"/>
      <c r="P324" s="26"/>
      <c r="Q324" s="26"/>
      <c r="R324" s="26"/>
      <c r="S324" s="26"/>
    </row>
    <row r="325" spans="1:19" s="66" customFormat="1">
      <c r="A325" s="150"/>
      <c r="B325" s="1"/>
      <c r="C325" s="26"/>
      <c r="D325" s="67"/>
      <c r="E325" s="67"/>
      <c r="F325" s="26"/>
      <c r="G325" s="69"/>
      <c r="I325" s="26"/>
      <c r="J325" s="69"/>
      <c r="K325" s="69"/>
      <c r="L325" s="67"/>
      <c r="M325" s="69"/>
      <c r="N325" s="71"/>
      <c r="O325" s="72"/>
      <c r="P325" s="26"/>
      <c r="Q325" s="26"/>
      <c r="R325" s="26"/>
      <c r="S325" s="26"/>
    </row>
    <row r="326" spans="1:19" s="66" customFormat="1">
      <c r="A326" s="150"/>
      <c r="B326" s="1"/>
      <c r="C326" s="26"/>
      <c r="D326" s="67"/>
      <c r="E326" s="67"/>
      <c r="F326" s="26"/>
      <c r="G326" s="69"/>
      <c r="I326" s="26"/>
      <c r="J326" s="69"/>
      <c r="K326" s="69"/>
      <c r="L326" s="67"/>
      <c r="M326" s="69"/>
      <c r="N326" s="71"/>
      <c r="O326" s="72"/>
      <c r="P326" s="26"/>
      <c r="Q326" s="26"/>
      <c r="R326" s="26"/>
      <c r="S326" s="26"/>
    </row>
    <row r="327" spans="1:19" s="66" customFormat="1">
      <c r="A327" s="150"/>
      <c r="B327" s="1"/>
      <c r="C327" s="26"/>
      <c r="D327" s="67"/>
      <c r="E327" s="67"/>
      <c r="F327" s="26"/>
      <c r="G327" s="69"/>
      <c r="I327" s="26"/>
      <c r="J327" s="69"/>
      <c r="K327" s="69"/>
      <c r="L327" s="67"/>
      <c r="M327" s="69"/>
      <c r="N327" s="71"/>
      <c r="O327" s="72"/>
      <c r="P327" s="26"/>
      <c r="Q327" s="26"/>
      <c r="R327" s="26"/>
      <c r="S327" s="26"/>
    </row>
    <row r="328" spans="1:19" s="66" customFormat="1">
      <c r="A328" s="150"/>
      <c r="B328" s="1"/>
      <c r="C328" s="26"/>
      <c r="D328" s="67"/>
      <c r="E328" s="67"/>
      <c r="F328" s="26"/>
      <c r="G328" s="69"/>
      <c r="I328" s="26"/>
      <c r="J328" s="69"/>
      <c r="K328" s="69"/>
      <c r="L328" s="67"/>
      <c r="M328" s="69"/>
      <c r="N328" s="71"/>
      <c r="O328" s="72"/>
      <c r="P328" s="26"/>
      <c r="Q328" s="26"/>
      <c r="R328" s="26"/>
      <c r="S328" s="26"/>
    </row>
    <row r="329" spans="1:19" s="66" customFormat="1">
      <c r="A329" s="150"/>
      <c r="B329" s="1"/>
      <c r="C329" s="26"/>
      <c r="D329" s="67"/>
      <c r="E329" s="67"/>
      <c r="F329" s="26"/>
      <c r="G329" s="69"/>
      <c r="I329" s="26"/>
      <c r="J329" s="69"/>
      <c r="K329" s="69"/>
      <c r="L329" s="67"/>
      <c r="M329" s="69"/>
      <c r="N329" s="71"/>
      <c r="O329" s="72"/>
      <c r="P329" s="26"/>
      <c r="Q329" s="26"/>
      <c r="R329" s="26"/>
      <c r="S329" s="26"/>
    </row>
    <row r="330" spans="1:19" s="66" customFormat="1">
      <c r="A330" s="150"/>
      <c r="B330" s="1"/>
      <c r="C330" s="26"/>
      <c r="D330" s="67"/>
      <c r="E330" s="67"/>
      <c r="F330" s="26"/>
      <c r="G330" s="69"/>
      <c r="I330" s="26"/>
      <c r="J330" s="69"/>
      <c r="K330" s="69"/>
      <c r="L330" s="67"/>
      <c r="M330" s="69"/>
      <c r="N330" s="71"/>
      <c r="O330" s="72"/>
      <c r="P330" s="26"/>
      <c r="Q330" s="26"/>
      <c r="R330" s="26"/>
      <c r="S330" s="26"/>
    </row>
    <row r="331" spans="1:19" s="66" customFormat="1">
      <c r="A331" s="150"/>
      <c r="B331" s="1"/>
      <c r="C331" s="26"/>
      <c r="D331" s="67"/>
      <c r="E331" s="67"/>
      <c r="F331" s="26"/>
      <c r="G331" s="69"/>
      <c r="I331" s="26"/>
      <c r="J331" s="69"/>
      <c r="K331" s="69"/>
      <c r="L331" s="67"/>
      <c r="M331" s="69"/>
      <c r="N331" s="71"/>
      <c r="O331" s="72"/>
      <c r="P331" s="26"/>
      <c r="Q331" s="26"/>
      <c r="R331" s="26"/>
      <c r="S331" s="26"/>
    </row>
    <row r="332" spans="1:19" s="66" customFormat="1">
      <c r="A332" s="150"/>
      <c r="B332" s="1"/>
      <c r="C332" s="26"/>
      <c r="D332" s="67"/>
      <c r="E332" s="67"/>
      <c r="F332" s="26"/>
      <c r="G332" s="69"/>
      <c r="I332" s="26"/>
      <c r="J332" s="69"/>
      <c r="K332" s="69"/>
      <c r="L332" s="67"/>
      <c r="M332" s="69"/>
      <c r="N332" s="71"/>
      <c r="O332" s="72"/>
      <c r="P332" s="26"/>
      <c r="Q332" s="26"/>
      <c r="R332" s="26"/>
      <c r="S332" s="26"/>
    </row>
    <row r="333" spans="1:19" s="66" customFormat="1">
      <c r="A333" s="150"/>
      <c r="B333" s="1"/>
      <c r="C333" s="26"/>
      <c r="D333" s="67"/>
      <c r="E333" s="67"/>
      <c r="F333" s="26"/>
      <c r="G333" s="69"/>
      <c r="I333" s="26"/>
      <c r="J333" s="69"/>
      <c r="K333" s="69"/>
      <c r="L333" s="67"/>
      <c r="M333" s="69"/>
      <c r="N333" s="71"/>
      <c r="O333" s="72"/>
      <c r="P333" s="26"/>
      <c r="Q333" s="26"/>
      <c r="R333" s="26"/>
      <c r="S333" s="26"/>
    </row>
    <row r="334" spans="1:19" s="66" customFormat="1">
      <c r="A334" s="150"/>
      <c r="B334" s="1"/>
      <c r="C334" s="26"/>
      <c r="D334" s="67"/>
      <c r="E334" s="67"/>
      <c r="F334" s="26"/>
      <c r="G334" s="69"/>
      <c r="I334" s="26"/>
      <c r="J334" s="69"/>
      <c r="K334" s="69"/>
      <c r="L334" s="67"/>
      <c r="M334" s="69"/>
      <c r="N334" s="71"/>
      <c r="O334" s="72"/>
      <c r="P334" s="26"/>
      <c r="Q334" s="26"/>
      <c r="R334" s="26"/>
      <c r="S334" s="26"/>
    </row>
    <row r="335" spans="1:19" s="66" customFormat="1">
      <c r="A335" s="150"/>
      <c r="B335" s="1"/>
      <c r="C335" s="26"/>
      <c r="D335" s="67"/>
      <c r="E335" s="67"/>
      <c r="F335" s="26"/>
      <c r="G335" s="69"/>
      <c r="I335" s="26"/>
      <c r="J335" s="69"/>
      <c r="K335" s="69"/>
      <c r="L335" s="67"/>
      <c r="M335" s="69"/>
      <c r="N335" s="71"/>
      <c r="O335" s="72"/>
      <c r="P335" s="26"/>
      <c r="Q335" s="26"/>
      <c r="R335" s="26"/>
      <c r="S335" s="26"/>
    </row>
    <row r="336" spans="1:19" s="66" customFormat="1">
      <c r="A336" s="150"/>
      <c r="B336" s="1"/>
      <c r="C336" s="26"/>
      <c r="D336" s="67"/>
      <c r="E336" s="67"/>
      <c r="F336" s="26"/>
      <c r="G336" s="69"/>
      <c r="I336" s="26"/>
      <c r="J336" s="69"/>
      <c r="K336" s="69"/>
      <c r="L336" s="67"/>
      <c r="M336" s="69"/>
      <c r="N336" s="71"/>
      <c r="O336" s="72"/>
      <c r="P336" s="26"/>
      <c r="Q336" s="26"/>
      <c r="R336" s="26"/>
      <c r="S336" s="26"/>
    </row>
    <row r="337" spans="1:19" s="66" customFormat="1">
      <c r="A337" s="150"/>
      <c r="B337" s="1"/>
      <c r="C337" s="26"/>
      <c r="D337" s="67"/>
      <c r="E337" s="67"/>
      <c r="F337" s="26"/>
      <c r="G337" s="69"/>
      <c r="I337" s="26"/>
      <c r="J337" s="69"/>
      <c r="K337" s="69"/>
      <c r="L337" s="67"/>
      <c r="M337" s="69"/>
      <c r="N337" s="71"/>
      <c r="O337" s="72"/>
      <c r="P337" s="26"/>
      <c r="Q337" s="26"/>
      <c r="R337" s="26"/>
      <c r="S337" s="26"/>
    </row>
    <row r="338" spans="1:19" s="66" customFormat="1">
      <c r="A338" s="150"/>
      <c r="B338" s="1"/>
      <c r="C338" s="26"/>
      <c r="D338" s="67"/>
      <c r="E338" s="67"/>
      <c r="F338" s="26"/>
      <c r="G338" s="69"/>
      <c r="I338" s="26"/>
      <c r="J338" s="69"/>
      <c r="K338" s="69"/>
      <c r="L338" s="67"/>
      <c r="M338" s="69"/>
      <c r="N338" s="71"/>
      <c r="O338" s="72"/>
      <c r="P338" s="26"/>
      <c r="Q338" s="26"/>
      <c r="R338" s="26"/>
      <c r="S338" s="26"/>
    </row>
    <row r="339" spans="1:19" s="66" customFormat="1">
      <c r="A339" s="150"/>
      <c r="B339" s="1"/>
      <c r="C339" s="26"/>
      <c r="D339" s="67"/>
      <c r="E339" s="67"/>
      <c r="F339" s="26"/>
      <c r="G339" s="69"/>
      <c r="I339" s="26"/>
      <c r="J339" s="69"/>
      <c r="K339" s="69"/>
      <c r="L339" s="67"/>
      <c r="M339" s="69"/>
      <c r="N339" s="71"/>
      <c r="O339" s="72"/>
      <c r="P339" s="26"/>
      <c r="Q339" s="26"/>
      <c r="R339" s="26"/>
      <c r="S339" s="26"/>
    </row>
    <row r="340" spans="1:19">
      <c r="A340" s="24"/>
    </row>
    <row r="341" spans="1:19">
      <c r="A341" s="24"/>
    </row>
    <row r="342" spans="1:19">
      <c r="A342" s="24"/>
    </row>
    <row r="343" spans="1:19">
      <c r="A343" s="24"/>
    </row>
    <row r="344" spans="1:19">
      <c r="A344" s="24"/>
    </row>
    <row r="345" spans="1:19">
      <c r="A345" s="24"/>
    </row>
    <row r="346" spans="1:19">
      <c r="A346" s="24"/>
    </row>
    <row r="347" spans="1:19">
      <c r="A347" s="24"/>
    </row>
    <row r="348" spans="1:19">
      <c r="A348" s="24"/>
    </row>
    <row r="349" spans="1:19">
      <c r="A349" s="24"/>
    </row>
    <row r="350" spans="1:19">
      <c r="A350" s="24"/>
    </row>
    <row r="351" spans="1:19">
      <c r="A351" s="24"/>
    </row>
    <row r="352" spans="1:19">
      <c r="A352" s="24"/>
    </row>
    <row r="353" spans="1:19">
      <c r="A353" s="24"/>
    </row>
    <row r="354" spans="1:19">
      <c r="A354" s="24"/>
    </row>
    <row r="355" spans="1:19" s="66" customFormat="1">
      <c r="A355" s="150"/>
      <c r="B355" s="1"/>
      <c r="C355" s="26"/>
      <c r="D355" s="67"/>
      <c r="E355" s="67"/>
      <c r="F355" s="26"/>
      <c r="G355" s="69"/>
      <c r="I355" s="26"/>
      <c r="J355" s="69"/>
      <c r="K355" s="69"/>
      <c r="L355" s="67"/>
      <c r="M355" s="69"/>
      <c r="N355" s="71"/>
      <c r="O355" s="72"/>
      <c r="P355" s="26"/>
      <c r="Q355" s="26"/>
      <c r="R355" s="26"/>
      <c r="S355" s="26"/>
    </row>
    <row r="356" spans="1:19" s="66" customFormat="1">
      <c r="A356" s="150"/>
      <c r="B356" s="1"/>
      <c r="C356" s="26"/>
      <c r="D356" s="67"/>
      <c r="E356" s="67"/>
      <c r="F356" s="26"/>
      <c r="G356" s="69"/>
      <c r="I356" s="26"/>
      <c r="J356" s="69"/>
      <c r="K356" s="69"/>
      <c r="L356" s="67"/>
      <c r="M356" s="69"/>
      <c r="N356" s="71"/>
      <c r="O356" s="72"/>
      <c r="P356" s="26"/>
      <c r="Q356" s="26"/>
      <c r="R356" s="26"/>
      <c r="S356" s="26"/>
    </row>
    <row r="357" spans="1:19" s="66" customFormat="1">
      <c r="A357" s="150"/>
      <c r="B357" s="1"/>
      <c r="C357" s="26"/>
      <c r="D357" s="67"/>
      <c r="E357" s="67"/>
      <c r="F357" s="26"/>
      <c r="G357" s="69"/>
      <c r="I357" s="26"/>
      <c r="J357" s="69"/>
      <c r="K357" s="69"/>
      <c r="L357" s="67"/>
      <c r="M357" s="69"/>
      <c r="N357" s="71"/>
      <c r="O357" s="72"/>
      <c r="P357" s="26"/>
      <c r="Q357" s="26"/>
      <c r="R357" s="26"/>
      <c r="S357" s="26"/>
    </row>
    <row r="358" spans="1:19" s="66" customFormat="1">
      <c r="A358" s="150"/>
      <c r="B358" s="1"/>
      <c r="C358" s="26"/>
      <c r="D358" s="67"/>
      <c r="E358" s="67"/>
      <c r="F358" s="26"/>
      <c r="G358" s="69"/>
      <c r="I358" s="26"/>
      <c r="J358" s="69"/>
      <c r="K358" s="69"/>
      <c r="L358" s="67"/>
      <c r="M358" s="69"/>
      <c r="N358" s="71"/>
      <c r="O358" s="72"/>
      <c r="P358" s="26"/>
      <c r="Q358" s="26"/>
      <c r="R358" s="26"/>
      <c r="S358" s="26"/>
    </row>
    <row r="359" spans="1:19" s="66" customFormat="1">
      <c r="A359" s="150"/>
      <c r="B359" s="1"/>
      <c r="C359" s="26"/>
      <c r="D359" s="67"/>
      <c r="E359" s="67"/>
      <c r="F359" s="26"/>
      <c r="G359" s="69"/>
      <c r="I359" s="26"/>
      <c r="J359" s="69"/>
      <c r="K359" s="69"/>
      <c r="L359" s="67"/>
      <c r="M359" s="69"/>
      <c r="N359" s="71"/>
      <c r="O359" s="72"/>
      <c r="P359" s="26"/>
      <c r="Q359" s="26"/>
      <c r="R359" s="26"/>
      <c r="S359" s="26"/>
    </row>
    <row r="360" spans="1:19" s="66" customFormat="1">
      <c r="A360" s="150"/>
      <c r="B360" s="1"/>
      <c r="C360" s="26"/>
      <c r="D360" s="67"/>
      <c r="E360" s="67"/>
      <c r="F360" s="26"/>
      <c r="G360" s="69"/>
      <c r="I360" s="26"/>
      <c r="J360" s="69"/>
      <c r="K360" s="69"/>
      <c r="L360" s="67"/>
      <c r="M360" s="69"/>
      <c r="N360" s="71"/>
      <c r="O360" s="72"/>
      <c r="P360" s="26"/>
      <c r="Q360" s="26"/>
      <c r="R360" s="26"/>
      <c r="S360" s="26"/>
    </row>
    <row r="361" spans="1:19" s="66" customFormat="1">
      <c r="A361" s="150"/>
      <c r="B361" s="1"/>
      <c r="C361" s="26"/>
      <c r="D361" s="67"/>
      <c r="E361" s="67"/>
      <c r="F361" s="26"/>
      <c r="G361" s="69"/>
      <c r="I361" s="26"/>
      <c r="J361" s="69"/>
      <c r="K361" s="69"/>
      <c r="L361" s="67"/>
      <c r="M361" s="69"/>
      <c r="N361" s="71"/>
      <c r="O361" s="72"/>
      <c r="P361" s="26"/>
      <c r="Q361" s="26"/>
      <c r="R361" s="26"/>
      <c r="S361" s="26"/>
    </row>
    <row r="362" spans="1:19" s="66" customFormat="1">
      <c r="A362" s="150"/>
      <c r="B362" s="1"/>
      <c r="C362" s="26"/>
      <c r="D362" s="67"/>
      <c r="E362" s="67"/>
      <c r="F362" s="26"/>
      <c r="G362" s="69"/>
      <c r="I362" s="26"/>
      <c r="J362" s="69"/>
      <c r="K362" s="69"/>
      <c r="L362" s="67"/>
      <c r="M362" s="69"/>
      <c r="N362" s="71"/>
      <c r="O362" s="72"/>
      <c r="P362" s="26"/>
      <c r="Q362" s="26"/>
      <c r="R362" s="26"/>
      <c r="S362" s="26"/>
    </row>
    <row r="363" spans="1:19" s="66" customFormat="1">
      <c r="A363" s="150"/>
      <c r="B363" s="1"/>
      <c r="C363" s="26"/>
      <c r="D363" s="67"/>
      <c r="E363" s="67"/>
      <c r="F363" s="26"/>
      <c r="G363" s="69"/>
      <c r="I363" s="26"/>
      <c r="J363" s="69"/>
      <c r="K363" s="69"/>
      <c r="L363" s="67"/>
      <c r="M363" s="69"/>
      <c r="N363" s="71"/>
      <c r="O363" s="72"/>
      <c r="P363" s="26"/>
      <c r="Q363" s="26"/>
      <c r="R363" s="26"/>
      <c r="S363" s="26"/>
    </row>
    <row r="364" spans="1:19" s="66" customFormat="1">
      <c r="A364" s="150"/>
      <c r="B364" s="1"/>
      <c r="C364" s="26"/>
      <c r="D364" s="67"/>
      <c r="E364" s="67"/>
      <c r="F364" s="26"/>
      <c r="G364" s="69"/>
      <c r="I364" s="26"/>
      <c r="J364" s="69"/>
      <c r="K364" s="69"/>
      <c r="L364" s="67"/>
      <c r="M364" s="69"/>
      <c r="N364" s="71"/>
      <c r="O364" s="72"/>
      <c r="P364" s="26"/>
      <c r="Q364" s="26"/>
      <c r="R364" s="26"/>
      <c r="S364" s="26"/>
    </row>
    <row r="365" spans="1:19" s="66" customFormat="1">
      <c r="A365" s="150"/>
      <c r="B365" s="1"/>
      <c r="C365" s="26"/>
      <c r="D365" s="67"/>
      <c r="E365" s="67"/>
      <c r="F365" s="26"/>
      <c r="G365" s="69"/>
      <c r="I365" s="26"/>
      <c r="J365" s="69"/>
      <c r="K365" s="69"/>
      <c r="L365" s="67"/>
      <c r="M365" s="69"/>
      <c r="N365" s="71"/>
      <c r="O365" s="72"/>
      <c r="P365" s="26"/>
      <c r="Q365" s="26"/>
      <c r="R365" s="26"/>
      <c r="S365" s="26"/>
    </row>
    <row r="366" spans="1:19" s="66" customFormat="1">
      <c r="A366" s="150"/>
      <c r="B366" s="1"/>
      <c r="C366" s="26"/>
      <c r="D366" s="67"/>
      <c r="E366" s="67"/>
      <c r="F366" s="26"/>
      <c r="G366" s="69"/>
      <c r="I366" s="26"/>
      <c r="J366" s="69"/>
      <c r="K366" s="69"/>
      <c r="L366" s="67"/>
      <c r="M366" s="69"/>
      <c r="N366" s="71"/>
      <c r="O366" s="72"/>
      <c r="P366" s="26"/>
      <c r="Q366" s="26"/>
      <c r="R366" s="26"/>
      <c r="S366" s="26"/>
    </row>
    <row r="367" spans="1:19" s="66" customFormat="1">
      <c r="A367" s="150"/>
      <c r="B367" s="1"/>
      <c r="C367" s="26"/>
      <c r="D367" s="67"/>
      <c r="E367" s="67"/>
      <c r="F367" s="26"/>
      <c r="G367" s="69"/>
      <c r="I367" s="26"/>
      <c r="J367" s="69"/>
      <c r="K367" s="69"/>
      <c r="L367" s="67"/>
      <c r="M367" s="69"/>
      <c r="N367" s="71"/>
      <c r="O367" s="72"/>
      <c r="P367" s="26"/>
      <c r="Q367" s="26"/>
      <c r="R367" s="26"/>
      <c r="S367" s="26"/>
    </row>
    <row r="368" spans="1:19" s="66" customFormat="1">
      <c r="A368" s="150"/>
      <c r="B368" s="1"/>
      <c r="C368" s="26"/>
      <c r="D368" s="67"/>
      <c r="E368" s="67"/>
      <c r="F368" s="26"/>
      <c r="G368" s="69"/>
      <c r="I368" s="26"/>
      <c r="J368" s="69"/>
      <c r="K368" s="69"/>
      <c r="L368" s="67"/>
      <c r="M368" s="69"/>
      <c r="N368" s="71"/>
      <c r="O368" s="72"/>
      <c r="P368" s="26"/>
      <c r="Q368" s="26"/>
      <c r="R368" s="26"/>
      <c r="S368" s="26"/>
    </row>
    <row r="369" spans="1:19" s="66" customFormat="1">
      <c r="A369" s="150"/>
      <c r="B369" s="1"/>
      <c r="C369" s="26"/>
      <c r="D369" s="67"/>
      <c r="E369" s="67"/>
      <c r="F369" s="26"/>
      <c r="G369" s="69"/>
      <c r="I369" s="26"/>
      <c r="J369" s="69"/>
      <c r="K369" s="69"/>
      <c r="L369" s="67"/>
      <c r="M369" s="69"/>
      <c r="N369" s="71"/>
      <c r="O369" s="72"/>
      <c r="P369" s="26"/>
      <c r="Q369" s="26"/>
      <c r="R369" s="26"/>
      <c r="S369" s="26"/>
    </row>
    <row r="370" spans="1:19" s="66" customFormat="1">
      <c r="A370" s="150"/>
      <c r="B370" s="1"/>
      <c r="C370" s="26"/>
      <c r="D370" s="67"/>
      <c r="E370" s="67"/>
      <c r="F370" s="26"/>
      <c r="G370" s="69"/>
      <c r="I370" s="26"/>
      <c r="J370" s="69"/>
      <c r="K370" s="69"/>
      <c r="L370" s="67"/>
      <c r="M370" s="69"/>
      <c r="N370" s="71"/>
      <c r="O370" s="72"/>
      <c r="P370" s="26"/>
      <c r="Q370" s="26"/>
      <c r="R370" s="26"/>
      <c r="S370" s="26"/>
    </row>
    <row r="371" spans="1:19" s="66" customFormat="1">
      <c r="A371" s="150"/>
      <c r="B371" s="1"/>
      <c r="C371" s="26"/>
      <c r="D371" s="67"/>
      <c r="E371" s="67"/>
      <c r="F371" s="26"/>
      <c r="G371" s="69"/>
      <c r="I371" s="26"/>
      <c r="J371" s="69"/>
      <c r="K371" s="69"/>
      <c r="L371" s="67"/>
      <c r="M371" s="69"/>
      <c r="N371" s="71"/>
      <c r="O371" s="72"/>
      <c r="P371" s="26"/>
      <c r="Q371" s="26"/>
      <c r="R371" s="26"/>
      <c r="S371" s="26"/>
    </row>
    <row r="372" spans="1:19" s="66" customFormat="1">
      <c r="A372" s="150"/>
      <c r="B372" s="1"/>
      <c r="C372" s="26"/>
      <c r="D372" s="67"/>
      <c r="E372" s="67"/>
      <c r="F372" s="26"/>
      <c r="G372" s="69"/>
      <c r="I372" s="26"/>
      <c r="J372" s="69"/>
      <c r="K372" s="69"/>
      <c r="L372" s="67"/>
      <c r="M372" s="69"/>
      <c r="N372" s="71"/>
      <c r="O372" s="72"/>
      <c r="P372" s="26"/>
      <c r="Q372" s="26"/>
      <c r="R372" s="26"/>
      <c r="S372" s="26"/>
    </row>
    <row r="373" spans="1:19" s="66" customFormat="1">
      <c r="A373" s="150"/>
      <c r="B373" s="1"/>
      <c r="C373" s="26"/>
      <c r="D373" s="67"/>
      <c r="E373" s="67"/>
      <c r="F373" s="26"/>
      <c r="G373" s="69"/>
      <c r="I373" s="26"/>
      <c r="J373" s="69"/>
      <c r="K373" s="69"/>
      <c r="L373" s="67"/>
      <c r="M373" s="69"/>
      <c r="N373" s="71"/>
      <c r="O373" s="72"/>
      <c r="P373" s="26"/>
      <c r="Q373" s="26"/>
      <c r="R373" s="26"/>
      <c r="S373" s="26"/>
    </row>
    <row r="374" spans="1:19" s="66" customFormat="1">
      <c r="A374" s="150"/>
      <c r="B374" s="1"/>
      <c r="C374" s="26"/>
      <c r="D374" s="67"/>
      <c r="E374" s="67"/>
      <c r="F374" s="26"/>
      <c r="G374" s="69"/>
      <c r="I374" s="26"/>
      <c r="J374" s="69"/>
      <c r="K374" s="69"/>
      <c r="L374" s="67"/>
      <c r="M374" s="69"/>
      <c r="N374" s="71"/>
      <c r="O374" s="72"/>
      <c r="P374" s="26"/>
      <c r="Q374" s="26"/>
      <c r="R374" s="26"/>
      <c r="S374" s="26"/>
    </row>
    <row r="375" spans="1:19" s="66" customFormat="1">
      <c r="A375" s="150"/>
      <c r="B375" s="1"/>
      <c r="C375" s="26"/>
      <c r="D375" s="67"/>
      <c r="E375" s="67"/>
      <c r="F375" s="26"/>
      <c r="G375" s="69"/>
      <c r="I375" s="26"/>
      <c r="J375" s="69"/>
      <c r="K375" s="69"/>
      <c r="L375" s="67"/>
      <c r="M375" s="69"/>
      <c r="N375" s="71"/>
      <c r="O375" s="72"/>
      <c r="P375" s="26"/>
      <c r="Q375" s="26"/>
      <c r="R375" s="26"/>
      <c r="S375" s="26"/>
    </row>
    <row r="376" spans="1:19" s="66" customFormat="1">
      <c r="A376" s="150"/>
      <c r="B376" s="1"/>
      <c r="C376" s="26"/>
      <c r="D376" s="67"/>
      <c r="E376" s="67"/>
      <c r="F376" s="26"/>
      <c r="G376" s="69"/>
      <c r="I376" s="26"/>
      <c r="J376" s="69"/>
      <c r="K376" s="69"/>
      <c r="L376" s="67"/>
      <c r="M376" s="69"/>
      <c r="N376" s="71"/>
      <c r="O376" s="72"/>
      <c r="P376" s="26"/>
      <c r="Q376" s="26"/>
      <c r="R376" s="26"/>
      <c r="S376" s="26"/>
    </row>
    <row r="377" spans="1:19" s="66" customFormat="1">
      <c r="A377" s="150"/>
      <c r="B377" s="1"/>
      <c r="C377" s="26"/>
      <c r="D377" s="67"/>
      <c r="E377" s="67"/>
      <c r="F377" s="26"/>
      <c r="G377" s="69"/>
      <c r="I377" s="26"/>
      <c r="J377" s="69"/>
      <c r="K377" s="69"/>
      <c r="L377" s="67"/>
      <c r="M377" s="69"/>
      <c r="N377" s="71"/>
      <c r="O377" s="72"/>
      <c r="P377" s="26"/>
      <c r="Q377" s="26"/>
      <c r="R377" s="26"/>
      <c r="S377" s="26"/>
    </row>
    <row r="378" spans="1:19" s="66" customFormat="1">
      <c r="A378" s="150"/>
      <c r="B378" s="1"/>
      <c r="C378" s="26"/>
      <c r="D378" s="67"/>
      <c r="E378" s="67"/>
      <c r="F378" s="26"/>
      <c r="G378" s="69"/>
      <c r="I378" s="26"/>
      <c r="J378" s="69"/>
      <c r="K378" s="69"/>
      <c r="L378" s="67"/>
      <c r="M378" s="69"/>
      <c r="N378" s="71"/>
      <c r="O378" s="72"/>
      <c r="P378" s="26"/>
      <c r="Q378" s="26"/>
      <c r="R378" s="26"/>
      <c r="S378" s="26"/>
    </row>
    <row r="379" spans="1:19" s="66" customFormat="1">
      <c r="A379" s="150"/>
      <c r="B379" s="1"/>
      <c r="C379" s="26"/>
      <c r="D379" s="67"/>
      <c r="E379" s="67"/>
      <c r="F379" s="26"/>
      <c r="G379" s="69"/>
      <c r="I379" s="26"/>
      <c r="J379" s="69"/>
      <c r="K379" s="69"/>
      <c r="L379" s="67"/>
      <c r="M379" s="69"/>
      <c r="N379" s="71"/>
      <c r="O379" s="72"/>
      <c r="P379" s="26"/>
      <c r="Q379" s="26"/>
      <c r="R379" s="26"/>
      <c r="S379" s="26"/>
    </row>
    <row r="380" spans="1:19" s="66" customFormat="1">
      <c r="A380" s="150"/>
      <c r="B380" s="1"/>
      <c r="C380" s="26"/>
      <c r="D380" s="67"/>
      <c r="E380" s="67"/>
      <c r="F380" s="26"/>
      <c r="G380" s="69"/>
      <c r="I380" s="26"/>
      <c r="J380" s="69"/>
      <c r="K380" s="69"/>
      <c r="L380" s="67"/>
      <c r="M380" s="69"/>
      <c r="N380" s="71"/>
      <c r="O380" s="72"/>
      <c r="P380" s="26"/>
      <c r="Q380" s="26"/>
      <c r="R380" s="26"/>
      <c r="S380" s="26"/>
    </row>
    <row r="381" spans="1:19" s="66" customFormat="1">
      <c r="A381" s="150"/>
      <c r="B381" s="1"/>
      <c r="C381" s="26"/>
      <c r="D381" s="67"/>
      <c r="E381" s="67"/>
      <c r="F381" s="26"/>
      <c r="G381" s="69"/>
      <c r="I381" s="26"/>
      <c r="J381" s="69"/>
      <c r="K381" s="69"/>
      <c r="L381" s="67"/>
      <c r="M381" s="69"/>
      <c r="N381" s="71"/>
      <c r="O381" s="72"/>
      <c r="P381" s="26"/>
      <c r="Q381" s="26"/>
      <c r="R381" s="26"/>
      <c r="S381" s="26"/>
    </row>
    <row r="382" spans="1:19" s="66" customFormat="1">
      <c r="A382" s="150"/>
      <c r="B382" s="1"/>
      <c r="C382" s="26"/>
      <c r="D382" s="67"/>
      <c r="E382" s="67"/>
      <c r="F382" s="26"/>
      <c r="G382" s="69"/>
      <c r="I382" s="26"/>
      <c r="J382" s="69"/>
      <c r="K382" s="69"/>
      <c r="L382" s="67"/>
      <c r="M382" s="69"/>
      <c r="N382" s="71"/>
      <c r="O382" s="72"/>
      <c r="P382" s="26"/>
      <c r="Q382" s="26"/>
      <c r="R382" s="26"/>
      <c r="S382" s="26"/>
    </row>
    <row r="383" spans="1:19" s="66" customFormat="1">
      <c r="A383" s="150"/>
      <c r="B383" s="1"/>
      <c r="C383" s="26"/>
      <c r="D383" s="67"/>
      <c r="E383" s="67"/>
      <c r="F383" s="26"/>
      <c r="G383" s="69"/>
      <c r="I383" s="26"/>
      <c r="J383" s="69"/>
      <c r="K383" s="69"/>
      <c r="L383" s="67"/>
      <c r="M383" s="69"/>
      <c r="N383" s="71"/>
      <c r="O383" s="72"/>
      <c r="P383" s="26"/>
      <c r="Q383" s="26"/>
      <c r="R383" s="26"/>
      <c r="S383" s="26"/>
    </row>
    <row r="384" spans="1:19" s="66" customFormat="1">
      <c r="A384" s="150"/>
      <c r="B384" s="1"/>
      <c r="C384" s="26"/>
      <c r="D384" s="67"/>
      <c r="E384" s="67"/>
      <c r="F384" s="26"/>
      <c r="G384" s="69"/>
      <c r="I384" s="26"/>
      <c r="J384" s="69"/>
      <c r="K384" s="69"/>
      <c r="L384" s="67"/>
      <c r="M384" s="69"/>
      <c r="N384" s="71"/>
      <c r="O384" s="72"/>
      <c r="P384" s="26"/>
      <c r="Q384" s="26"/>
      <c r="R384" s="26"/>
      <c r="S384" s="26"/>
    </row>
    <row r="385" spans="1:19" s="66" customFormat="1">
      <c r="A385" s="150"/>
      <c r="B385" s="1"/>
      <c r="C385" s="26"/>
      <c r="D385" s="67"/>
      <c r="E385" s="67"/>
      <c r="F385" s="26"/>
      <c r="G385" s="69"/>
      <c r="I385" s="26"/>
      <c r="J385" s="69"/>
      <c r="K385" s="69"/>
      <c r="L385" s="67"/>
      <c r="M385" s="69"/>
      <c r="N385" s="71"/>
      <c r="O385" s="72"/>
      <c r="P385" s="26"/>
      <c r="Q385" s="26"/>
      <c r="R385" s="26"/>
      <c r="S385" s="26"/>
    </row>
    <row r="386" spans="1:19" s="66" customFormat="1">
      <c r="A386" s="150"/>
      <c r="B386" s="1"/>
      <c r="C386" s="26"/>
      <c r="D386" s="67"/>
      <c r="E386" s="67"/>
      <c r="F386" s="26"/>
      <c r="G386" s="69"/>
      <c r="I386" s="26"/>
      <c r="J386" s="69"/>
      <c r="K386" s="69"/>
      <c r="L386" s="67"/>
      <c r="M386" s="69"/>
      <c r="N386" s="71"/>
      <c r="O386" s="72"/>
      <c r="P386" s="26"/>
      <c r="Q386" s="26"/>
      <c r="R386" s="26"/>
      <c r="S386" s="26"/>
    </row>
    <row r="387" spans="1:19" s="66" customFormat="1">
      <c r="A387" s="150"/>
      <c r="B387" s="1"/>
      <c r="C387" s="26"/>
      <c r="D387" s="67"/>
      <c r="E387" s="67"/>
      <c r="F387" s="26"/>
      <c r="G387" s="69"/>
      <c r="I387" s="26"/>
      <c r="J387" s="69"/>
      <c r="K387" s="69"/>
      <c r="L387" s="67"/>
      <c r="M387" s="69"/>
      <c r="N387" s="71"/>
      <c r="O387" s="72"/>
      <c r="P387" s="26"/>
      <c r="Q387" s="26"/>
      <c r="R387" s="26"/>
      <c r="S387" s="26"/>
    </row>
    <row r="388" spans="1:19" s="66" customFormat="1">
      <c r="A388" s="150"/>
      <c r="B388" s="1"/>
      <c r="C388" s="26"/>
      <c r="D388" s="67"/>
      <c r="E388" s="67"/>
      <c r="F388" s="26"/>
      <c r="G388" s="69"/>
      <c r="I388" s="26"/>
      <c r="J388" s="69"/>
      <c r="K388" s="69"/>
      <c r="L388" s="67"/>
      <c r="M388" s="69"/>
      <c r="N388" s="71"/>
      <c r="O388" s="72"/>
      <c r="P388" s="26"/>
      <c r="Q388" s="26"/>
      <c r="R388" s="26"/>
      <c r="S388" s="26"/>
    </row>
    <row r="389" spans="1:19" s="66" customFormat="1">
      <c r="A389" s="150"/>
      <c r="B389" s="1"/>
      <c r="C389" s="26"/>
      <c r="D389" s="67"/>
      <c r="E389" s="67"/>
      <c r="F389" s="26"/>
      <c r="G389" s="69"/>
      <c r="I389" s="26"/>
      <c r="J389" s="69"/>
      <c r="K389" s="69"/>
      <c r="L389" s="67"/>
      <c r="M389" s="69"/>
      <c r="N389" s="71"/>
      <c r="O389" s="72"/>
      <c r="P389" s="26"/>
      <c r="Q389" s="26"/>
      <c r="R389" s="26"/>
      <c r="S389" s="26"/>
    </row>
    <row r="390" spans="1:19" s="66" customFormat="1">
      <c r="A390" s="150"/>
      <c r="B390" s="1"/>
      <c r="C390" s="26"/>
      <c r="D390" s="67"/>
      <c r="E390" s="67"/>
      <c r="F390" s="26"/>
      <c r="G390" s="69"/>
      <c r="I390" s="26"/>
      <c r="J390" s="69"/>
      <c r="K390" s="69"/>
      <c r="L390" s="67"/>
      <c r="M390" s="69"/>
      <c r="N390" s="71"/>
      <c r="O390" s="72"/>
      <c r="P390" s="26"/>
      <c r="Q390" s="26"/>
      <c r="R390" s="26"/>
      <c r="S390" s="26"/>
    </row>
    <row r="391" spans="1:19" s="66" customFormat="1">
      <c r="A391" s="150"/>
      <c r="B391" s="1"/>
      <c r="C391" s="26"/>
      <c r="D391" s="67"/>
      <c r="E391" s="67"/>
      <c r="F391" s="26"/>
      <c r="G391" s="69"/>
      <c r="I391" s="26"/>
      <c r="J391" s="69"/>
      <c r="K391" s="69"/>
      <c r="L391" s="67"/>
      <c r="M391" s="69"/>
      <c r="N391" s="71"/>
      <c r="O391" s="72"/>
      <c r="P391" s="26"/>
      <c r="Q391" s="26"/>
      <c r="R391" s="26"/>
      <c r="S391" s="26"/>
    </row>
    <row r="392" spans="1:19" s="66" customFormat="1">
      <c r="A392" s="150"/>
      <c r="B392" s="1"/>
      <c r="C392" s="26"/>
      <c r="D392" s="67"/>
      <c r="E392" s="67"/>
      <c r="F392" s="26"/>
      <c r="G392" s="69"/>
      <c r="I392" s="26"/>
      <c r="J392" s="69"/>
      <c r="K392" s="69"/>
      <c r="L392" s="67"/>
      <c r="M392" s="69"/>
      <c r="N392" s="71"/>
      <c r="O392" s="72"/>
      <c r="P392" s="26"/>
      <c r="Q392" s="26"/>
      <c r="R392" s="26"/>
      <c r="S392" s="26"/>
    </row>
    <row r="393" spans="1:19" s="66" customFormat="1">
      <c r="A393" s="150"/>
      <c r="B393" s="1"/>
      <c r="C393" s="26"/>
      <c r="D393" s="67"/>
      <c r="E393" s="67"/>
      <c r="F393" s="26"/>
      <c r="G393" s="69"/>
      <c r="I393" s="26"/>
      <c r="J393" s="69"/>
      <c r="K393" s="69"/>
      <c r="L393" s="67"/>
      <c r="M393" s="69"/>
      <c r="N393" s="71"/>
      <c r="O393" s="72"/>
      <c r="P393" s="26"/>
      <c r="Q393" s="26"/>
      <c r="R393" s="26"/>
      <c r="S393" s="26"/>
    </row>
    <row r="394" spans="1:19" s="66" customFormat="1">
      <c r="A394" s="150"/>
      <c r="B394" s="1"/>
      <c r="C394" s="26"/>
      <c r="D394" s="67"/>
      <c r="E394" s="67"/>
      <c r="F394" s="26"/>
      <c r="G394" s="69"/>
      <c r="I394" s="26"/>
      <c r="J394" s="69"/>
      <c r="K394" s="69"/>
      <c r="L394" s="67"/>
      <c r="M394" s="69"/>
      <c r="N394" s="71"/>
      <c r="O394" s="72"/>
      <c r="P394" s="26"/>
      <c r="Q394" s="26"/>
      <c r="R394" s="26"/>
      <c r="S394" s="26"/>
    </row>
    <row r="395" spans="1:19" s="66" customFormat="1">
      <c r="A395" s="150"/>
      <c r="B395" s="1"/>
      <c r="C395" s="26"/>
      <c r="D395" s="67"/>
      <c r="E395" s="67"/>
      <c r="F395" s="26"/>
      <c r="G395" s="69"/>
      <c r="I395" s="26"/>
      <c r="J395" s="69"/>
      <c r="K395" s="69"/>
      <c r="L395" s="67"/>
      <c r="M395" s="69"/>
      <c r="N395" s="71"/>
      <c r="O395" s="72"/>
      <c r="P395" s="26"/>
      <c r="Q395" s="26"/>
      <c r="R395" s="26"/>
      <c r="S395" s="26"/>
    </row>
    <row r="396" spans="1:19" s="66" customFormat="1">
      <c r="A396" s="150"/>
      <c r="B396" s="1"/>
      <c r="C396" s="26"/>
      <c r="D396" s="67"/>
      <c r="E396" s="67"/>
      <c r="F396" s="26"/>
      <c r="G396" s="69"/>
      <c r="I396" s="26"/>
      <c r="J396" s="69"/>
      <c r="K396" s="69"/>
      <c r="L396" s="67"/>
      <c r="M396" s="69"/>
      <c r="N396" s="71"/>
      <c r="O396" s="72"/>
      <c r="P396" s="26"/>
      <c r="Q396" s="26"/>
      <c r="R396" s="26"/>
      <c r="S396" s="26"/>
    </row>
    <row r="397" spans="1:19" s="66" customFormat="1">
      <c r="A397" s="150"/>
      <c r="B397" s="1"/>
      <c r="C397" s="26"/>
      <c r="D397" s="67"/>
      <c r="E397" s="67"/>
      <c r="F397" s="26"/>
      <c r="G397" s="69"/>
      <c r="I397" s="26"/>
      <c r="J397" s="69"/>
      <c r="K397" s="69"/>
      <c r="L397" s="67"/>
      <c r="M397" s="69"/>
      <c r="N397" s="71"/>
      <c r="O397" s="72"/>
      <c r="P397" s="26"/>
      <c r="Q397" s="26"/>
      <c r="R397" s="26"/>
      <c r="S397" s="26"/>
    </row>
    <row r="398" spans="1:19" s="66" customFormat="1">
      <c r="A398" s="150"/>
      <c r="B398" s="1"/>
      <c r="C398" s="26"/>
      <c r="D398" s="67"/>
      <c r="E398" s="67"/>
      <c r="F398" s="26"/>
      <c r="G398" s="69"/>
      <c r="I398" s="26"/>
      <c r="J398" s="69"/>
      <c r="K398" s="69"/>
      <c r="L398" s="67"/>
      <c r="M398" s="69"/>
      <c r="N398" s="71"/>
      <c r="O398" s="72"/>
      <c r="P398" s="26"/>
      <c r="Q398" s="26"/>
      <c r="R398" s="26"/>
      <c r="S398" s="26"/>
    </row>
    <row r="399" spans="1:19" s="66" customFormat="1">
      <c r="A399" s="150"/>
      <c r="B399" s="1"/>
      <c r="C399" s="26"/>
      <c r="D399" s="67"/>
      <c r="E399" s="67"/>
      <c r="F399" s="26"/>
      <c r="G399" s="69"/>
      <c r="I399" s="26"/>
      <c r="J399" s="69"/>
      <c r="K399" s="69"/>
      <c r="L399" s="67"/>
      <c r="M399" s="69"/>
      <c r="N399" s="71"/>
      <c r="O399" s="72"/>
      <c r="P399" s="26"/>
      <c r="Q399" s="26"/>
      <c r="R399" s="26"/>
      <c r="S399" s="26"/>
    </row>
    <row r="400" spans="1:19" s="66" customFormat="1">
      <c r="A400" s="150"/>
      <c r="B400" s="1"/>
      <c r="C400" s="26"/>
      <c r="D400" s="67"/>
      <c r="E400" s="67"/>
      <c r="F400" s="26"/>
      <c r="G400" s="69"/>
      <c r="I400" s="26"/>
      <c r="J400" s="69"/>
      <c r="K400" s="69"/>
      <c r="L400" s="67"/>
      <c r="M400" s="69"/>
      <c r="N400" s="71"/>
      <c r="O400" s="72"/>
      <c r="P400" s="26"/>
      <c r="Q400" s="26"/>
      <c r="R400" s="26"/>
      <c r="S400" s="26"/>
    </row>
    <row r="401" spans="1:19" s="66" customFormat="1">
      <c r="A401" s="150"/>
      <c r="B401" s="1"/>
      <c r="C401" s="26"/>
      <c r="D401" s="67"/>
      <c r="E401" s="67"/>
      <c r="F401" s="26"/>
      <c r="G401" s="69"/>
      <c r="I401" s="26"/>
      <c r="J401" s="69"/>
      <c r="K401" s="69"/>
      <c r="L401" s="67"/>
      <c r="M401" s="69"/>
      <c r="N401" s="71"/>
      <c r="O401" s="72"/>
      <c r="P401" s="26"/>
      <c r="Q401" s="26"/>
      <c r="R401" s="26"/>
      <c r="S401" s="26"/>
    </row>
    <row r="402" spans="1:19" s="66" customFormat="1">
      <c r="A402" s="150"/>
      <c r="B402" s="1"/>
      <c r="C402" s="26"/>
      <c r="D402" s="67"/>
      <c r="E402" s="67"/>
      <c r="F402" s="26"/>
      <c r="G402" s="69"/>
      <c r="I402" s="26"/>
      <c r="J402" s="69"/>
      <c r="K402" s="69"/>
      <c r="L402" s="67"/>
      <c r="M402" s="69"/>
      <c r="N402" s="71"/>
      <c r="O402" s="72"/>
      <c r="P402" s="26"/>
      <c r="Q402" s="26"/>
      <c r="R402" s="26"/>
      <c r="S402" s="26"/>
    </row>
    <row r="403" spans="1:19" s="66" customFormat="1">
      <c r="A403" s="150"/>
      <c r="B403" s="1"/>
      <c r="C403" s="26"/>
      <c r="D403" s="67"/>
      <c r="E403" s="67"/>
      <c r="F403" s="26"/>
      <c r="G403" s="69"/>
      <c r="I403" s="26"/>
      <c r="J403" s="69"/>
      <c r="K403" s="69"/>
      <c r="L403" s="67"/>
      <c r="M403" s="69"/>
      <c r="N403" s="71"/>
      <c r="O403" s="72"/>
      <c r="P403" s="26"/>
      <c r="Q403" s="26"/>
      <c r="R403" s="26"/>
      <c r="S403" s="26"/>
    </row>
    <row r="404" spans="1:19" s="66" customFormat="1">
      <c r="A404" s="150"/>
      <c r="B404" s="1"/>
      <c r="C404" s="26"/>
      <c r="D404" s="67"/>
      <c r="E404" s="67"/>
      <c r="F404" s="26"/>
      <c r="G404" s="69"/>
      <c r="I404" s="26"/>
      <c r="J404" s="69"/>
      <c r="K404" s="69"/>
      <c r="L404" s="67"/>
      <c r="M404" s="69"/>
      <c r="N404" s="71"/>
      <c r="O404" s="72"/>
      <c r="P404" s="26"/>
      <c r="Q404" s="26"/>
      <c r="R404" s="26"/>
      <c r="S404" s="26"/>
    </row>
    <row r="405" spans="1:19" s="66" customFormat="1">
      <c r="A405" s="150"/>
      <c r="B405" s="1"/>
      <c r="C405" s="26"/>
      <c r="D405" s="67"/>
      <c r="E405" s="67"/>
      <c r="F405" s="26"/>
      <c r="G405" s="69"/>
      <c r="I405" s="26"/>
      <c r="J405" s="69"/>
      <c r="K405" s="69"/>
      <c r="L405" s="67"/>
      <c r="M405" s="69"/>
      <c r="N405" s="71"/>
      <c r="O405" s="72"/>
      <c r="P405" s="26"/>
      <c r="Q405" s="26"/>
      <c r="R405" s="26"/>
      <c r="S405" s="26"/>
    </row>
    <row r="406" spans="1:19" s="66" customFormat="1">
      <c r="A406" s="150"/>
      <c r="B406" s="1"/>
      <c r="C406" s="26"/>
      <c r="D406" s="67"/>
      <c r="E406" s="67"/>
      <c r="F406" s="26"/>
      <c r="G406" s="69"/>
      <c r="I406" s="26"/>
      <c r="J406" s="69"/>
      <c r="K406" s="69"/>
      <c r="L406" s="67"/>
      <c r="M406" s="69"/>
      <c r="N406" s="71"/>
      <c r="O406" s="72"/>
      <c r="P406" s="26"/>
      <c r="Q406" s="26"/>
      <c r="R406" s="26"/>
      <c r="S406" s="26"/>
    </row>
    <row r="407" spans="1:19" s="66" customFormat="1">
      <c r="A407" s="150"/>
      <c r="B407" s="1"/>
      <c r="C407" s="26"/>
      <c r="D407" s="67"/>
      <c r="E407" s="67"/>
      <c r="F407" s="26"/>
      <c r="G407" s="69"/>
      <c r="I407" s="26"/>
      <c r="J407" s="69"/>
      <c r="K407" s="69"/>
      <c r="L407" s="67"/>
      <c r="M407" s="69"/>
      <c r="N407" s="71"/>
      <c r="O407" s="72"/>
      <c r="P407" s="26"/>
      <c r="Q407" s="26"/>
      <c r="R407" s="26"/>
      <c r="S407" s="26"/>
    </row>
    <row r="408" spans="1:19" s="66" customFormat="1">
      <c r="A408" s="150"/>
      <c r="B408" s="1"/>
      <c r="C408" s="26"/>
      <c r="D408" s="67"/>
      <c r="E408" s="67"/>
      <c r="F408" s="26"/>
      <c r="G408" s="69"/>
      <c r="I408" s="26"/>
      <c r="J408" s="69"/>
      <c r="K408" s="69"/>
      <c r="L408" s="67"/>
      <c r="M408" s="69"/>
      <c r="N408" s="71"/>
      <c r="O408" s="72"/>
      <c r="P408" s="26"/>
      <c r="Q408" s="26"/>
      <c r="R408" s="26"/>
      <c r="S408" s="26"/>
    </row>
    <row r="409" spans="1:19" s="66" customFormat="1">
      <c r="A409" s="150"/>
      <c r="B409" s="1"/>
      <c r="C409" s="26"/>
      <c r="D409" s="67"/>
      <c r="E409" s="67"/>
      <c r="F409" s="26"/>
      <c r="G409" s="69"/>
      <c r="I409" s="26"/>
      <c r="J409" s="69"/>
      <c r="K409" s="69"/>
      <c r="L409" s="67"/>
      <c r="M409" s="69"/>
      <c r="N409" s="71"/>
      <c r="O409" s="72"/>
      <c r="P409" s="26"/>
      <c r="Q409" s="26"/>
      <c r="R409" s="26"/>
      <c r="S409" s="26"/>
    </row>
    <row r="410" spans="1:19">
      <c r="A410" s="24"/>
    </row>
    <row r="411" spans="1:19">
      <c r="A411" s="24"/>
    </row>
    <row r="412" spans="1:19">
      <c r="A412" s="24"/>
    </row>
    <row r="413" spans="1:19">
      <c r="A413" s="24"/>
    </row>
    <row r="414" spans="1:19">
      <c r="A414" s="24"/>
    </row>
    <row r="415" spans="1:19">
      <c r="A415" s="24"/>
    </row>
    <row r="416" spans="1:19" s="66" customFormat="1">
      <c r="A416" s="150"/>
      <c r="B416" s="1"/>
      <c r="C416" s="26"/>
      <c r="D416" s="67"/>
      <c r="E416" s="67"/>
      <c r="F416" s="26"/>
      <c r="G416" s="69"/>
      <c r="I416" s="26"/>
      <c r="J416" s="69"/>
      <c r="K416" s="69"/>
      <c r="L416" s="67"/>
      <c r="M416" s="69"/>
      <c r="N416" s="71"/>
      <c r="O416" s="72"/>
      <c r="P416" s="26"/>
      <c r="Q416" s="26"/>
      <c r="R416" s="26"/>
      <c r="S416" s="26"/>
    </row>
    <row r="417" spans="1:19" s="66" customFormat="1">
      <c r="A417" s="150"/>
      <c r="B417" s="1"/>
      <c r="C417" s="26"/>
      <c r="D417" s="67"/>
      <c r="E417" s="67"/>
      <c r="F417" s="26"/>
      <c r="G417" s="69"/>
      <c r="I417" s="26"/>
      <c r="J417" s="69"/>
      <c r="K417" s="69"/>
      <c r="L417" s="67"/>
      <c r="M417" s="69"/>
      <c r="N417" s="71"/>
      <c r="O417" s="72"/>
      <c r="P417" s="26"/>
      <c r="Q417" s="26"/>
      <c r="R417" s="26"/>
      <c r="S417" s="26"/>
    </row>
    <row r="418" spans="1:19" s="66" customFormat="1">
      <c r="A418" s="150"/>
      <c r="B418" s="1"/>
      <c r="C418" s="26"/>
      <c r="D418" s="67"/>
      <c r="E418" s="67"/>
      <c r="F418" s="26"/>
      <c r="G418" s="69"/>
      <c r="I418" s="26"/>
      <c r="J418" s="69"/>
      <c r="K418" s="69"/>
      <c r="L418" s="67"/>
      <c r="M418" s="69"/>
      <c r="N418" s="71"/>
      <c r="O418" s="72"/>
      <c r="P418" s="26"/>
      <c r="Q418" s="26"/>
      <c r="R418" s="26"/>
      <c r="S418" s="26"/>
    </row>
    <row r="419" spans="1:19" s="66" customFormat="1">
      <c r="A419" s="150"/>
      <c r="B419" s="1"/>
      <c r="C419" s="26"/>
      <c r="D419" s="67"/>
      <c r="E419" s="67"/>
      <c r="F419" s="26"/>
      <c r="G419" s="69"/>
      <c r="I419" s="26"/>
      <c r="J419" s="69"/>
      <c r="K419" s="69"/>
      <c r="L419" s="67"/>
      <c r="M419" s="69"/>
      <c r="N419" s="71"/>
      <c r="O419" s="72"/>
      <c r="P419" s="26"/>
      <c r="Q419" s="26"/>
      <c r="R419" s="26"/>
      <c r="S419" s="26"/>
    </row>
    <row r="420" spans="1:19" s="66" customFormat="1">
      <c r="A420" s="150"/>
      <c r="B420" s="1"/>
      <c r="C420" s="26"/>
      <c r="D420" s="67"/>
      <c r="E420" s="67"/>
      <c r="F420" s="26"/>
      <c r="G420" s="69"/>
      <c r="I420" s="26"/>
      <c r="J420" s="69"/>
      <c r="K420" s="69"/>
      <c r="L420" s="67"/>
      <c r="M420" s="69"/>
      <c r="N420" s="71"/>
      <c r="O420" s="72"/>
      <c r="P420" s="26"/>
      <c r="Q420" s="26"/>
      <c r="R420" s="26"/>
      <c r="S420" s="26"/>
    </row>
    <row r="421" spans="1:19" s="66" customFormat="1">
      <c r="A421" s="150"/>
      <c r="B421" s="1"/>
      <c r="C421" s="26"/>
      <c r="D421" s="67"/>
      <c r="E421" s="67"/>
      <c r="F421" s="26"/>
      <c r="G421" s="69"/>
      <c r="I421" s="26"/>
      <c r="J421" s="69"/>
      <c r="K421" s="69"/>
      <c r="L421" s="67"/>
      <c r="M421" s="69"/>
      <c r="N421" s="71"/>
      <c r="O421" s="72"/>
      <c r="P421" s="26"/>
      <c r="Q421" s="26"/>
      <c r="R421" s="26"/>
      <c r="S421" s="26"/>
    </row>
    <row r="422" spans="1:19" s="66" customFormat="1">
      <c r="A422" s="150"/>
      <c r="B422" s="1"/>
      <c r="C422" s="26"/>
      <c r="D422" s="67"/>
      <c r="E422" s="67"/>
      <c r="F422" s="26"/>
      <c r="G422" s="69"/>
      <c r="I422" s="26"/>
      <c r="J422" s="69"/>
      <c r="K422" s="69"/>
      <c r="L422" s="67"/>
      <c r="M422" s="69"/>
      <c r="N422" s="71"/>
      <c r="O422" s="72"/>
      <c r="P422" s="26"/>
      <c r="Q422" s="26"/>
      <c r="R422" s="26"/>
      <c r="S422" s="26"/>
    </row>
    <row r="423" spans="1:19" s="66" customFormat="1">
      <c r="A423" s="150"/>
      <c r="B423" s="1"/>
      <c r="C423" s="26"/>
      <c r="D423" s="67"/>
      <c r="E423" s="67"/>
      <c r="F423" s="26"/>
      <c r="G423" s="69"/>
      <c r="I423" s="26"/>
      <c r="J423" s="69"/>
      <c r="K423" s="69"/>
      <c r="L423" s="67"/>
      <c r="M423" s="69"/>
      <c r="N423" s="71"/>
      <c r="O423" s="72"/>
      <c r="P423" s="26"/>
      <c r="Q423" s="26"/>
      <c r="R423" s="26"/>
      <c r="S423" s="26"/>
    </row>
    <row r="424" spans="1:19" s="66" customFormat="1">
      <c r="A424" s="150"/>
      <c r="B424" s="1"/>
      <c r="C424" s="26"/>
      <c r="D424" s="67"/>
      <c r="E424" s="67"/>
      <c r="F424" s="26"/>
      <c r="G424" s="69"/>
      <c r="I424" s="26"/>
      <c r="J424" s="69"/>
      <c r="K424" s="69"/>
      <c r="L424" s="67"/>
      <c r="M424" s="69"/>
      <c r="N424" s="71"/>
      <c r="O424" s="72"/>
      <c r="P424" s="26"/>
      <c r="Q424" s="26"/>
      <c r="R424" s="26"/>
      <c r="S424" s="26"/>
    </row>
    <row r="425" spans="1:19" s="66" customFormat="1">
      <c r="A425" s="150"/>
      <c r="B425" s="1"/>
      <c r="C425" s="26"/>
      <c r="D425" s="67"/>
      <c r="E425" s="67"/>
      <c r="F425" s="26"/>
      <c r="G425" s="69"/>
      <c r="I425" s="26"/>
      <c r="J425" s="69"/>
      <c r="K425" s="69"/>
      <c r="L425" s="67"/>
      <c r="M425" s="69"/>
      <c r="N425" s="71"/>
      <c r="O425" s="72"/>
      <c r="P425" s="26"/>
      <c r="Q425" s="26"/>
      <c r="R425" s="26"/>
      <c r="S425" s="26"/>
    </row>
    <row r="426" spans="1:19" s="66" customFormat="1">
      <c r="A426" s="150"/>
      <c r="B426" s="1"/>
      <c r="C426" s="26"/>
      <c r="D426" s="67"/>
      <c r="E426" s="67"/>
      <c r="F426" s="26"/>
      <c r="G426" s="69"/>
      <c r="I426" s="26"/>
      <c r="J426" s="69"/>
      <c r="K426" s="69"/>
      <c r="L426" s="67"/>
      <c r="M426" s="69"/>
      <c r="N426" s="71"/>
      <c r="O426" s="72"/>
      <c r="P426" s="26"/>
      <c r="Q426" s="26"/>
      <c r="R426" s="26"/>
      <c r="S426" s="26"/>
    </row>
    <row r="427" spans="1:19" s="66" customFormat="1">
      <c r="A427" s="150"/>
      <c r="B427" s="1"/>
      <c r="C427" s="26"/>
      <c r="D427" s="67"/>
      <c r="E427" s="67"/>
      <c r="F427" s="26"/>
      <c r="G427" s="69"/>
      <c r="I427" s="26"/>
      <c r="J427" s="69"/>
      <c r="K427" s="69"/>
      <c r="L427" s="67"/>
      <c r="M427" s="69"/>
      <c r="N427" s="71"/>
      <c r="O427" s="72"/>
      <c r="P427" s="26"/>
      <c r="Q427" s="26"/>
      <c r="R427" s="26"/>
      <c r="S427" s="26"/>
    </row>
    <row r="428" spans="1:19" s="66" customFormat="1">
      <c r="A428" s="150"/>
      <c r="B428" s="1"/>
      <c r="C428" s="26"/>
      <c r="D428" s="67"/>
      <c r="E428" s="67"/>
      <c r="F428" s="26"/>
      <c r="G428" s="69"/>
      <c r="I428" s="26"/>
      <c r="J428" s="69"/>
      <c r="K428" s="69"/>
      <c r="L428" s="67"/>
      <c r="M428" s="69"/>
      <c r="N428" s="71"/>
      <c r="O428" s="72"/>
      <c r="P428" s="26"/>
      <c r="Q428" s="26"/>
      <c r="R428" s="26"/>
      <c r="S428" s="26"/>
    </row>
    <row r="429" spans="1:19" s="66" customFormat="1">
      <c r="A429" s="150"/>
      <c r="B429" s="1"/>
      <c r="C429" s="26"/>
      <c r="D429" s="67"/>
      <c r="E429" s="67"/>
      <c r="F429" s="26"/>
      <c r="G429" s="69"/>
      <c r="I429" s="26"/>
      <c r="J429" s="69"/>
      <c r="K429" s="69"/>
      <c r="L429" s="67"/>
      <c r="M429" s="69"/>
      <c r="N429" s="71"/>
      <c r="O429" s="72"/>
      <c r="P429" s="26"/>
      <c r="Q429" s="26"/>
      <c r="R429" s="26"/>
      <c r="S429" s="26"/>
    </row>
    <row r="430" spans="1:19" s="66" customFormat="1">
      <c r="A430" s="150"/>
      <c r="B430" s="1"/>
      <c r="C430" s="26"/>
      <c r="D430" s="67"/>
      <c r="E430" s="67"/>
      <c r="F430" s="26"/>
      <c r="G430" s="69"/>
      <c r="I430" s="26"/>
      <c r="J430" s="69"/>
      <c r="K430" s="69"/>
      <c r="L430" s="67"/>
      <c r="M430" s="69"/>
      <c r="N430" s="71"/>
      <c r="O430" s="72"/>
      <c r="P430" s="26"/>
      <c r="Q430" s="26"/>
      <c r="R430" s="26"/>
      <c r="S430" s="26"/>
    </row>
    <row r="431" spans="1:19" s="66" customFormat="1">
      <c r="A431" s="150"/>
      <c r="B431" s="1"/>
      <c r="C431" s="26"/>
      <c r="D431" s="67"/>
      <c r="E431" s="67"/>
      <c r="F431" s="26"/>
      <c r="G431" s="69"/>
      <c r="I431" s="26"/>
      <c r="J431" s="69"/>
      <c r="K431" s="69"/>
      <c r="L431" s="67"/>
      <c r="M431" s="69"/>
      <c r="N431" s="71"/>
      <c r="O431" s="72"/>
      <c r="P431" s="26"/>
      <c r="Q431" s="26"/>
      <c r="R431" s="26"/>
      <c r="S431" s="26"/>
    </row>
    <row r="432" spans="1:19" s="66" customFormat="1">
      <c r="A432" s="150"/>
      <c r="B432" s="1"/>
      <c r="C432" s="26"/>
      <c r="D432" s="67"/>
      <c r="E432" s="67"/>
      <c r="F432" s="26"/>
      <c r="G432" s="69"/>
      <c r="I432" s="26"/>
      <c r="J432" s="69"/>
      <c r="K432" s="69"/>
      <c r="L432" s="67"/>
      <c r="M432" s="69"/>
      <c r="N432" s="71"/>
      <c r="O432" s="72"/>
      <c r="P432" s="26"/>
      <c r="Q432" s="26"/>
      <c r="R432" s="26"/>
      <c r="S432" s="26"/>
    </row>
    <row r="433" spans="1:19" s="66" customFormat="1">
      <c r="A433" s="150"/>
      <c r="B433" s="1"/>
      <c r="C433" s="26"/>
      <c r="D433" s="67"/>
      <c r="E433" s="67"/>
      <c r="F433" s="26"/>
      <c r="G433" s="69"/>
      <c r="I433" s="26"/>
      <c r="J433" s="69"/>
      <c r="K433" s="69"/>
      <c r="L433" s="67"/>
      <c r="M433" s="69"/>
      <c r="N433" s="71"/>
      <c r="O433" s="72"/>
      <c r="P433" s="26"/>
      <c r="Q433" s="26"/>
      <c r="R433" s="26"/>
      <c r="S433" s="26"/>
    </row>
    <row r="434" spans="1:19" s="66" customFormat="1">
      <c r="A434" s="150"/>
      <c r="B434" s="1"/>
      <c r="C434" s="26"/>
      <c r="D434" s="67"/>
      <c r="E434" s="67"/>
      <c r="F434" s="26"/>
      <c r="G434" s="69"/>
      <c r="I434" s="26"/>
      <c r="J434" s="69"/>
      <c r="K434" s="69"/>
      <c r="L434" s="67"/>
      <c r="M434" s="69"/>
      <c r="N434" s="71"/>
      <c r="O434" s="72"/>
      <c r="P434" s="26"/>
      <c r="Q434" s="26"/>
      <c r="R434" s="26"/>
      <c r="S434" s="26"/>
    </row>
    <row r="435" spans="1:19" s="66" customFormat="1">
      <c r="A435" s="150"/>
      <c r="B435" s="1"/>
      <c r="C435" s="26"/>
      <c r="D435" s="67"/>
      <c r="E435" s="67"/>
      <c r="F435" s="26"/>
      <c r="G435" s="69"/>
      <c r="I435" s="26"/>
      <c r="J435" s="69"/>
      <c r="K435" s="69"/>
      <c r="L435" s="67"/>
      <c r="M435" s="69"/>
      <c r="N435" s="71"/>
      <c r="O435" s="72"/>
      <c r="P435" s="26"/>
      <c r="Q435" s="26"/>
      <c r="R435" s="26"/>
      <c r="S435" s="26"/>
    </row>
    <row r="436" spans="1:19" s="66" customFormat="1">
      <c r="A436" s="150"/>
      <c r="B436" s="1"/>
      <c r="C436" s="26"/>
      <c r="D436" s="67"/>
      <c r="E436" s="67"/>
      <c r="F436" s="26"/>
      <c r="G436" s="69"/>
      <c r="I436" s="26"/>
      <c r="J436" s="69"/>
      <c r="K436" s="69"/>
      <c r="L436" s="67"/>
      <c r="M436" s="69"/>
      <c r="N436" s="71"/>
      <c r="O436" s="72"/>
      <c r="P436" s="26"/>
      <c r="Q436" s="26"/>
      <c r="R436" s="26"/>
      <c r="S436" s="26"/>
    </row>
    <row r="437" spans="1:19" s="66" customFormat="1">
      <c r="A437" s="150"/>
      <c r="B437" s="1"/>
      <c r="C437" s="26"/>
      <c r="D437" s="67"/>
      <c r="E437" s="67"/>
      <c r="F437" s="26"/>
      <c r="G437" s="69"/>
      <c r="I437" s="26"/>
      <c r="J437" s="69"/>
      <c r="K437" s="69"/>
      <c r="L437" s="67"/>
      <c r="M437" s="69"/>
      <c r="N437" s="71"/>
      <c r="O437" s="72"/>
      <c r="P437" s="26"/>
      <c r="Q437" s="26"/>
      <c r="R437" s="26"/>
      <c r="S437" s="26"/>
    </row>
    <row r="438" spans="1:19" s="66" customFormat="1">
      <c r="A438" s="150"/>
      <c r="B438" s="1"/>
      <c r="C438" s="26"/>
      <c r="D438" s="67"/>
      <c r="E438" s="67"/>
      <c r="F438" s="26"/>
      <c r="G438" s="69"/>
      <c r="I438" s="26"/>
      <c r="J438" s="69"/>
      <c r="K438" s="69"/>
      <c r="L438" s="67"/>
      <c r="M438" s="69"/>
      <c r="N438" s="71"/>
      <c r="O438" s="72"/>
      <c r="P438" s="26"/>
      <c r="Q438" s="26"/>
      <c r="R438" s="26"/>
      <c r="S438" s="26"/>
    </row>
    <row r="439" spans="1:19" s="66" customFormat="1">
      <c r="A439" s="150"/>
      <c r="B439" s="1"/>
      <c r="C439" s="26"/>
      <c r="D439" s="67"/>
      <c r="E439" s="67"/>
      <c r="F439" s="26"/>
      <c r="G439" s="69"/>
      <c r="I439" s="26"/>
      <c r="J439" s="69"/>
      <c r="K439" s="69"/>
      <c r="L439" s="67"/>
      <c r="M439" s="69"/>
      <c r="N439" s="71"/>
      <c r="O439" s="72"/>
      <c r="P439" s="26"/>
      <c r="Q439" s="26"/>
      <c r="R439" s="26"/>
      <c r="S439" s="26"/>
    </row>
    <row r="440" spans="1:19" s="66" customFormat="1">
      <c r="A440" s="150"/>
      <c r="B440" s="1"/>
      <c r="C440" s="26"/>
      <c r="D440" s="67"/>
      <c r="E440" s="67"/>
      <c r="F440" s="26"/>
      <c r="G440" s="69"/>
      <c r="I440" s="26"/>
      <c r="J440" s="69"/>
      <c r="K440" s="69"/>
      <c r="L440" s="67"/>
      <c r="M440" s="69"/>
      <c r="N440" s="71"/>
      <c r="O440" s="72"/>
      <c r="P440" s="26"/>
      <c r="Q440" s="26"/>
      <c r="R440" s="26"/>
      <c r="S440" s="26"/>
    </row>
    <row r="441" spans="1:19" s="66" customFormat="1">
      <c r="A441" s="150"/>
      <c r="B441" s="1"/>
      <c r="C441" s="26"/>
      <c r="D441" s="67"/>
      <c r="E441" s="67"/>
      <c r="F441" s="26"/>
      <c r="G441" s="69"/>
      <c r="I441" s="26"/>
      <c r="J441" s="69"/>
      <c r="K441" s="69"/>
      <c r="L441" s="67"/>
      <c r="M441" s="69"/>
      <c r="N441" s="71"/>
      <c r="O441" s="72"/>
      <c r="P441" s="26"/>
      <c r="Q441" s="26"/>
      <c r="R441" s="26"/>
      <c r="S441" s="26"/>
    </row>
    <row r="442" spans="1:19" s="66" customFormat="1">
      <c r="A442" s="150"/>
      <c r="B442" s="1"/>
      <c r="C442" s="26"/>
      <c r="D442" s="67"/>
      <c r="E442" s="67"/>
      <c r="F442" s="26"/>
      <c r="G442" s="69"/>
      <c r="I442" s="26"/>
      <c r="J442" s="69"/>
      <c r="K442" s="69"/>
      <c r="L442" s="67"/>
      <c r="M442" s="69"/>
      <c r="N442" s="71"/>
      <c r="O442" s="72"/>
      <c r="P442" s="26"/>
      <c r="Q442" s="26"/>
      <c r="R442" s="26"/>
      <c r="S442" s="26"/>
    </row>
    <row r="443" spans="1:19" s="66" customFormat="1">
      <c r="A443" s="150"/>
      <c r="B443" s="1"/>
      <c r="C443" s="26"/>
      <c r="D443" s="67"/>
      <c r="E443" s="67"/>
      <c r="F443" s="26"/>
      <c r="G443" s="69"/>
      <c r="I443" s="26"/>
      <c r="J443" s="69"/>
      <c r="K443" s="69"/>
      <c r="L443" s="67"/>
      <c r="M443" s="69"/>
      <c r="N443" s="71"/>
      <c r="O443" s="72"/>
      <c r="P443" s="26"/>
      <c r="Q443" s="26"/>
      <c r="R443" s="26"/>
      <c r="S443" s="26"/>
    </row>
    <row r="444" spans="1:19" s="66" customFormat="1">
      <c r="A444" s="150"/>
      <c r="B444" s="1"/>
      <c r="C444" s="26"/>
      <c r="D444" s="67"/>
      <c r="E444" s="67"/>
      <c r="F444" s="26"/>
      <c r="G444" s="69"/>
      <c r="I444" s="26"/>
      <c r="J444" s="69"/>
      <c r="K444" s="69"/>
      <c r="L444" s="67"/>
      <c r="M444" s="69"/>
      <c r="N444" s="71"/>
      <c r="O444" s="72"/>
      <c r="P444" s="26"/>
      <c r="Q444" s="26"/>
      <c r="R444" s="26"/>
      <c r="S444" s="26"/>
    </row>
    <row r="445" spans="1:19"/>
    <row r="446" spans="1:19"/>
    <row r="447" spans="1:19"/>
    <row r="448" spans="1:19"/>
    <row r="449" spans="1:19"/>
    <row r="450" spans="1:19"/>
    <row r="451" spans="1:19"/>
    <row r="452" spans="1:19"/>
    <row r="453" spans="1:19"/>
    <row r="454" spans="1:19"/>
    <row r="455" spans="1:19"/>
    <row r="456" spans="1:19"/>
    <row r="457" spans="1:19"/>
    <row r="458" spans="1:19"/>
    <row r="459" spans="1:19" s="66" customFormat="1">
      <c r="A459" s="150"/>
      <c r="B459" s="1"/>
      <c r="C459" s="26"/>
      <c r="D459" s="67"/>
      <c r="E459" s="67"/>
      <c r="F459" s="26"/>
      <c r="G459" s="69"/>
      <c r="I459" s="26"/>
      <c r="J459" s="69"/>
      <c r="K459" s="69"/>
      <c r="L459" s="67"/>
      <c r="M459" s="69"/>
      <c r="N459" s="71"/>
      <c r="O459" s="72"/>
      <c r="P459" s="26"/>
      <c r="Q459" s="26"/>
      <c r="R459" s="26"/>
      <c r="S459" s="26"/>
    </row>
    <row r="460" spans="1:19" s="66" customFormat="1">
      <c r="A460" s="150"/>
      <c r="B460" s="1"/>
      <c r="C460" s="26"/>
      <c r="D460" s="67"/>
      <c r="E460" s="67"/>
      <c r="F460" s="26"/>
      <c r="G460" s="69"/>
      <c r="I460" s="26"/>
      <c r="J460" s="69"/>
      <c r="K460" s="69"/>
      <c r="L460" s="67"/>
      <c r="M460" s="69"/>
      <c r="N460" s="71"/>
      <c r="O460" s="72"/>
      <c r="P460" s="26"/>
      <c r="Q460" s="26"/>
      <c r="R460" s="26"/>
      <c r="S460" s="26"/>
    </row>
    <row r="461" spans="1:19" s="66" customFormat="1">
      <c r="A461" s="150"/>
      <c r="B461" s="1"/>
      <c r="C461" s="26"/>
      <c r="D461" s="67"/>
      <c r="E461" s="67"/>
      <c r="F461" s="26"/>
      <c r="G461" s="69"/>
      <c r="I461" s="26"/>
      <c r="J461" s="69"/>
      <c r="K461" s="69"/>
      <c r="L461" s="67"/>
      <c r="M461" s="69"/>
      <c r="N461" s="71"/>
      <c r="O461" s="72"/>
      <c r="P461" s="26"/>
      <c r="Q461" s="26"/>
      <c r="R461" s="26"/>
      <c r="S461" s="26"/>
    </row>
    <row r="462" spans="1:19" s="66" customFormat="1">
      <c r="A462" s="150"/>
      <c r="B462" s="1"/>
      <c r="C462" s="26"/>
      <c r="D462" s="67"/>
      <c r="E462" s="67"/>
      <c r="F462" s="26"/>
      <c r="G462" s="69"/>
      <c r="I462" s="26"/>
      <c r="J462" s="69"/>
      <c r="K462" s="69"/>
      <c r="L462" s="67"/>
      <c r="M462" s="69"/>
      <c r="N462" s="71"/>
      <c r="O462" s="72"/>
      <c r="P462" s="26"/>
      <c r="Q462" s="26"/>
      <c r="R462" s="26"/>
      <c r="S462" s="26"/>
    </row>
    <row r="463" spans="1:19" s="66" customFormat="1">
      <c r="A463" s="150"/>
      <c r="B463" s="1"/>
      <c r="C463" s="26"/>
      <c r="D463" s="67"/>
      <c r="E463" s="67"/>
      <c r="F463" s="26"/>
      <c r="G463" s="69"/>
      <c r="I463" s="26"/>
      <c r="J463" s="69"/>
      <c r="K463" s="69"/>
      <c r="L463" s="67"/>
      <c r="M463" s="69"/>
      <c r="N463" s="71"/>
      <c r="O463" s="72"/>
      <c r="P463" s="26"/>
      <c r="Q463" s="26"/>
      <c r="R463" s="26"/>
      <c r="S463" s="26"/>
    </row>
    <row r="464" spans="1:19" s="66" customFormat="1">
      <c r="A464" s="150"/>
      <c r="B464" s="1"/>
      <c r="C464" s="26"/>
      <c r="D464" s="67"/>
      <c r="E464" s="67"/>
      <c r="F464" s="26"/>
      <c r="G464" s="69"/>
      <c r="I464" s="26"/>
      <c r="J464" s="69"/>
      <c r="K464" s="69"/>
      <c r="L464" s="67"/>
      <c r="M464" s="69"/>
      <c r="N464" s="71"/>
      <c r="O464" s="72"/>
      <c r="P464" s="26"/>
      <c r="Q464" s="26"/>
      <c r="R464" s="26"/>
      <c r="S464" s="26"/>
    </row>
    <row r="465" spans="1:19" s="66" customFormat="1">
      <c r="A465" s="150"/>
      <c r="B465" s="1"/>
      <c r="C465" s="26"/>
      <c r="D465" s="67"/>
      <c r="E465" s="67"/>
      <c r="F465" s="26"/>
      <c r="G465" s="69"/>
      <c r="I465" s="26"/>
      <c r="J465" s="69"/>
      <c r="K465" s="69"/>
      <c r="L465" s="67"/>
      <c r="M465" s="69"/>
      <c r="N465" s="71"/>
      <c r="O465" s="72"/>
      <c r="P465" s="26"/>
      <c r="Q465" s="26"/>
      <c r="R465" s="26"/>
      <c r="S465" s="26"/>
    </row>
    <row r="466" spans="1:19" s="66" customFormat="1">
      <c r="A466" s="150"/>
      <c r="B466" s="1"/>
      <c r="C466" s="26"/>
      <c r="D466" s="67"/>
      <c r="E466" s="67"/>
      <c r="F466" s="26"/>
      <c r="G466" s="69"/>
      <c r="I466" s="26"/>
      <c r="J466" s="69"/>
      <c r="K466" s="69"/>
      <c r="L466" s="67"/>
      <c r="M466" s="69"/>
      <c r="N466" s="71"/>
      <c r="O466" s="72"/>
      <c r="P466" s="26"/>
      <c r="Q466" s="26"/>
      <c r="R466" s="26"/>
      <c r="S466" s="26"/>
    </row>
    <row r="467" spans="1:19" s="66" customFormat="1">
      <c r="A467" s="150"/>
      <c r="B467" s="1"/>
      <c r="C467" s="26"/>
      <c r="D467" s="67"/>
      <c r="E467" s="67"/>
      <c r="F467" s="26"/>
      <c r="G467" s="69"/>
      <c r="I467" s="26"/>
      <c r="J467" s="69"/>
      <c r="K467" s="69"/>
      <c r="L467" s="67"/>
      <c r="M467" s="69"/>
      <c r="N467" s="71"/>
      <c r="O467" s="72"/>
      <c r="P467" s="26"/>
      <c r="Q467" s="26"/>
      <c r="R467" s="26"/>
      <c r="S467" s="26"/>
    </row>
    <row r="468" spans="1:19" s="66" customFormat="1">
      <c r="A468" s="150"/>
      <c r="B468" s="1"/>
      <c r="C468" s="26"/>
      <c r="D468" s="67"/>
      <c r="E468" s="67"/>
      <c r="F468" s="26"/>
      <c r="G468" s="69"/>
      <c r="I468" s="26"/>
      <c r="J468" s="69"/>
      <c r="K468" s="69"/>
      <c r="L468" s="67"/>
      <c r="M468" s="69"/>
      <c r="N468" s="71"/>
      <c r="O468" s="72"/>
      <c r="P468" s="26"/>
      <c r="Q468" s="26"/>
      <c r="R468" s="26"/>
      <c r="S468" s="26"/>
    </row>
    <row r="469" spans="1:19" s="66" customFormat="1">
      <c r="A469" s="150"/>
      <c r="B469" s="1"/>
      <c r="C469" s="26"/>
      <c r="D469" s="67"/>
      <c r="E469" s="67"/>
      <c r="F469" s="26"/>
      <c r="G469" s="69"/>
      <c r="I469" s="26"/>
      <c r="J469" s="69"/>
      <c r="K469" s="69"/>
      <c r="L469" s="67"/>
      <c r="M469" s="69"/>
      <c r="N469" s="71"/>
      <c r="O469" s="72"/>
      <c r="P469" s="26"/>
      <c r="Q469" s="26"/>
      <c r="R469" s="26"/>
      <c r="S469" s="26"/>
    </row>
    <row r="470" spans="1:19" s="66" customFormat="1">
      <c r="A470" s="150"/>
      <c r="B470" s="1"/>
      <c r="C470" s="26"/>
      <c r="D470" s="67"/>
      <c r="E470" s="67"/>
      <c r="F470" s="26"/>
      <c r="G470" s="69"/>
      <c r="I470" s="26"/>
      <c r="J470" s="69"/>
      <c r="K470" s="69"/>
      <c r="L470" s="67"/>
      <c r="M470" s="69"/>
      <c r="N470" s="71"/>
      <c r="O470" s="72"/>
      <c r="P470" s="26"/>
      <c r="Q470" s="26"/>
      <c r="R470" s="26"/>
      <c r="S470" s="26"/>
    </row>
    <row r="471" spans="1:19" s="66" customFormat="1">
      <c r="A471" s="150"/>
      <c r="B471" s="1"/>
      <c r="C471" s="26"/>
      <c r="D471" s="67"/>
      <c r="E471" s="67"/>
      <c r="F471" s="26"/>
      <c r="G471" s="69"/>
      <c r="I471" s="26"/>
      <c r="J471" s="69"/>
      <c r="K471" s="69"/>
      <c r="L471" s="67"/>
      <c r="M471" s="69"/>
      <c r="N471" s="71"/>
      <c r="O471" s="72"/>
      <c r="P471" s="26"/>
      <c r="Q471" s="26"/>
      <c r="R471" s="26"/>
      <c r="S471" s="26"/>
    </row>
    <row r="472" spans="1:19" s="66" customFormat="1">
      <c r="A472" s="150"/>
      <c r="B472" s="1"/>
      <c r="C472" s="26"/>
      <c r="D472" s="67"/>
      <c r="E472" s="67"/>
      <c r="F472" s="26"/>
      <c r="G472" s="69"/>
      <c r="I472" s="26"/>
      <c r="J472" s="69"/>
      <c r="K472" s="69"/>
      <c r="L472" s="67"/>
      <c r="M472" s="69"/>
      <c r="N472" s="71"/>
      <c r="O472" s="72"/>
      <c r="P472" s="26"/>
      <c r="Q472" s="26"/>
      <c r="R472" s="26"/>
      <c r="S472" s="26"/>
    </row>
    <row r="473" spans="1:19" s="66" customFormat="1">
      <c r="A473" s="150"/>
      <c r="B473" s="1"/>
      <c r="C473" s="26"/>
      <c r="D473" s="67"/>
      <c r="E473" s="67"/>
      <c r="F473" s="26"/>
      <c r="G473" s="69"/>
      <c r="I473" s="26"/>
      <c r="J473" s="69"/>
      <c r="K473" s="69"/>
      <c r="L473" s="67"/>
      <c r="M473" s="69"/>
      <c r="N473" s="71"/>
      <c r="O473" s="72"/>
      <c r="P473" s="26"/>
      <c r="Q473" s="26"/>
      <c r="R473" s="26"/>
      <c r="S473" s="26"/>
    </row>
    <row r="474" spans="1:19" s="66" customFormat="1">
      <c r="A474" s="150"/>
      <c r="B474" s="1"/>
      <c r="C474" s="26"/>
      <c r="D474" s="67"/>
      <c r="E474" s="67"/>
      <c r="F474" s="26"/>
      <c r="G474" s="69"/>
      <c r="I474" s="26"/>
      <c r="J474" s="69"/>
      <c r="K474" s="69"/>
      <c r="L474" s="67"/>
      <c r="M474" s="69"/>
      <c r="N474" s="71"/>
      <c r="O474" s="72"/>
      <c r="P474" s="26"/>
      <c r="Q474" s="26"/>
      <c r="R474" s="26"/>
      <c r="S474" s="26"/>
    </row>
    <row r="475" spans="1:19" s="66" customFormat="1">
      <c r="A475" s="150"/>
      <c r="B475" s="1"/>
      <c r="C475" s="26"/>
      <c r="D475" s="67"/>
      <c r="E475" s="67"/>
      <c r="F475" s="26"/>
      <c r="G475" s="69"/>
      <c r="I475" s="26"/>
      <c r="J475" s="69"/>
      <c r="K475" s="69"/>
      <c r="L475" s="67"/>
      <c r="M475" s="69"/>
      <c r="N475" s="71"/>
      <c r="O475" s="72"/>
      <c r="P475" s="26"/>
      <c r="Q475" s="26"/>
      <c r="R475" s="26"/>
      <c r="S475" s="26"/>
    </row>
    <row r="476" spans="1:19" s="66" customFormat="1">
      <c r="A476" s="150"/>
      <c r="B476" s="1"/>
      <c r="C476" s="26"/>
      <c r="D476" s="67"/>
      <c r="E476" s="67"/>
      <c r="F476" s="26"/>
      <c r="G476" s="69"/>
      <c r="I476" s="26"/>
      <c r="J476" s="69"/>
      <c r="K476" s="69"/>
      <c r="L476" s="67"/>
      <c r="M476" s="69"/>
      <c r="N476" s="71"/>
      <c r="O476" s="72"/>
      <c r="P476" s="26"/>
      <c r="Q476" s="26"/>
      <c r="R476" s="26"/>
      <c r="S476" s="26"/>
    </row>
    <row r="477" spans="1:19" s="66" customFormat="1">
      <c r="A477" s="150"/>
      <c r="B477" s="1"/>
      <c r="C477" s="26"/>
      <c r="D477" s="67"/>
      <c r="E477" s="67"/>
      <c r="F477" s="26"/>
      <c r="G477" s="69"/>
      <c r="I477" s="26"/>
      <c r="J477" s="69"/>
      <c r="K477" s="69"/>
      <c r="L477" s="67"/>
      <c r="M477" s="69"/>
      <c r="N477" s="71"/>
      <c r="O477" s="72"/>
      <c r="P477" s="26"/>
      <c r="Q477" s="26"/>
      <c r="R477" s="26"/>
      <c r="S477" s="26"/>
    </row>
    <row r="478" spans="1:19" s="66" customFormat="1">
      <c r="A478" s="150"/>
      <c r="B478" s="1"/>
      <c r="C478" s="26"/>
      <c r="D478" s="67"/>
      <c r="E478" s="67"/>
      <c r="F478" s="26"/>
      <c r="G478" s="69"/>
      <c r="I478" s="26"/>
      <c r="J478" s="69"/>
      <c r="K478" s="69"/>
      <c r="L478" s="67"/>
      <c r="M478" s="69"/>
      <c r="N478" s="71"/>
      <c r="O478" s="72"/>
      <c r="P478" s="26"/>
      <c r="Q478" s="26"/>
      <c r="R478" s="26"/>
      <c r="S478" s="26"/>
    </row>
    <row r="479" spans="1:19" s="66" customFormat="1">
      <c r="A479" s="150"/>
      <c r="B479" s="1"/>
      <c r="C479" s="26"/>
      <c r="D479" s="67"/>
      <c r="E479" s="67"/>
      <c r="F479" s="26"/>
      <c r="G479" s="69"/>
      <c r="I479" s="26"/>
      <c r="J479" s="69"/>
      <c r="K479" s="69"/>
      <c r="L479" s="67"/>
      <c r="M479" s="69"/>
      <c r="N479" s="71"/>
      <c r="O479" s="72"/>
      <c r="P479" s="26"/>
      <c r="Q479" s="26"/>
      <c r="R479" s="26"/>
      <c r="S479" s="26"/>
    </row>
    <row r="480" spans="1:19" s="66" customFormat="1">
      <c r="A480" s="150"/>
      <c r="B480" s="1"/>
      <c r="C480" s="26"/>
      <c r="D480" s="67"/>
      <c r="E480" s="67"/>
      <c r="F480" s="26"/>
      <c r="G480" s="69"/>
      <c r="I480" s="26"/>
      <c r="J480" s="69"/>
      <c r="K480" s="69"/>
      <c r="L480" s="67"/>
      <c r="M480" s="69"/>
      <c r="N480" s="71"/>
      <c r="O480" s="72"/>
      <c r="P480" s="26"/>
      <c r="Q480" s="26"/>
      <c r="R480" s="26"/>
      <c r="S480" s="26"/>
    </row>
    <row r="481" spans="1:19" s="66" customFormat="1">
      <c r="A481" s="150"/>
      <c r="B481" s="1"/>
      <c r="C481" s="26"/>
      <c r="D481" s="67"/>
      <c r="E481" s="67"/>
      <c r="F481" s="26"/>
      <c r="G481" s="69"/>
      <c r="I481" s="26"/>
      <c r="J481" s="69"/>
      <c r="K481" s="69"/>
      <c r="L481" s="67"/>
      <c r="M481" s="69"/>
      <c r="N481" s="71"/>
      <c r="O481" s="72"/>
      <c r="P481" s="26"/>
      <c r="Q481" s="26"/>
      <c r="R481" s="26"/>
      <c r="S481" s="26"/>
    </row>
    <row r="482" spans="1:19" s="66" customFormat="1">
      <c r="A482" s="150"/>
      <c r="B482" s="1"/>
      <c r="C482" s="26"/>
      <c r="D482" s="67"/>
      <c r="E482" s="67"/>
      <c r="F482" s="26"/>
      <c r="G482" s="69"/>
      <c r="I482" s="26"/>
      <c r="J482" s="69"/>
      <c r="K482" s="69"/>
      <c r="L482" s="67"/>
      <c r="M482" s="69"/>
      <c r="N482" s="71"/>
      <c r="O482" s="72"/>
      <c r="P482" s="26"/>
      <c r="Q482" s="26"/>
      <c r="R482" s="26"/>
      <c r="S482" s="26"/>
    </row>
    <row r="483" spans="1:19" s="66" customFormat="1">
      <c r="A483" s="150"/>
      <c r="B483" s="1"/>
      <c r="C483" s="26"/>
      <c r="D483" s="67"/>
      <c r="E483" s="67"/>
      <c r="F483" s="26"/>
      <c r="G483" s="69"/>
      <c r="I483" s="26"/>
      <c r="J483" s="69"/>
      <c r="K483" s="69"/>
      <c r="L483" s="67"/>
      <c r="M483" s="69"/>
      <c r="N483" s="71"/>
      <c r="O483" s="72"/>
      <c r="P483" s="26"/>
      <c r="Q483" s="26"/>
      <c r="R483" s="26"/>
      <c r="S483" s="26"/>
    </row>
    <row r="484" spans="1:19" s="66" customFormat="1">
      <c r="A484" s="150"/>
      <c r="B484" s="1"/>
      <c r="C484" s="26"/>
      <c r="D484" s="67"/>
      <c r="E484" s="67"/>
      <c r="F484" s="26"/>
      <c r="G484" s="69"/>
      <c r="I484" s="26"/>
      <c r="J484" s="69"/>
      <c r="K484" s="69"/>
      <c r="L484" s="67"/>
      <c r="M484" s="69"/>
      <c r="N484" s="71"/>
      <c r="O484" s="72"/>
      <c r="P484" s="26"/>
      <c r="Q484" s="26"/>
      <c r="R484" s="26"/>
      <c r="S484" s="26"/>
    </row>
    <row r="485" spans="1:19" s="66" customFormat="1">
      <c r="A485" s="150"/>
      <c r="B485" s="1"/>
      <c r="C485" s="26"/>
      <c r="D485" s="67"/>
      <c r="E485" s="67"/>
      <c r="F485" s="26"/>
      <c r="G485" s="69"/>
      <c r="I485" s="26"/>
      <c r="J485" s="69"/>
      <c r="K485" s="69"/>
      <c r="L485" s="67"/>
      <c r="M485" s="69"/>
      <c r="N485" s="71"/>
      <c r="O485" s="72"/>
      <c r="P485" s="26"/>
      <c r="Q485" s="26"/>
      <c r="R485" s="26"/>
      <c r="S485" s="26"/>
    </row>
    <row r="486" spans="1:19" s="66" customFormat="1">
      <c r="A486" s="150"/>
      <c r="B486" s="1"/>
      <c r="C486" s="26"/>
      <c r="D486" s="67"/>
      <c r="E486" s="67"/>
      <c r="F486" s="26"/>
      <c r="G486" s="69"/>
      <c r="I486" s="26"/>
      <c r="J486" s="69"/>
      <c r="K486" s="69"/>
      <c r="L486" s="67"/>
      <c r="M486" s="69"/>
      <c r="N486" s="71"/>
      <c r="O486" s="72"/>
      <c r="P486" s="26"/>
      <c r="Q486" s="26"/>
      <c r="R486" s="26"/>
      <c r="S486" s="26"/>
    </row>
    <row r="487" spans="1:19" s="66" customFormat="1">
      <c r="A487" s="150"/>
      <c r="B487" s="1"/>
      <c r="C487" s="26"/>
      <c r="D487" s="67"/>
      <c r="E487" s="67"/>
      <c r="F487" s="26"/>
      <c r="G487" s="69"/>
      <c r="I487" s="26"/>
      <c r="J487" s="69"/>
      <c r="K487" s="69"/>
      <c r="L487" s="67"/>
      <c r="M487" s="69"/>
      <c r="N487" s="71"/>
      <c r="O487" s="72"/>
      <c r="P487" s="26"/>
      <c r="Q487" s="26"/>
      <c r="R487" s="26"/>
      <c r="S487" s="26"/>
    </row>
    <row r="488" spans="1:19" s="66" customFormat="1">
      <c r="A488" s="150"/>
      <c r="B488" s="1"/>
      <c r="C488" s="26"/>
      <c r="D488" s="67"/>
      <c r="E488" s="67"/>
      <c r="F488" s="26"/>
      <c r="G488" s="69"/>
      <c r="I488" s="26"/>
      <c r="J488" s="69"/>
      <c r="K488" s="69"/>
      <c r="L488" s="67"/>
      <c r="M488" s="69"/>
      <c r="N488" s="71"/>
      <c r="O488" s="72"/>
      <c r="P488" s="26"/>
      <c r="Q488" s="26"/>
      <c r="R488" s="26"/>
      <c r="S488" s="26"/>
    </row>
    <row r="489" spans="1:19" s="66" customFormat="1">
      <c r="A489" s="150"/>
      <c r="B489" s="1"/>
      <c r="C489" s="26"/>
      <c r="D489" s="67"/>
      <c r="E489" s="67"/>
      <c r="F489" s="26"/>
      <c r="G489" s="69"/>
      <c r="I489" s="26"/>
      <c r="J489" s="69"/>
      <c r="K489" s="69"/>
      <c r="L489" s="67"/>
      <c r="M489" s="69"/>
      <c r="N489" s="71"/>
      <c r="O489" s="72"/>
      <c r="P489" s="26"/>
      <c r="Q489" s="26"/>
      <c r="R489" s="26"/>
      <c r="S489" s="26"/>
    </row>
    <row r="490" spans="1:19" s="66" customFormat="1">
      <c r="A490" s="150"/>
      <c r="B490" s="1"/>
      <c r="C490" s="26"/>
      <c r="D490" s="67"/>
      <c r="E490" s="67"/>
      <c r="F490" s="26"/>
      <c r="G490" s="69"/>
      <c r="I490" s="26"/>
      <c r="J490" s="69"/>
      <c r="K490" s="69"/>
      <c r="L490" s="67"/>
      <c r="M490" s="69"/>
      <c r="N490" s="71"/>
      <c r="O490" s="72"/>
      <c r="P490" s="26"/>
      <c r="Q490" s="26"/>
      <c r="R490" s="26"/>
      <c r="S490" s="26"/>
    </row>
    <row r="491" spans="1:19" s="66" customFormat="1">
      <c r="A491" s="150"/>
      <c r="B491" s="1"/>
      <c r="C491" s="26"/>
      <c r="D491" s="67"/>
      <c r="E491" s="67"/>
      <c r="F491" s="26"/>
      <c r="G491" s="69"/>
      <c r="I491" s="26"/>
      <c r="J491" s="69"/>
      <c r="K491" s="69"/>
      <c r="L491" s="67"/>
      <c r="M491" s="69"/>
      <c r="N491" s="71"/>
      <c r="O491" s="72"/>
      <c r="P491" s="26"/>
      <c r="Q491" s="26"/>
      <c r="R491" s="26"/>
      <c r="S491" s="26"/>
    </row>
    <row r="492" spans="1:19" s="66" customFormat="1">
      <c r="A492" s="150"/>
      <c r="B492" s="1"/>
      <c r="C492" s="26"/>
      <c r="D492" s="67"/>
      <c r="E492" s="67"/>
      <c r="F492" s="26"/>
      <c r="G492" s="69"/>
      <c r="I492" s="26"/>
      <c r="J492" s="69"/>
      <c r="K492" s="69"/>
      <c r="L492" s="67"/>
      <c r="M492" s="69"/>
      <c r="N492" s="71"/>
      <c r="O492" s="72"/>
      <c r="P492" s="26"/>
      <c r="Q492" s="26"/>
      <c r="R492" s="26"/>
      <c r="S492" s="26"/>
    </row>
    <row r="493" spans="1:19" s="66" customFormat="1">
      <c r="A493" s="150"/>
      <c r="B493" s="1"/>
      <c r="C493" s="26"/>
      <c r="D493" s="67"/>
      <c r="E493" s="67"/>
      <c r="F493" s="26"/>
      <c r="G493" s="69"/>
      <c r="I493" s="26"/>
      <c r="J493" s="69"/>
      <c r="K493" s="69"/>
      <c r="L493" s="67"/>
      <c r="M493" s="69"/>
      <c r="N493" s="71"/>
      <c r="O493" s="72"/>
      <c r="P493" s="26"/>
      <c r="Q493" s="26"/>
      <c r="R493" s="26"/>
      <c r="S493" s="26"/>
    </row>
    <row r="494" spans="1:19" s="66" customFormat="1">
      <c r="A494" s="150"/>
      <c r="B494" s="1"/>
      <c r="C494" s="26"/>
      <c r="D494" s="67"/>
      <c r="E494" s="67"/>
      <c r="F494" s="26"/>
      <c r="G494" s="69"/>
      <c r="I494" s="26"/>
      <c r="J494" s="69"/>
      <c r="K494" s="69"/>
      <c r="L494" s="67"/>
      <c r="M494" s="69"/>
      <c r="N494" s="71"/>
      <c r="O494" s="72"/>
      <c r="P494" s="26"/>
      <c r="Q494" s="26"/>
      <c r="R494" s="26"/>
      <c r="S494" s="26"/>
    </row>
    <row r="495" spans="1:19" s="66" customFormat="1">
      <c r="A495" s="150"/>
      <c r="B495" s="1"/>
      <c r="C495" s="26"/>
      <c r="D495" s="67"/>
      <c r="E495" s="67"/>
      <c r="F495" s="26"/>
      <c r="G495" s="69"/>
      <c r="I495" s="26"/>
      <c r="J495" s="69"/>
      <c r="K495" s="69"/>
      <c r="L495" s="67"/>
      <c r="M495" s="69"/>
      <c r="N495" s="71"/>
      <c r="O495" s="72"/>
      <c r="P495" s="26"/>
      <c r="Q495" s="26"/>
      <c r="R495" s="26"/>
      <c r="S495" s="26"/>
    </row>
    <row r="496" spans="1:19" s="66" customFormat="1">
      <c r="A496" s="150"/>
      <c r="B496" s="1"/>
      <c r="C496" s="26"/>
      <c r="D496" s="67"/>
      <c r="E496" s="67"/>
      <c r="F496" s="26"/>
      <c r="G496" s="69"/>
      <c r="I496" s="26"/>
      <c r="J496" s="69"/>
      <c r="K496" s="69"/>
      <c r="L496" s="67"/>
      <c r="M496" s="69"/>
      <c r="N496" s="71"/>
      <c r="O496" s="72"/>
      <c r="P496" s="26"/>
      <c r="Q496" s="26"/>
      <c r="R496" s="26"/>
      <c r="S496" s="26"/>
    </row>
    <row r="497" spans="1:19" s="66" customFormat="1">
      <c r="A497" s="150"/>
      <c r="B497" s="1"/>
      <c r="C497" s="26"/>
      <c r="D497" s="67"/>
      <c r="E497" s="67"/>
      <c r="F497" s="26"/>
      <c r="G497" s="69"/>
      <c r="I497" s="26"/>
      <c r="J497" s="69"/>
      <c r="K497" s="69"/>
      <c r="L497" s="67"/>
      <c r="M497" s="69"/>
      <c r="N497" s="71"/>
      <c r="O497" s="72"/>
      <c r="P497" s="26"/>
      <c r="Q497" s="26"/>
      <c r="R497" s="26"/>
      <c r="S497" s="26"/>
    </row>
    <row r="498" spans="1:19" s="66" customFormat="1">
      <c r="A498" s="150"/>
      <c r="B498" s="1"/>
      <c r="C498" s="26"/>
      <c r="D498" s="67"/>
      <c r="E498" s="67"/>
      <c r="F498" s="26"/>
      <c r="G498" s="69"/>
      <c r="I498" s="26"/>
      <c r="J498" s="69"/>
      <c r="K498" s="69"/>
      <c r="L498" s="67"/>
      <c r="M498" s="69"/>
      <c r="N498" s="71"/>
      <c r="O498" s="72"/>
      <c r="P498" s="26"/>
      <c r="Q498" s="26"/>
      <c r="R498" s="26"/>
      <c r="S498" s="26"/>
    </row>
    <row r="499" spans="1:19" s="66" customFormat="1">
      <c r="A499" s="150"/>
      <c r="B499" s="1"/>
      <c r="C499" s="26"/>
      <c r="D499" s="67"/>
      <c r="E499" s="67"/>
      <c r="F499" s="26"/>
      <c r="G499" s="69"/>
      <c r="I499" s="26"/>
      <c r="J499" s="69"/>
      <c r="K499" s="69"/>
      <c r="L499" s="67"/>
      <c r="M499" s="69"/>
      <c r="N499" s="71"/>
      <c r="O499" s="72"/>
      <c r="P499" s="26"/>
      <c r="Q499" s="26"/>
      <c r="R499" s="26"/>
      <c r="S499" s="26"/>
    </row>
    <row r="500" spans="1:19" s="66" customFormat="1">
      <c r="A500" s="150"/>
      <c r="B500" s="1"/>
      <c r="C500" s="26"/>
      <c r="D500" s="67"/>
      <c r="E500" s="67"/>
      <c r="F500" s="26"/>
      <c r="G500" s="69"/>
      <c r="I500" s="26"/>
      <c r="J500" s="69"/>
      <c r="K500" s="69"/>
      <c r="L500" s="67"/>
      <c r="M500" s="69"/>
      <c r="N500" s="71"/>
      <c r="O500" s="72"/>
      <c r="P500" s="26"/>
      <c r="Q500" s="26"/>
      <c r="R500" s="26"/>
      <c r="S500" s="26"/>
    </row>
    <row r="501" spans="1:19" s="66" customFormat="1">
      <c r="A501" s="150"/>
      <c r="B501" s="1"/>
      <c r="C501" s="26"/>
      <c r="D501" s="67"/>
      <c r="E501" s="67"/>
      <c r="F501" s="26"/>
      <c r="G501" s="69"/>
      <c r="I501" s="26"/>
      <c r="J501" s="69"/>
      <c r="K501" s="69"/>
      <c r="L501" s="67"/>
      <c r="M501" s="69"/>
      <c r="N501" s="71"/>
      <c r="O501" s="72"/>
      <c r="P501" s="26"/>
      <c r="Q501" s="26"/>
      <c r="R501" s="26"/>
      <c r="S501" s="26"/>
    </row>
    <row r="502" spans="1:19" s="66" customFormat="1">
      <c r="A502" s="150"/>
      <c r="B502" s="1"/>
      <c r="C502" s="26"/>
      <c r="D502" s="67"/>
      <c r="E502" s="67"/>
      <c r="F502" s="26"/>
      <c r="G502" s="69"/>
      <c r="I502" s="26"/>
      <c r="J502" s="69"/>
      <c r="K502" s="69"/>
      <c r="L502" s="67"/>
      <c r="M502" s="69"/>
      <c r="N502" s="71"/>
      <c r="O502" s="72"/>
      <c r="P502" s="26"/>
      <c r="Q502" s="26"/>
      <c r="R502" s="26"/>
      <c r="S502" s="26"/>
    </row>
    <row r="503" spans="1:19" s="66" customFormat="1">
      <c r="A503" s="150"/>
      <c r="B503" s="1"/>
      <c r="C503" s="26"/>
      <c r="D503" s="67"/>
      <c r="E503" s="67"/>
      <c r="F503" s="26"/>
      <c r="G503" s="69"/>
      <c r="I503" s="26"/>
      <c r="J503" s="69"/>
      <c r="K503" s="69"/>
      <c r="L503" s="67"/>
      <c r="M503" s="69"/>
      <c r="N503" s="71"/>
      <c r="O503" s="72"/>
      <c r="P503" s="26"/>
      <c r="Q503" s="26"/>
      <c r="R503" s="26"/>
      <c r="S503" s="26"/>
    </row>
    <row r="504" spans="1:19" s="66" customFormat="1">
      <c r="A504" s="150"/>
      <c r="B504" s="1"/>
      <c r="C504" s="26"/>
      <c r="D504" s="67"/>
      <c r="E504" s="67"/>
      <c r="F504" s="26"/>
      <c r="G504" s="69"/>
      <c r="I504" s="26"/>
      <c r="J504" s="69"/>
      <c r="K504" s="69"/>
      <c r="L504" s="67"/>
      <c r="M504" s="69"/>
      <c r="N504" s="71"/>
      <c r="O504" s="72"/>
      <c r="P504" s="26"/>
      <c r="Q504" s="26"/>
      <c r="R504" s="26"/>
      <c r="S504" s="26"/>
    </row>
    <row r="505" spans="1:19" s="66" customFormat="1">
      <c r="A505" s="150"/>
      <c r="B505" s="1"/>
      <c r="C505" s="26"/>
      <c r="D505" s="67"/>
      <c r="E505" s="67"/>
      <c r="F505" s="26"/>
      <c r="G505" s="69"/>
      <c r="I505" s="26"/>
      <c r="J505" s="69"/>
      <c r="K505" s="69"/>
      <c r="L505" s="67"/>
      <c r="M505" s="69"/>
      <c r="N505" s="71"/>
      <c r="O505" s="72"/>
      <c r="P505" s="26"/>
      <c r="Q505" s="26"/>
      <c r="R505" s="26"/>
      <c r="S505" s="26"/>
    </row>
    <row r="506" spans="1:19" s="66" customFormat="1">
      <c r="A506" s="150"/>
      <c r="B506" s="1"/>
      <c r="C506" s="26"/>
      <c r="D506" s="67"/>
      <c r="E506" s="67"/>
      <c r="F506" s="26"/>
      <c r="G506" s="69"/>
      <c r="I506" s="26"/>
      <c r="J506" s="69"/>
      <c r="K506" s="69"/>
      <c r="L506" s="67"/>
      <c r="M506" s="69"/>
      <c r="N506" s="71"/>
      <c r="O506" s="72"/>
      <c r="P506" s="26"/>
      <c r="Q506" s="26"/>
      <c r="R506" s="26"/>
      <c r="S506" s="26"/>
    </row>
    <row r="507" spans="1:19" s="66" customFormat="1">
      <c r="A507" s="150"/>
      <c r="B507" s="1"/>
      <c r="C507" s="26"/>
      <c r="D507" s="67"/>
      <c r="E507" s="67"/>
      <c r="F507" s="26"/>
      <c r="G507" s="69"/>
      <c r="I507" s="26"/>
      <c r="J507" s="69"/>
      <c r="K507" s="69"/>
      <c r="L507" s="67"/>
      <c r="M507" s="69"/>
      <c r="N507" s="71"/>
      <c r="O507" s="72"/>
      <c r="P507" s="26"/>
      <c r="Q507" s="26"/>
      <c r="R507" s="26"/>
      <c r="S507" s="26"/>
    </row>
    <row r="508" spans="1:19" s="66" customFormat="1">
      <c r="A508" s="150"/>
      <c r="B508" s="1"/>
      <c r="C508" s="26"/>
      <c r="D508" s="67"/>
      <c r="E508" s="67"/>
      <c r="F508" s="26"/>
      <c r="G508" s="69"/>
      <c r="I508" s="26"/>
      <c r="J508" s="69"/>
      <c r="K508" s="69"/>
      <c r="L508" s="67"/>
      <c r="M508" s="69"/>
      <c r="N508" s="71"/>
      <c r="O508" s="72"/>
      <c r="P508" s="26"/>
      <c r="Q508" s="26"/>
      <c r="R508" s="26"/>
      <c r="S508" s="26"/>
    </row>
    <row r="509" spans="1:19" s="66" customFormat="1">
      <c r="A509" s="150"/>
      <c r="B509" s="1"/>
      <c r="C509" s="26"/>
      <c r="D509" s="67"/>
      <c r="E509" s="67"/>
      <c r="F509" s="26"/>
      <c r="G509" s="69"/>
      <c r="I509" s="26"/>
      <c r="J509" s="69"/>
      <c r="K509" s="69"/>
      <c r="L509" s="67"/>
      <c r="M509" s="69"/>
      <c r="N509" s="71"/>
      <c r="O509" s="72"/>
      <c r="P509" s="26"/>
      <c r="Q509" s="26"/>
      <c r="R509" s="26"/>
      <c r="S509" s="26"/>
    </row>
    <row r="510" spans="1:19" s="66" customFormat="1">
      <c r="A510" s="150"/>
      <c r="B510" s="1"/>
      <c r="C510" s="26"/>
      <c r="D510" s="67"/>
      <c r="E510" s="67"/>
      <c r="F510" s="26"/>
      <c r="G510" s="69"/>
      <c r="I510" s="26"/>
      <c r="J510" s="69"/>
      <c r="K510" s="69"/>
      <c r="L510" s="67"/>
      <c r="M510" s="69"/>
      <c r="N510" s="71"/>
      <c r="O510" s="72"/>
      <c r="P510" s="26"/>
      <c r="Q510" s="26"/>
      <c r="R510" s="26"/>
      <c r="S510" s="26"/>
    </row>
    <row r="511" spans="1:19" s="66" customFormat="1">
      <c r="A511" s="150"/>
      <c r="B511" s="1"/>
      <c r="C511" s="26"/>
      <c r="D511" s="67"/>
      <c r="E511" s="67"/>
      <c r="F511" s="26"/>
      <c r="G511" s="69"/>
      <c r="I511" s="26"/>
      <c r="J511" s="69"/>
      <c r="K511" s="69"/>
      <c r="L511" s="67"/>
      <c r="M511" s="69"/>
      <c r="N511" s="71"/>
      <c r="O511" s="72"/>
      <c r="P511" s="26"/>
      <c r="Q511" s="26"/>
      <c r="R511" s="26"/>
      <c r="S511" s="26"/>
    </row>
    <row r="512" spans="1:19"/>
    <row r="513" spans="2:19"/>
    <row r="514" spans="2:19"/>
    <row r="515" spans="2:19"/>
    <row r="516" spans="2:19" s="150" customFormat="1">
      <c r="B516" s="1"/>
      <c r="C516" s="26"/>
      <c r="D516" s="67"/>
      <c r="E516" s="67"/>
      <c r="F516" s="26"/>
      <c r="G516" s="69"/>
      <c r="H516" s="66"/>
      <c r="I516" s="26"/>
      <c r="J516" s="69"/>
      <c r="K516" s="69"/>
      <c r="L516" s="67"/>
      <c r="M516" s="69"/>
      <c r="N516" s="71"/>
      <c r="O516" s="72"/>
      <c r="P516" s="26"/>
      <c r="Q516" s="26"/>
      <c r="R516" s="26"/>
      <c r="S516" s="26"/>
    </row>
    <row r="517" spans="2:19" s="150" customFormat="1">
      <c r="B517" s="1"/>
      <c r="C517" s="26"/>
      <c r="D517" s="67"/>
      <c r="E517" s="67"/>
      <c r="F517" s="26"/>
      <c r="G517" s="69"/>
      <c r="H517" s="66"/>
      <c r="I517" s="26"/>
      <c r="J517" s="69"/>
      <c r="K517" s="69"/>
      <c r="L517" s="67"/>
      <c r="M517" s="69"/>
      <c r="N517" s="71"/>
      <c r="O517" s="72"/>
      <c r="P517" s="26"/>
      <c r="Q517" s="26"/>
      <c r="R517" s="26"/>
      <c r="S517" s="26"/>
    </row>
    <row r="518" spans="2:19" s="150" customFormat="1">
      <c r="B518" s="1"/>
      <c r="C518" s="26"/>
      <c r="D518" s="67"/>
      <c r="E518" s="67"/>
      <c r="F518" s="26"/>
      <c r="G518" s="69"/>
      <c r="H518" s="66"/>
      <c r="I518" s="26"/>
      <c r="J518" s="69"/>
      <c r="K518" s="69"/>
      <c r="L518" s="67"/>
      <c r="M518" s="69"/>
      <c r="N518" s="71"/>
      <c r="O518" s="72"/>
      <c r="P518" s="26"/>
      <c r="Q518" s="26"/>
      <c r="R518" s="26"/>
      <c r="S518" s="26"/>
    </row>
    <row r="519" spans="2:19" s="150" customFormat="1">
      <c r="B519" s="1"/>
      <c r="C519" s="26"/>
      <c r="D519" s="67"/>
      <c r="E519" s="67"/>
      <c r="F519" s="26"/>
      <c r="G519" s="69"/>
      <c r="H519" s="66"/>
      <c r="I519" s="26"/>
      <c r="J519" s="69"/>
      <c r="K519" s="69"/>
      <c r="L519" s="67"/>
      <c r="M519" s="69"/>
      <c r="N519" s="71"/>
      <c r="O519" s="72"/>
      <c r="P519" s="26"/>
      <c r="Q519" s="26"/>
      <c r="R519" s="26"/>
      <c r="S519" s="26"/>
    </row>
    <row r="520" spans="2:19" s="150" customFormat="1">
      <c r="B520" s="1"/>
      <c r="C520" s="26"/>
      <c r="D520" s="67"/>
      <c r="E520" s="67"/>
      <c r="F520" s="26"/>
      <c r="G520" s="69"/>
      <c r="H520" s="66"/>
      <c r="I520" s="26"/>
      <c r="J520" s="69"/>
      <c r="K520" s="69"/>
      <c r="L520" s="67"/>
      <c r="M520" s="69"/>
      <c r="N520" s="71"/>
      <c r="O520" s="72"/>
      <c r="P520" s="26"/>
      <c r="Q520" s="26"/>
      <c r="R520" s="26"/>
      <c r="S520" s="26"/>
    </row>
    <row r="521" spans="2:19" s="150" customFormat="1">
      <c r="B521" s="1"/>
      <c r="C521" s="26"/>
      <c r="D521" s="67"/>
      <c r="E521" s="67"/>
      <c r="F521" s="26"/>
      <c r="G521" s="69"/>
      <c r="H521" s="66"/>
      <c r="I521" s="26"/>
      <c r="J521" s="69"/>
      <c r="K521" s="69"/>
      <c r="L521" s="67"/>
      <c r="M521" s="69"/>
      <c r="N521" s="71"/>
      <c r="O521" s="72"/>
      <c r="P521" s="26"/>
      <c r="Q521" s="26"/>
      <c r="R521" s="26"/>
      <c r="S521" s="26"/>
    </row>
    <row r="522" spans="2:19" s="150" customFormat="1">
      <c r="B522" s="1"/>
      <c r="C522" s="26"/>
      <c r="D522" s="67"/>
      <c r="E522" s="67"/>
      <c r="F522" s="26"/>
      <c r="G522" s="69"/>
      <c r="H522" s="66"/>
      <c r="I522" s="26"/>
      <c r="J522" s="69"/>
      <c r="K522" s="69"/>
      <c r="L522" s="67"/>
      <c r="M522" s="69"/>
      <c r="N522" s="71"/>
      <c r="O522" s="72"/>
      <c r="P522" s="26"/>
      <c r="Q522" s="26"/>
      <c r="R522" s="26"/>
      <c r="S522" s="26"/>
    </row>
    <row r="523" spans="2:19" s="150" customFormat="1">
      <c r="B523" s="1"/>
      <c r="C523" s="26"/>
      <c r="D523" s="67"/>
      <c r="E523" s="67"/>
      <c r="F523" s="26"/>
      <c r="G523" s="69"/>
      <c r="H523" s="66"/>
      <c r="I523" s="26"/>
      <c r="J523" s="69"/>
      <c r="K523" s="69"/>
      <c r="L523" s="67"/>
      <c r="M523" s="69"/>
      <c r="N523" s="71"/>
      <c r="O523" s="72"/>
      <c r="P523" s="26"/>
      <c r="Q523" s="26"/>
      <c r="R523" s="26"/>
      <c r="S523" s="26"/>
    </row>
    <row r="524" spans="2:19" s="150" customFormat="1">
      <c r="B524" s="1"/>
      <c r="C524" s="26"/>
      <c r="D524" s="67"/>
      <c r="E524" s="67"/>
      <c r="F524" s="26"/>
      <c r="G524" s="69"/>
      <c r="H524" s="66"/>
      <c r="I524" s="26"/>
      <c r="J524" s="69"/>
      <c r="K524" s="69"/>
      <c r="L524" s="67"/>
      <c r="M524" s="69"/>
      <c r="N524" s="71"/>
      <c r="O524" s="72"/>
      <c r="P524" s="26"/>
      <c r="Q524" s="26"/>
      <c r="R524" s="26"/>
      <c r="S524" s="26"/>
    </row>
    <row r="525" spans="2:19" s="150" customFormat="1">
      <c r="B525" s="1"/>
      <c r="C525" s="26"/>
      <c r="D525" s="67"/>
      <c r="E525" s="67"/>
      <c r="F525" s="26"/>
      <c r="G525" s="69"/>
      <c r="H525" s="66"/>
      <c r="I525" s="26"/>
      <c r="J525" s="69"/>
      <c r="K525" s="69"/>
      <c r="L525" s="67"/>
      <c r="M525" s="69"/>
      <c r="N525" s="71"/>
      <c r="O525" s="72"/>
      <c r="P525" s="26"/>
      <c r="Q525" s="26"/>
      <c r="R525" s="26"/>
      <c r="S525" s="26"/>
    </row>
    <row r="526" spans="2:19" s="150" customFormat="1">
      <c r="B526" s="1"/>
      <c r="C526" s="26"/>
      <c r="D526" s="67"/>
      <c r="E526" s="67"/>
      <c r="F526" s="26"/>
      <c r="G526" s="69"/>
      <c r="H526" s="66"/>
      <c r="I526" s="26"/>
      <c r="J526" s="69"/>
      <c r="K526" s="69"/>
      <c r="L526" s="67"/>
      <c r="M526" s="69"/>
      <c r="N526" s="71"/>
      <c r="O526" s="72"/>
      <c r="P526" s="26"/>
      <c r="Q526" s="26"/>
      <c r="R526" s="26"/>
      <c r="S526" s="26"/>
    </row>
    <row r="527" spans="2:19" s="150" customFormat="1">
      <c r="B527" s="1"/>
      <c r="C527" s="26"/>
      <c r="D527" s="67"/>
      <c r="E527" s="67"/>
      <c r="F527" s="26"/>
      <c r="G527" s="69"/>
      <c r="H527" s="66"/>
      <c r="I527" s="26"/>
      <c r="J527" s="69"/>
      <c r="K527" s="69"/>
      <c r="L527" s="67"/>
      <c r="M527" s="69"/>
      <c r="N527" s="71"/>
      <c r="O527" s="72"/>
      <c r="P527" s="26"/>
      <c r="Q527" s="26"/>
      <c r="R527" s="26"/>
      <c r="S527" s="26"/>
    </row>
    <row r="528" spans="2:19" s="150" customFormat="1">
      <c r="B528" s="1"/>
      <c r="C528" s="26"/>
      <c r="D528" s="67"/>
      <c r="E528" s="67"/>
      <c r="F528" s="26"/>
      <c r="G528" s="69"/>
      <c r="H528" s="66"/>
      <c r="I528" s="26"/>
      <c r="J528" s="69"/>
      <c r="K528" s="69"/>
      <c r="L528" s="67"/>
      <c r="M528" s="69"/>
      <c r="N528" s="71"/>
      <c r="O528" s="72"/>
      <c r="P528" s="26"/>
      <c r="Q528" s="26"/>
      <c r="R528" s="26"/>
      <c r="S528" s="26"/>
    </row>
    <row r="529" spans="2:19" s="150" customFormat="1">
      <c r="B529" s="1"/>
      <c r="C529" s="26"/>
      <c r="D529" s="67"/>
      <c r="E529" s="67"/>
      <c r="F529" s="26"/>
      <c r="G529" s="69"/>
      <c r="H529" s="66"/>
      <c r="I529" s="26"/>
      <c r="J529" s="69"/>
      <c r="K529" s="69"/>
      <c r="L529" s="67"/>
      <c r="M529" s="69"/>
      <c r="N529" s="71"/>
      <c r="O529" s="72"/>
      <c r="P529" s="26"/>
      <c r="Q529" s="26"/>
      <c r="R529" s="26"/>
      <c r="S529" s="26"/>
    </row>
    <row r="530" spans="2:19" s="150" customFormat="1">
      <c r="B530" s="1"/>
      <c r="C530" s="26"/>
      <c r="D530" s="67"/>
      <c r="E530" s="67"/>
      <c r="F530" s="26"/>
      <c r="G530" s="69"/>
      <c r="H530" s="66"/>
      <c r="I530" s="26"/>
      <c r="J530" s="69"/>
      <c r="K530" s="69"/>
      <c r="L530" s="67"/>
      <c r="M530" s="69"/>
      <c r="N530" s="71"/>
      <c r="O530" s="72"/>
      <c r="P530" s="26"/>
      <c r="Q530" s="26"/>
      <c r="R530" s="26"/>
      <c r="S530" s="26"/>
    </row>
    <row r="531" spans="2:19" s="150" customFormat="1">
      <c r="B531" s="1"/>
      <c r="C531" s="26"/>
      <c r="D531" s="67"/>
      <c r="E531" s="67"/>
      <c r="F531" s="26"/>
      <c r="G531" s="69"/>
      <c r="H531" s="66"/>
      <c r="I531" s="26"/>
      <c r="J531" s="69"/>
      <c r="K531" s="69"/>
      <c r="L531" s="67"/>
      <c r="M531" s="69"/>
      <c r="N531" s="71"/>
      <c r="O531" s="72"/>
      <c r="P531" s="26"/>
      <c r="Q531" s="26"/>
      <c r="R531" s="26"/>
      <c r="S531" s="26"/>
    </row>
    <row r="532" spans="2:19" s="150" customFormat="1">
      <c r="B532" s="1"/>
      <c r="C532" s="26"/>
      <c r="D532" s="67"/>
      <c r="E532" s="67"/>
      <c r="F532" s="26"/>
      <c r="G532" s="69"/>
      <c r="H532" s="66"/>
      <c r="I532" s="26"/>
      <c r="J532" s="69"/>
      <c r="K532" s="69"/>
      <c r="L532" s="67"/>
      <c r="M532" s="69"/>
      <c r="N532" s="71"/>
      <c r="O532" s="72"/>
      <c r="P532" s="26"/>
      <c r="Q532" s="26"/>
      <c r="R532" s="26"/>
      <c r="S532" s="26"/>
    </row>
    <row r="533" spans="2:19" s="150" customFormat="1">
      <c r="B533" s="1"/>
      <c r="C533" s="26"/>
      <c r="D533" s="67"/>
      <c r="E533" s="67"/>
      <c r="F533" s="26"/>
      <c r="G533" s="69"/>
      <c r="H533" s="66"/>
      <c r="I533" s="26"/>
      <c r="J533" s="69"/>
      <c r="K533" s="69"/>
      <c r="L533" s="67"/>
      <c r="M533" s="69"/>
      <c r="N533" s="71"/>
      <c r="O533" s="72"/>
      <c r="P533" s="26"/>
      <c r="Q533" s="26"/>
      <c r="R533" s="26"/>
      <c r="S533" s="26"/>
    </row>
    <row r="534" spans="2:19" s="150" customFormat="1">
      <c r="B534" s="1"/>
      <c r="C534" s="26"/>
      <c r="D534" s="67"/>
      <c r="E534" s="67"/>
      <c r="F534" s="26"/>
      <c r="G534" s="69"/>
      <c r="H534" s="66"/>
      <c r="I534" s="26"/>
      <c r="J534" s="69"/>
      <c r="K534" s="69"/>
      <c r="L534" s="67"/>
      <c r="M534" s="69"/>
      <c r="N534" s="71"/>
      <c r="O534" s="72"/>
      <c r="P534" s="26"/>
      <c r="Q534" s="26"/>
      <c r="R534" s="26"/>
      <c r="S534" s="26"/>
    </row>
    <row r="535" spans="2:19" s="150" customFormat="1">
      <c r="B535" s="1"/>
      <c r="C535" s="26"/>
      <c r="D535" s="67"/>
      <c r="E535" s="67"/>
      <c r="F535" s="26"/>
      <c r="G535" s="69"/>
      <c r="H535" s="66"/>
      <c r="I535" s="26"/>
      <c r="J535" s="69"/>
      <c r="K535" s="69"/>
      <c r="L535" s="67"/>
      <c r="M535" s="69"/>
      <c r="N535" s="71"/>
      <c r="O535" s="72"/>
      <c r="P535" s="26"/>
      <c r="Q535" s="26"/>
      <c r="R535" s="26"/>
      <c r="S535" s="26"/>
    </row>
    <row r="536" spans="2:19" s="150" customFormat="1">
      <c r="B536" s="1"/>
      <c r="C536" s="26"/>
      <c r="D536" s="67"/>
      <c r="E536" s="67"/>
      <c r="F536" s="26"/>
      <c r="G536" s="69"/>
      <c r="H536" s="66"/>
      <c r="I536" s="26"/>
      <c r="J536" s="69"/>
      <c r="K536" s="69"/>
      <c r="L536" s="67"/>
      <c r="M536" s="69"/>
      <c r="N536" s="71"/>
      <c r="O536" s="72"/>
      <c r="P536" s="26"/>
      <c r="Q536" s="26"/>
      <c r="R536" s="26"/>
      <c r="S536" s="26"/>
    </row>
    <row r="537" spans="2:19" s="150" customFormat="1">
      <c r="B537" s="1"/>
      <c r="C537" s="26"/>
      <c r="D537" s="67"/>
      <c r="E537" s="67"/>
      <c r="F537" s="26"/>
      <c r="G537" s="69"/>
      <c r="H537" s="66"/>
      <c r="I537" s="26"/>
      <c r="J537" s="69"/>
      <c r="K537" s="69"/>
      <c r="L537" s="67"/>
      <c r="M537" s="69"/>
      <c r="N537" s="71"/>
      <c r="O537" s="72"/>
      <c r="P537" s="26"/>
      <c r="Q537" s="26"/>
      <c r="R537" s="26"/>
      <c r="S537" s="26"/>
    </row>
    <row r="538" spans="2:19" s="150" customFormat="1">
      <c r="B538" s="1"/>
      <c r="C538" s="26"/>
      <c r="D538" s="67"/>
      <c r="E538" s="67"/>
      <c r="F538" s="26"/>
      <c r="G538" s="69"/>
      <c r="H538" s="66"/>
      <c r="I538" s="26"/>
      <c r="J538" s="69"/>
      <c r="K538" s="69"/>
      <c r="L538" s="67"/>
      <c r="M538" s="69"/>
      <c r="N538" s="71"/>
      <c r="O538" s="72"/>
      <c r="P538" s="26"/>
      <c r="Q538" s="26"/>
      <c r="R538" s="26"/>
      <c r="S538" s="26"/>
    </row>
    <row r="539" spans="2:19" s="150" customFormat="1">
      <c r="B539" s="1"/>
      <c r="C539" s="26"/>
      <c r="D539" s="67"/>
      <c r="E539" s="67"/>
      <c r="F539" s="26"/>
      <c r="G539" s="69"/>
      <c r="H539" s="66"/>
      <c r="I539" s="26"/>
      <c r="J539" s="69"/>
      <c r="K539" s="69"/>
      <c r="L539" s="67"/>
      <c r="M539" s="69"/>
      <c r="N539" s="71"/>
      <c r="O539" s="72"/>
      <c r="P539" s="26"/>
      <c r="Q539" s="26"/>
      <c r="R539" s="26"/>
      <c r="S539" s="26"/>
    </row>
    <row r="540" spans="2:19" s="150" customFormat="1">
      <c r="B540" s="1"/>
      <c r="C540" s="26"/>
      <c r="D540" s="67"/>
      <c r="E540" s="67"/>
      <c r="F540" s="26"/>
      <c r="G540" s="69"/>
      <c r="H540" s="66"/>
      <c r="I540" s="26"/>
      <c r="J540" s="69"/>
      <c r="K540" s="69"/>
      <c r="L540" s="67"/>
      <c r="M540" s="69"/>
      <c r="N540" s="71"/>
      <c r="O540" s="72"/>
      <c r="P540" s="26"/>
      <c r="Q540" s="26"/>
      <c r="R540" s="26"/>
      <c r="S540" s="26"/>
    </row>
    <row r="541" spans="2:19" s="150" customFormat="1">
      <c r="B541" s="1"/>
      <c r="C541" s="26"/>
      <c r="D541" s="67"/>
      <c r="E541" s="67"/>
      <c r="F541" s="26"/>
      <c r="G541" s="69"/>
      <c r="H541" s="66"/>
      <c r="I541" s="26"/>
      <c r="J541" s="69"/>
      <c r="K541" s="69"/>
      <c r="L541" s="67"/>
      <c r="M541" s="69"/>
      <c r="N541" s="71"/>
      <c r="O541" s="72"/>
      <c r="P541" s="26"/>
      <c r="Q541" s="26"/>
      <c r="R541" s="26"/>
      <c r="S541" s="26"/>
    </row>
    <row r="542" spans="2:19"/>
    <row r="543" spans="2:19"/>
    <row r="544" spans="2:19"/>
    <row r="545" spans="2:19"/>
    <row r="546" spans="2:19"/>
    <row r="547" spans="2:19"/>
    <row r="548" spans="2:19"/>
    <row r="549" spans="2:19"/>
    <row r="550" spans="2:19"/>
    <row r="551" spans="2:19"/>
    <row r="552" spans="2:19"/>
    <row r="553" spans="2:19"/>
    <row r="554" spans="2:19"/>
    <row r="555" spans="2:19"/>
    <row r="556" spans="2:19"/>
    <row r="557" spans="2:19" s="150" customFormat="1">
      <c r="B557" s="1"/>
      <c r="C557" s="26"/>
      <c r="D557" s="67"/>
      <c r="E557" s="67"/>
      <c r="F557" s="26"/>
      <c r="G557" s="69"/>
      <c r="H557" s="66"/>
      <c r="I557" s="26"/>
      <c r="J557" s="69"/>
      <c r="K557" s="69"/>
      <c r="L557" s="67"/>
      <c r="M557" s="69"/>
      <c r="N557" s="71"/>
      <c r="O557" s="72"/>
      <c r="P557" s="26"/>
      <c r="Q557" s="26"/>
      <c r="R557" s="26"/>
      <c r="S557" s="26"/>
    </row>
    <row r="558" spans="2:19" s="150" customFormat="1">
      <c r="B558" s="1"/>
      <c r="C558" s="26"/>
      <c r="D558" s="67"/>
      <c r="E558" s="67"/>
      <c r="F558" s="26"/>
      <c r="G558" s="69"/>
      <c r="H558" s="66"/>
      <c r="I558" s="26"/>
      <c r="J558" s="69"/>
      <c r="K558" s="69"/>
      <c r="L558" s="67"/>
      <c r="M558" s="69"/>
      <c r="N558" s="71"/>
      <c r="O558" s="72"/>
      <c r="P558" s="26"/>
      <c r="Q558" s="26"/>
      <c r="R558" s="26"/>
      <c r="S558" s="26"/>
    </row>
    <row r="559" spans="2:19" s="150" customFormat="1">
      <c r="B559" s="1"/>
      <c r="C559" s="26"/>
      <c r="D559" s="67"/>
      <c r="E559" s="67"/>
      <c r="F559" s="26"/>
      <c r="G559" s="69"/>
      <c r="H559" s="66"/>
      <c r="I559" s="26"/>
      <c r="J559" s="69"/>
      <c r="K559" s="69"/>
      <c r="L559" s="67"/>
      <c r="M559" s="69"/>
      <c r="N559" s="71"/>
      <c r="O559" s="72"/>
      <c r="P559" s="26"/>
      <c r="Q559" s="26"/>
      <c r="R559" s="26"/>
      <c r="S559" s="26"/>
    </row>
    <row r="560" spans="2:19" s="150" customFormat="1">
      <c r="B560" s="1"/>
      <c r="C560" s="26"/>
      <c r="D560" s="67"/>
      <c r="E560" s="67"/>
      <c r="F560" s="26"/>
      <c r="G560" s="69"/>
      <c r="H560" s="66"/>
      <c r="I560" s="26"/>
      <c r="J560" s="69"/>
      <c r="K560" s="69"/>
      <c r="L560" s="67"/>
      <c r="M560" s="69"/>
      <c r="N560" s="71"/>
      <c r="O560" s="72"/>
      <c r="P560" s="26"/>
      <c r="Q560" s="26"/>
      <c r="R560" s="26"/>
      <c r="S560" s="26"/>
    </row>
    <row r="561" spans="2:19" s="150" customFormat="1">
      <c r="B561" s="1"/>
      <c r="C561" s="26"/>
      <c r="D561" s="67"/>
      <c r="E561" s="67"/>
      <c r="F561" s="26"/>
      <c r="G561" s="69"/>
      <c r="H561" s="66"/>
      <c r="I561" s="26"/>
      <c r="J561" s="69"/>
      <c r="K561" s="69"/>
      <c r="L561" s="67"/>
      <c r="M561" s="69"/>
      <c r="N561" s="71"/>
      <c r="O561" s="72"/>
      <c r="P561" s="26"/>
      <c r="Q561" s="26"/>
      <c r="R561" s="26"/>
      <c r="S561" s="26"/>
    </row>
    <row r="562" spans="2:19" s="150" customFormat="1">
      <c r="B562" s="1"/>
      <c r="C562" s="26"/>
      <c r="D562" s="67"/>
      <c r="E562" s="67"/>
      <c r="F562" s="26"/>
      <c r="G562" s="69"/>
      <c r="H562" s="66"/>
      <c r="I562" s="26"/>
      <c r="J562" s="69"/>
      <c r="K562" s="69"/>
      <c r="L562" s="67"/>
      <c r="M562" s="69"/>
      <c r="N562" s="71"/>
      <c r="O562" s="72"/>
      <c r="P562" s="26"/>
      <c r="Q562" s="26"/>
      <c r="R562" s="26"/>
      <c r="S562" s="26"/>
    </row>
    <row r="563" spans="2:19" s="150" customFormat="1">
      <c r="B563" s="1"/>
      <c r="C563" s="26"/>
      <c r="D563" s="67"/>
      <c r="E563" s="67"/>
      <c r="F563" s="26"/>
      <c r="G563" s="69"/>
      <c r="H563" s="66"/>
      <c r="I563" s="26"/>
      <c r="J563" s="69"/>
      <c r="K563" s="69"/>
      <c r="L563" s="67"/>
      <c r="M563" s="69"/>
      <c r="N563" s="71"/>
      <c r="O563" s="72"/>
      <c r="P563" s="26"/>
      <c r="Q563" s="26"/>
      <c r="R563" s="26"/>
      <c r="S563" s="26"/>
    </row>
    <row r="564" spans="2:19" s="150" customFormat="1">
      <c r="B564" s="1"/>
      <c r="C564" s="26"/>
      <c r="D564" s="67"/>
      <c r="E564" s="67"/>
      <c r="F564" s="26"/>
      <c r="G564" s="69"/>
      <c r="H564" s="66"/>
      <c r="I564" s="26"/>
      <c r="J564" s="69"/>
      <c r="K564" s="69"/>
      <c r="L564" s="67"/>
      <c r="M564" s="69"/>
      <c r="N564" s="71"/>
      <c r="O564" s="72"/>
      <c r="P564" s="26"/>
      <c r="Q564" s="26"/>
      <c r="R564" s="26"/>
      <c r="S564" s="26"/>
    </row>
    <row r="565" spans="2:19" s="150" customFormat="1">
      <c r="B565" s="1"/>
      <c r="C565" s="26"/>
      <c r="D565" s="67"/>
      <c r="E565" s="67"/>
      <c r="F565" s="26"/>
      <c r="G565" s="69"/>
      <c r="H565" s="66"/>
      <c r="I565" s="26"/>
      <c r="J565" s="69"/>
      <c r="K565" s="69"/>
      <c r="L565" s="67"/>
      <c r="M565" s="69"/>
      <c r="N565" s="71"/>
      <c r="O565" s="72"/>
      <c r="P565" s="26"/>
      <c r="Q565" s="26"/>
      <c r="R565" s="26"/>
      <c r="S565" s="26"/>
    </row>
    <row r="566" spans="2:19" s="150" customFormat="1">
      <c r="B566" s="1"/>
      <c r="C566" s="26"/>
      <c r="D566" s="67"/>
      <c r="E566" s="67"/>
      <c r="F566" s="26"/>
      <c r="G566" s="69"/>
      <c r="H566" s="66"/>
      <c r="I566" s="26"/>
      <c r="J566" s="69"/>
      <c r="K566" s="69"/>
      <c r="L566" s="67"/>
      <c r="M566" s="69"/>
      <c r="N566" s="71"/>
      <c r="O566" s="72"/>
      <c r="P566" s="26"/>
      <c r="Q566" s="26"/>
      <c r="R566" s="26"/>
      <c r="S566" s="26"/>
    </row>
    <row r="567" spans="2:19" s="150" customFormat="1">
      <c r="B567" s="1"/>
      <c r="C567" s="26"/>
      <c r="D567" s="67"/>
      <c r="E567" s="67"/>
      <c r="F567" s="26"/>
      <c r="G567" s="69"/>
      <c r="H567" s="66"/>
      <c r="I567" s="26"/>
      <c r="J567" s="69"/>
      <c r="K567" s="69"/>
      <c r="L567" s="67"/>
      <c r="M567" s="69"/>
      <c r="N567" s="71"/>
      <c r="O567" s="72"/>
      <c r="P567" s="26"/>
      <c r="Q567" s="26"/>
      <c r="R567" s="26"/>
      <c r="S567" s="26"/>
    </row>
    <row r="568" spans="2:19" s="150" customFormat="1">
      <c r="B568" s="1"/>
      <c r="C568" s="26"/>
      <c r="D568" s="67"/>
      <c r="E568" s="67"/>
      <c r="F568" s="26"/>
      <c r="G568" s="69"/>
      <c r="H568" s="66"/>
      <c r="I568" s="26"/>
      <c r="J568" s="69"/>
      <c r="K568" s="69"/>
      <c r="L568" s="67"/>
      <c r="M568" s="69"/>
      <c r="N568" s="71"/>
      <c r="O568" s="72"/>
      <c r="P568" s="26"/>
      <c r="Q568" s="26"/>
      <c r="R568" s="26"/>
      <c r="S568" s="26"/>
    </row>
    <row r="569" spans="2:19" s="150" customFormat="1">
      <c r="B569" s="1"/>
      <c r="C569" s="26"/>
      <c r="D569" s="67"/>
      <c r="E569" s="67"/>
      <c r="F569" s="26"/>
      <c r="G569" s="69"/>
      <c r="H569" s="66"/>
      <c r="I569" s="26"/>
      <c r="J569" s="69"/>
      <c r="K569" s="69"/>
      <c r="L569" s="67"/>
      <c r="M569" s="69"/>
      <c r="N569" s="71"/>
      <c r="O569" s="72"/>
      <c r="P569" s="26"/>
      <c r="Q569" s="26"/>
      <c r="R569" s="26"/>
      <c r="S569" s="26"/>
    </row>
    <row r="570" spans="2:19" s="150" customFormat="1">
      <c r="B570" s="1"/>
      <c r="C570" s="26"/>
      <c r="D570" s="67"/>
      <c r="E570" s="67"/>
      <c r="F570" s="26"/>
      <c r="G570" s="69"/>
      <c r="H570" s="66"/>
      <c r="I570" s="26"/>
      <c r="J570" s="69"/>
      <c r="K570" s="69"/>
      <c r="L570" s="67"/>
      <c r="M570" s="69"/>
      <c r="N570" s="71"/>
      <c r="O570" s="72"/>
      <c r="P570" s="26"/>
      <c r="Q570" s="26"/>
      <c r="R570" s="26"/>
      <c r="S570" s="26"/>
    </row>
    <row r="571" spans="2:19" s="150" customFormat="1">
      <c r="B571" s="1"/>
      <c r="C571" s="26"/>
      <c r="D571" s="67"/>
      <c r="E571" s="67"/>
      <c r="F571" s="26"/>
      <c r="G571" s="69"/>
      <c r="H571" s="66"/>
      <c r="I571" s="26"/>
      <c r="J571" s="69"/>
      <c r="K571" s="69"/>
      <c r="L571" s="67"/>
      <c r="M571" s="69"/>
      <c r="N571" s="71"/>
      <c r="O571" s="72"/>
      <c r="P571" s="26"/>
      <c r="Q571" s="26"/>
      <c r="R571" s="26"/>
      <c r="S571" s="26"/>
    </row>
    <row r="572" spans="2:19" s="150" customFormat="1">
      <c r="B572" s="1"/>
      <c r="C572" s="26"/>
      <c r="D572" s="67"/>
      <c r="E572" s="67"/>
      <c r="F572" s="26"/>
      <c r="G572" s="69"/>
      <c r="H572" s="66"/>
      <c r="I572" s="26"/>
      <c r="J572" s="69"/>
      <c r="K572" s="69"/>
      <c r="L572" s="67"/>
      <c r="M572" s="69"/>
      <c r="N572" s="71"/>
      <c r="O572" s="72"/>
      <c r="P572" s="26"/>
      <c r="Q572" s="26"/>
      <c r="R572" s="26"/>
      <c r="S572" s="26"/>
    </row>
    <row r="573" spans="2:19" s="150" customFormat="1">
      <c r="B573" s="1"/>
      <c r="C573" s="26"/>
      <c r="D573" s="67"/>
      <c r="E573" s="67"/>
      <c r="F573" s="26"/>
      <c r="G573" s="69"/>
      <c r="H573" s="66"/>
      <c r="I573" s="26"/>
      <c r="J573" s="69"/>
      <c r="K573" s="69"/>
      <c r="L573" s="67"/>
      <c r="M573" s="69"/>
      <c r="N573" s="71"/>
      <c r="O573" s="72"/>
      <c r="P573" s="26"/>
      <c r="Q573" s="26"/>
      <c r="R573" s="26"/>
      <c r="S573" s="26"/>
    </row>
    <row r="574" spans="2:19" s="150" customFormat="1">
      <c r="B574" s="1"/>
      <c r="C574" s="26"/>
      <c r="D574" s="67"/>
      <c r="E574" s="67"/>
      <c r="F574" s="26"/>
      <c r="G574" s="69"/>
      <c r="H574" s="66"/>
      <c r="I574" s="26"/>
      <c r="J574" s="69"/>
      <c r="K574" s="69"/>
      <c r="L574" s="67"/>
      <c r="M574" s="69"/>
      <c r="N574" s="71"/>
      <c r="O574" s="72"/>
      <c r="P574" s="26"/>
      <c r="Q574" s="26"/>
      <c r="R574" s="26"/>
      <c r="S574" s="26"/>
    </row>
    <row r="575" spans="2:19" s="150" customFormat="1">
      <c r="B575" s="1"/>
      <c r="C575" s="26"/>
      <c r="D575" s="67"/>
      <c r="E575" s="67"/>
      <c r="F575" s="26"/>
      <c r="G575" s="69"/>
      <c r="H575" s="66"/>
      <c r="I575" s="26"/>
      <c r="J575" s="69"/>
      <c r="K575" s="69"/>
      <c r="L575" s="67"/>
      <c r="M575" s="69"/>
      <c r="N575" s="71"/>
      <c r="O575" s="72"/>
      <c r="P575" s="26"/>
      <c r="Q575" s="26"/>
      <c r="R575" s="26"/>
      <c r="S575" s="26"/>
    </row>
    <row r="576" spans="2:19" s="150" customFormat="1">
      <c r="B576" s="1"/>
      <c r="C576" s="26"/>
      <c r="D576" s="67"/>
      <c r="E576" s="67"/>
      <c r="F576" s="26"/>
      <c r="G576" s="69"/>
      <c r="H576" s="66"/>
      <c r="I576" s="26"/>
      <c r="J576" s="69"/>
      <c r="K576" s="69"/>
      <c r="L576" s="67"/>
      <c r="M576" s="69"/>
      <c r="N576" s="71"/>
      <c r="O576" s="72"/>
      <c r="P576" s="26"/>
      <c r="Q576" s="26"/>
      <c r="R576" s="26"/>
      <c r="S576" s="26"/>
    </row>
    <row r="577" spans="2:19" s="150" customFormat="1">
      <c r="B577" s="1"/>
      <c r="C577" s="26"/>
      <c r="D577" s="67"/>
      <c r="E577" s="67"/>
      <c r="F577" s="26"/>
      <c r="G577" s="69"/>
      <c r="H577" s="66"/>
      <c r="I577" s="26"/>
      <c r="J577" s="69"/>
      <c r="K577" s="69"/>
      <c r="L577" s="67"/>
      <c r="M577" s="69"/>
      <c r="N577" s="71"/>
      <c r="O577" s="72"/>
      <c r="P577" s="26"/>
      <c r="Q577" s="26"/>
      <c r="R577" s="26"/>
      <c r="S577" s="26"/>
    </row>
    <row r="578" spans="2:19" s="150" customFormat="1">
      <c r="B578" s="1"/>
      <c r="C578" s="26"/>
      <c r="D578" s="67"/>
      <c r="E578" s="67"/>
      <c r="F578" s="26"/>
      <c r="G578" s="69"/>
      <c r="H578" s="66"/>
      <c r="I578" s="26"/>
      <c r="J578" s="69"/>
      <c r="K578" s="69"/>
      <c r="L578" s="67"/>
      <c r="M578" s="69"/>
      <c r="N578" s="71"/>
      <c r="O578" s="72"/>
      <c r="P578" s="26"/>
      <c r="Q578" s="26"/>
      <c r="R578" s="26"/>
      <c r="S578" s="26"/>
    </row>
    <row r="579" spans="2:19" s="150" customFormat="1">
      <c r="B579" s="1"/>
      <c r="C579" s="26"/>
      <c r="D579" s="67"/>
      <c r="E579" s="67"/>
      <c r="F579" s="26"/>
      <c r="G579" s="69"/>
      <c r="H579" s="66"/>
      <c r="I579" s="26"/>
      <c r="J579" s="69"/>
      <c r="K579" s="69"/>
      <c r="L579" s="67"/>
      <c r="M579" s="69"/>
      <c r="N579" s="71"/>
      <c r="O579" s="72"/>
      <c r="P579" s="26"/>
      <c r="Q579" s="26"/>
      <c r="R579" s="26"/>
      <c r="S579" s="26"/>
    </row>
    <row r="580" spans="2:19" s="150" customFormat="1">
      <c r="B580" s="1"/>
      <c r="C580" s="26"/>
      <c r="D580" s="67"/>
      <c r="E580" s="67"/>
      <c r="F580" s="26"/>
      <c r="G580" s="69"/>
      <c r="H580" s="66"/>
      <c r="I580" s="26"/>
      <c r="J580" s="69"/>
      <c r="K580" s="69"/>
      <c r="L580" s="67"/>
      <c r="M580" s="69"/>
      <c r="N580" s="71"/>
      <c r="O580" s="72"/>
      <c r="P580" s="26"/>
      <c r="Q580" s="26"/>
      <c r="R580" s="26"/>
      <c r="S580" s="26"/>
    </row>
    <row r="581" spans="2:19" s="150" customFormat="1">
      <c r="B581" s="1"/>
      <c r="C581" s="26"/>
      <c r="D581" s="67"/>
      <c r="E581" s="67"/>
      <c r="F581" s="26"/>
      <c r="G581" s="69"/>
      <c r="H581" s="66"/>
      <c r="I581" s="26"/>
      <c r="J581" s="69"/>
      <c r="K581" s="69"/>
      <c r="L581" s="67"/>
      <c r="M581" s="69"/>
      <c r="N581" s="71"/>
      <c r="O581" s="72"/>
      <c r="P581" s="26"/>
      <c r="Q581" s="26"/>
      <c r="R581" s="26"/>
      <c r="S581" s="26"/>
    </row>
    <row r="582" spans="2:19" s="150" customFormat="1">
      <c r="B582" s="1"/>
      <c r="C582" s="26"/>
      <c r="D582" s="67"/>
      <c r="E582" s="67"/>
      <c r="F582" s="26"/>
      <c r="G582" s="69"/>
      <c r="H582" s="66"/>
      <c r="I582" s="26"/>
      <c r="J582" s="69"/>
      <c r="K582" s="69"/>
      <c r="L582" s="67"/>
      <c r="M582" s="69"/>
      <c r="N582" s="71"/>
      <c r="O582" s="72"/>
      <c r="P582" s="26"/>
      <c r="Q582" s="26"/>
      <c r="R582" s="26"/>
      <c r="S582" s="26"/>
    </row>
    <row r="583" spans="2:19"/>
    <row r="584" spans="2:19"/>
    <row r="585" spans="2:19"/>
    <row r="586" spans="2:19"/>
    <row r="587" spans="2:19"/>
    <row r="588" spans="2:19"/>
    <row r="589" spans="2:19"/>
    <row r="590" spans="2:19"/>
    <row r="591" spans="2:19"/>
    <row r="592" spans="2:19"/>
    <row r="593" spans="2:19"/>
    <row r="594" spans="2:19"/>
    <row r="595" spans="2:19"/>
    <row r="596" spans="2:19"/>
    <row r="597" spans="2:19" s="150" customFormat="1">
      <c r="B597" s="1"/>
      <c r="C597" s="26"/>
      <c r="D597" s="67"/>
      <c r="E597" s="67"/>
      <c r="F597" s="26"/>
      <c r="G597" s="69"/>
      <c r="H597" s="66"/>
      <c r="I597" s="26"/>
      <c r="J597" s="69"/>
      <c r="K597" s="69"/>
      <c r="L597" s="67"/>
      <c r="M597" s="69"/>
      <c r="N597" s="71"/>
      <c r="O597" s="72"/>
      <c r="P597" s="26"/>
      <c r="Q597" s="26"/>
      <c r="R597" s="26"/>
      <c r="S597" s="26"/>
    </row>
    <row r="598" spans="2:19" s="150" customFormat="1">
      <c r="B598" s="1"/>
      <c r="C598" s="26"/>
      <c r="D598" s="67"/>
      <c r="E598" s="67"/>
      <c r="F598" s="26"/>
      <c r="G598" s="69"/>
      <c r="H598" s="66"/>
      <c r="I598" s="26"/>
      <c r="J598" s="69"/>
      <c r="K598" s="69"/>
      <c r="L598" s="67"/>
      <c r="M598" s="69"/>
      <c r="N598" s="71"/>
      <c r="O598" s="72"/>
      <c r="P598" s="26"/>
      <c r="Q598" s="26"/>
      <c r="R598" s="26"/>
      <c r="S598" s="26"/>
    </row>
    <row r="599" spans="2:19" s="150" customFormat="1">
      <c r="B599" s="1"/>
      <c r="C599" s="26"/>
      <c r="D599" s="67"/>
      <c r="E599" s="67"/>
      <c r="F599" s="26"/>
      <c r="G599" s="69"/>
      <c r="H599" s="66"/>
      <c r="I599" s="26"/>
      <c r="J599" s="69"/>
      <c r="K599" s="69"/>
      <c r="L599" s="67"/>
      <c r="M599" s="69"/>
      <c r="N599" s="71"/>
      <c r="O599" s="72"/>
      <c r="P599" s="26"/>
      <c r="Q599" s="26"/>
      <c r="R599" s="26"/>
      <c r="S599" s="26"/>
    </row>
    <row r="600" spans="2:19" s="150" customFormat="1">
      <c r="B600" s="1"/>
      <c r="C600" s="26"/>
      <c r="D600" s="67"/>
      <c r="E600" s="67"/>
      <c r="F600" s="26"/>
      <c r="G600" s="69"/>
      <c r="H600" s="66"/>
      <c r="I600" s="26"/>
      <c r="J600" s="69"/>
      <c r="K600" s="69"/>
      <c r="L600" s="67"/>
      <c r="M600" s="69"/>
      <c r="N600" s="71"/>
      <c r="O600" s="72"/>
      <c r="P600" s="26"/>
      <c r="Q600" s="26"/>
      <c r="R600" s="26"/>
      <c r="S600" s="26"/>
    </row>
    <row r="601" spans="2:19" s="150" customFormat="1">
      <c r="B601" s="1"/>
      <c r="C601" s="26"/>
      <c r="D601" s="67"/>
      <c r="E601" s="67"/>
      <c r="F601" s="26"/>
      <c r="G601" s="69"/>
      <c r="H601" s="66"/>
      <c r="I601" s="26"/>
      <c r="J601" s="69"/>
      <c r="K601" s="69"/>
      <c r="L601" s="67"/>
      <c r="M601" s="69"/>
      <c r="N601" s="71"/>
      <c r="O601" s="72"/>
      <c r="P601" s="26"/>
      <c r="Q601" s="26"/>
      <c r="R601" s="26"/>
      <c r="S601" s="26"/>
    </row>
    <row r="602" spans="2:19" s="150" customFormat="1">
      <c r="B602" s="1"/>
      <c r="C602" s="26"/>
      <c r="D602" s="67"/>
      <c r="E602" s="67"/>
      <c r="F602" s="26"/>
      <c r="G602" s="69"/>
      <c r="H602" s="66"/>
      <c r="I602" s="26"/>
      <c r="J602" s="69"/>
      <c r="K602" s="69"/>
      <c r="L602" s="67"/>
      <c r="M602" s="69"/>
      <c r="N602" s="71"/>
      <c r="O602" s="72"/>
      <c r="P602" s="26"/>
      <c r="Q602" s="26"/>
      <c r="R602" s="26"/>
      <c r="S602" s="26"/>
    </row>
    <row r="603" spans="2:19" s="150" customFormat="1">
      <c r="B603" s="1"/>
      <c r="C603" s="26"/>
      <c r="D603" s="67"/>
      <c r="E603" s="67"/>
      <c r="F603" s="26"/>
      <c r="G603" s="69"/>
      <c r="H603" s="66"/>
      <c r="I603" s="26"/>
      <c r="J603" s="69"/>
      <c r="K603" s="69"/>
      <c r="L603" s="67"/>
      <c r="M603" s="69"/>
      <c r="N603" s="71"/>
      <c r="O603" s="72"/>
      <c r="P603" s="26"/>
      <c r="Q603" s="26"/>
      <c r="R603" s="26"/>
      <c r="S603" s="26"/>
    </row>
    <row r="604" spans="2:19" s="150" customFormat="1">
      <c r="B604" s="1"/>
      <c r="C604" s="26"/>
      <c r="D604" s="67"/>
      <c r="E604" s="67"/>
      <c r="F604" s="26"/>
      <c r="G604" s="69"/>
      <c r="H604" s="66"/>
      <c r="I604" s="26"/>
      <c r="J604" s="69"/>
      <c r="K604" s="69"/>
      <c r="L604" s="67"/>
      <c r="M604" s="69"/>
      <c r="N604" s="71"/>
      <c r="O604" s="72"/>
      <c r="P604" s="26"/>
      <c r="Q604" s="26"/>
      <c r="R604" s="26"/>
      <c r="S604" s="26"/>
    </row>
    <row r="605" spans="2:19" s="150" customFormat="1">
      <c r="B605" s="1"/>
      <c r="C605" s="26"/>
      <c r="D605" s="67"/>
      <c r="E605" s="67"/>
      <c r="F605" s="26"/>
      <c r="G605" s="69"/>
      <c r="H605" s="66"/>
      <c r="I605" s="26"/>
      <c r="J605" s="69"/>
      <c r="K605" s="69"/>
      <c r="L605" s="67"/>
      <c r="M605" s="69"/>
      <c r="N605" s="71"/>
      <c r="O605" s="72"/>
      <c r="P605" s="26"/>
      <c r="Q605" s="26"/>
      <c r="R605" s="26"/>
      <c r="S605" s="26"/>
    </row>
    <row r="606" spans="2:19" s="150" customFormat="1">
      <c r="B606" s="1"/>
      <c r="C606" s="26"/>
      <c r="D606" s="67"/>
      <c r="E606" s="67"/>
      <c r="F606" s="26"/>
      <c r="G606" s="69"/>
      <c r="H606" s="66"/>
      <c r="I606" s="26"/>
      <c r="J606" s="69"/>
      <c r="K606" s="69"/>
      <c r="L606" s="67"/>
      <c r="M606" s="69"/>
      <c r="N606" s="71"/>
      <c r="O606" s="72"/>
      <c r="P606" s="26"/>
      <c r="Q606" s="26"/>
      <c r="R606" s="26"/>
      <c r="S606" s="26"/>
    </row>
    <row r="607" spans="2:19" s="150" customFormat="1">
      <c r="B607" s="1"/>
      <c r="C607" s="26"/>
      <c r="D607" s="67"/>
      <c r="E607" s="67"/>
      <c r="F607" s="26"/>
      <c r="G607" s="69"/>
      <c r="H607" s="66"/>
      <c r="I607" s="26"/>
      <c r="J607" s="69"/>
      <c r="K607" s="69"/>
      <c r="L607" s="67"/>
      <c r="M607" s="69"/>
      <c r="N607" s="71"/>
      <c r="O607" s="72"/>
      <c r="P607" s="26"/>
      <c r="Q607" s="26"/>
      <c r="R607" s="26"/>
      <c r="S607" s="26"/>
    </row>
    <row r="608" spans="2:19" s="150" customFormat="1">
      <c r="B608" s="1"/>
      <c r="C608" s="26"/>
      <c r="D608" s="67"/>
      <c r="E608" s="67"/>
      <c r="F608" s="26"/>
      <c r="G608" s="69"/>
      <c r="H608" s="66"/>
      <c r="I608" s="26"/>
      <c r="J608" s="69"/>
      <c r="K608" s="69"/>
      <c r="L608" s="67"/>
      <c r="M608" s="69"/>
      <c r="N608" s="71"/>
      <c r="O608" s="72"/>
      <c r="P608" s="26"/>
      <c r="Q608" s="26"/>
      <c r="R608" s="26"/>
      <c r="S608" s="26"/>
    </row>
    <row r="609" spans="2:19" s="150" customFormat="1">
      <c r="B609" s="1"/>
      <c r="C609" s="26"/>
      <c r="D609" s="67"/>
      <c r="E609" s="67"/>
      <c r="F609" s="26"/>
      <c r="G609" s="69"/>
      <c r="H609" s="66"/>
      <c r="I609" s="26"/>
      <c r="J609" s="69"/>
      <c r="K609" s="69"/>
      <c r="L609" s="67"/>
      <c r="M609" s="69"/>
      <c r="N609" s="71"/>
      <c r="O609" s="72"/>
      <c r="P609" s="26"/>
      <c r="Q609" s="26"/>
      <c r="R609" s="26"/>
      <c r="S609" s="26"/>
    </row>
    <row r="610" spans="2:19" s="150" customFormat="1">
      <c r="B610" s="1"/>
      <c r="C610" s="26"/>
      <c r="D610" s="67"/>
      <c r="E610" s="67"/>
      <c r="F610" s="26"/>
      <c r="G610" s="69"/>
      <c r="H610" s="66"/>
      <c r="I610" s="26"/>
      <c r="J610" s="69"/>
      <c r="K610" s="69"/>
      <c r="L610" s="67"/>
      <c r="M610" s="69"/>
      <c r="N610" s="71"/>
      <c r="O610" s="72"/>
      <c r="P610" s="26"/>
      <c r="Q610" s="26"/>
      <c r="R610" s="26"/>
      <c r="S610" s="26"/>
    </row>
    <row r="611" spans="2:19" s="150" customFormat="1">
      <c r="B611" s="1"/>
      <c r="C611" s="26"/>
      <c r="D611" s="67"/>
      <c r="E611" s="67"/>
      <c r="F611" s="26"/>
      <c r="G611" s="69"/>
      <c r="H611" s="66"/>
      <c r="I611" s="26"/>
      <c r="J611" s="69"/>
      <c r="K611" s="69"/>
      <c r="L611" s="67"/>
      <c r="M611" s="69"/>
      <c r="N611" s="71"/>
      <c r="O611" s="72"/>
      <c r="P611" s="26"/>
      <c r="Q611" s="26"/>
      <c r="R611" s="26"/>
      <c r="S611" s="26"/>
    </row>
    <row r="612" spans="2:19" s="150" customFormat="1">
      <c r="B612" s="1"/>
      <c r="C612" s="26"/>
      <c r="D612" s="67"/>
      <c r="E612" s="67"/>
      <c r="F612" s="26"/>
      <c r="G612" s="69"/>
      <c r="H612" s="66"/>
      <c r="I612" s="26"/>
      <c r="J612" s="69"/>
      <c r="K612" s="69"/>
      <c r="L612" s="67"/>
      <c r="M612" s="69"/>
      <c r="N612" s="71"/>
      <c r="O612" s="72"/>
      <c r="P612" s="26"/>
      <c r="Q612" s="26"/>
      <c r="R612" s="26"/>
      <c r="S612" s="26"/>
    </row>
    <row r="613" spans="2:19" s="150" customFormat="1">
      <c r="B613" s="1"/>
      <c r="C613" s="26"/>
      <c r="D613" s="67"/>
      <c r="E613" s="67"/>
      <c r="F613" s="26"/>
      <c r="G613" s="69"/>
      <c r="H613" s="66"/>
      <c r="I613" s="26"/>
      <c r="J613" s="69"/>
      <c r="K613" s="69"/>
      <c r="L613" s="67"/>
      <c r="M613" s="69"/>
      <c r="N613" s="71"/>
      <c r="O613" s="72"/>
      <c r="P613" s="26"/>
      <c r="Q613" s="26"/>
      <c r="R613" s="26"/>
      <c r="S613" s="26"/>
    </row>
    <row r="614" spans="2:19" s="150" customFormat="1">
      <c r="B614" s="1"/>
      <c r="C614" s="26"/>
      <c r="D614" s="67"/>
      <c r="E614" s="67"/>
      <c r="F614" s="26"/>
      <c r="G614" s="69"/>
      <c r="H614" s="66"/>
      <c r="I614" s="26"/>
      <c r="J614" s="69"/>
      <c r="K614" s="69"/>
      <c r="L614" s="67"/>
      <c r="M614" s="69"/>
      <c r="N614" s="71"/>
      <c r="O614" s="72"/>
      <c r="P614" s="26"/>
      <c r="Q614" s="26"/>
      <c r="R614" s="26"/>
      <c r="S614" s="26"/>
    </row>
    <row r="615" spans="2:19" s="150" customFormat="1">
      <c r="B615" s="1"/>
      <c r="C615" s="26"/>
      <c r="D615" s="67"/>
      <c r="E615" s="67"/>
      <c r="F615" s="26"/>
      <c r="G615" s="69"/>
      <c r="H615" s="66"/>
      <c r="I615" s="26"/>
      <c r="J615" s="69"/>
      <c r="K615" s="69"/>
      <c r="L615" s="67"/>
      <c r="M615" s="69"/>
      <c r="N615" s="71"/>
      <c r="O615" s="72"/>
      <c r="P615" s="26"/>
      <c r="Q615" s="26"/>
      <c r="R615" s="26"/>
      <c r="S615" s="26"/>
    </row>
    <row r="616" spans="2:19" s="150" customFormat="1">
      <c r="B616" s="1"/>
      <c r="C616" s="26"/>
      <c r="D616" s="67"/>
      <c r="E616" s="67"/>
      <c r="F616" s="26"/>
      <c r="G616" s="69"/>
      <c r="H616" s="66"/>
      <c r="I616" s="26"/>
      <c r="J616" s="69"/>
      <c r="K616" s="69"/>
      <c r="L616" s="67"/>
      <c r="M616" s="69"/>
      <c r="N616" s="71"/>
      <c r="O616" s="72"/>
      <c r="P616" s="26"/>
      <c r="Q616" s="26"/>
      <c r="R616" s="26"/>
      <c r="S616" s="26"/>
    </row>
    <row r="617" spans="2:19" s="150" customFormat="1">
      <c r="B617" s="1"/>
      <c r="C617" s="26"/>
      <c r="D617" s="67"/>
      <c r="E617" s="67"/>
      <c r="F617" s="26"/>
      <c r="G617" s="69"/>
      <c r="H617" s="66"/>
      <c r="I617" s="26"/>
      <c r="J617" s="69"/>
      <c r="K617" s="69"/>
      <c r="L617" s="67"/>
      <c r="M617" s="69"/>
      <c r="N617" s="71"/>
      <c r="O617" s="72"/>
      <c r="P617" s="26"/>
      <c r="Q617" s="26"/>
      <c r="R617" s="26"/>
      <c r="S617" s="26"/>
    </row>
    <row r="618" spans="2:19" s="150" customFormat="1">
      <c r="B618" s="1"/>
      <c r="C618" s="26"/>
      <c r="D618" s="67"/>
      <c r="E618" s="67"/>
      <c r="F618" s="26"/>
      <c r="G618" s="69"/>
      <c r="H618" s="66"/>
      <c r="I618" s="26"/>
      <c r="J618" s="69"/>
      <c r="K618" s="69"/>
      <c r="L618" s="67"/>
      <c r="M618" s="69"/>
      <c r="N618" s="71"/>
      <c r="O618" s="72"/>
      <c r="P618" s="26"/>
      <c r="Q618" s="26"/>
      <c r="R618" s="26"/>
      <c r="S618" s="26"/>
    </row>
    <row r="619" spans="2:19" s="150" customFormat="1">
      <c r="B619" s="1"/>
      <c r="C619" s="26"/>
      <c r="D619" s="67"/>
      <c r="E619" s="67"/>
      <c r="F619" s="26"/>
      <c r="G619" s="69"/>
      <c r="H619" s="66"/>
      <c r="I619" s="26"/>
      <c r="J619" s="69"/>
      <c r="K619" s="69"/>
      <c r="L619" s="67"/>
      <c r="M619" s="69"/>
      <c r="N619" s="71"/>
      <c r="O619" s="72"/>
      <c r="P619" s="26"/>
      <c r="Q619" s="26"/>
      <c r="R619" s="26"/>
      <c r="S619" s="26"/>
    </row>
    <row r="620" spans="2:19" s="150" customFormat="1">
      <c r="B620" s="1"/>
      <c r="C620" s="26"/>
      <c r="D620" s="67"/>
      <c r="E620" s="67"/>
      <c r="F620" s="26"/>
      <c r="G620" s="69"/>
      <c r="H620" s="66"/>
      <c r="I620" s="26"/>
      <c r="J620" s="69"/>
      <c r="K620" s="69"/>
      <c r="L620" s="67"/>
      <c r="M620" s="69"/>
      <c r="N620" s="71"/>
      <c r="O620" s="72"/>
      <c r="P620" s="26"/>
      <c r="Q620" s="26"/>
      <c r="R620" s="26"/>
      <c r="S620" s="26"/>
    </row>
    <row r="621" spans="2:19" s="150" customFormat="1">
      <c r="B621" s="1"/>
      <c r="C621" s="26"/>
      <c r="D621" s="67"/>
      <c r="E621" s="67"/>
      <c r="F621" s="26"/>
      <c r="G621" s="69"/>
      <c r="H621" s="66"/>
      <c r="I621" s="26"/>
      <c r="J621" s="69"/>
      <c r="K621" s="69"/>
      <c r="L621" s="67"/>
      <c r="M621" s="69"/>
      <c r="N621" s="71"/>
      <c r="O621" s="72"/>
      <c r="P621" s="26"/>
      <c r="Q621" s="26"/>
      <c r="R621" s="26"/>
      <c r="S621" s="26"/>
    </row>
    <row r="622" spans="2:19" s="150" customFormat="1">
      <c r="B622" s="1"/>
      <c r="C622" s="26"/>
      <c r="D622" s="67"/>
      <c r="E622" s="67"/>
      <c r="F622" s="26"/>
      <c r="G622" s="69"/>
      <c r="H622" s="66"/>
      <c r="I622" s="26"/>
      <c r="J622" s="69"/>
      <c r="K622" s="69"/>
      <c r="L622" s="67"/>
      <c r="M622" s="69"/>
      <c r="N622" s="71"/>
      <c r="O622" s="72"/>
      <c r="P622" s="26"/>
      <c r="Q622" s="26"/>
      <c r="R622" s="26"/>
      <c r="S622" s="26"/>
    </row>
    <row r="623" spans="2:19" s="150" customFormat="1">
      <c r="B623" s="1"/>
      <c r="C623" s="26"/>
      <c r="D623" s="67"/>
      <c r="E623" s="67"/>
      <c r="F623" s="26"/>
      <c r="G623" s="69"/>
      <c r="H623" s="66"/>
      <c r="I623" s="26"/>
      <c r="J623" s="69"/>
      <c r="K623" s="69"/>
      <c r="L623" s="67"/>
      <c r="M623" s="69"/>
      <c r="N623" s="71"/>
      <c r="O623" s="72"/>
      <c r="P623" s="26"/>
      <c r="Q623" s="26"/>
      <c r="R623" s="26"/>
      <c r="S623" s="26"/>
    </row>
    <row r="624" spans="2:19"/>
    <row r="625" spans="2:19"/>
    <row r="626" spans="2:19"/>
    <row r="627" spans="2:19" s="150" customFormat="1">
      <c r="B627" s="1"/>
      <c r="C627" s="26"/>
      <c r="D627" s="67"/>
      <c r="E627" s="67"/>
      <c r="F627" s="26"/>
      <c r="G627" s="69"/>
      <c r="H627" s="66"/>
      <c r="I627" s="26"/>
      <c r="J627" s="69"/>
      <c r="K627" s="69"/>
      <c r="L627" s="67"/>
      <c r="M627" s="69"/>
      <c r="N627" s="71"/>
      <c r="O627" s="72"/>
      <c r="P627" s="26"/>
      <c r="Q627" s="26"/>
      <c r="R627" s="26"/>
      <c r="S627" s="26"/>
    </row>
    <row r="628" spans="2:19" s="150" customFormat="1">
      <c r="B628" s="1"/>
      <c r="C628" s="26"/>
      <c r="D628" s="67"/>
      <c r="E628" s="67"/>
      <c r="F628" s="26"/>
      <c r="G628" s="69"/>
      <c r="H628" s="66"/>
      <c r="I628" s="26"/>
      <c r="J628" s="69"/>
      <c r="K628" s="69"/>
      <c r="L628" s="67"/>
      <c r="M628" s="69"/>
      <c r="N628" s="71"/>
      <c r="O628" s="72"/>
      <c r="P628" s="26"/>
      <c r="Q628" s="26"/>
      <c r="R628" s="26"/>
      <c r="S628" s="26"/>
    </row>
    <row r="629" spans="2:19" s="150" customFormat="1">
      <c r="B629" s="1"/>
      <c r="C629" s="26"/>
      <c r="D629" s="67"/>
      <c r="E629" s="67"/>
      <c r="F629" s="26"/>
      <c r="G629" s="69"/>
      <c r="H629" s="66"/>
      <c r="I629" s="26"/>
      <c r="J629" s="69"/>
      <c r="K629" s="69"/>
      <c r="L629" s="67"/>
      <c r="M629" s="69"/>
      <c r="N629" s="71"/>
      <c r="O629" s="72"/>
      <c r="P629" s="26"/>
      <c r="Q629" s="26"/>
      <c r="R629" s="26"/>
      <c r="S629" s="26"/>
    </row>
    <row r="630" spans="2:19" s="150" customFormat="1">
      <c r="B630" s="1"/>
      <c r="C630" s="26"/>
      <c r="D630" s="67"/>
      <c r="E630" s="67"/>
      <c r="F630" s="26"/>
      <c r="G630" s="69"/>
      <c r="H630" s="66"/>
      <c r="I630" s="26"/>
      <c r="J630" s="69"/>
      <c r="K630" s="69"/>
      <c r="L630" s="67"/>
      <c r="M630" s="69"/>
      <c r="N630" s="71"/>
      <c r="O630" s="72"/>
      <c r="P630" s="26"/>
      <c r="Q630" s="26"/>
      <c r="R630" s="26"/>
      <c r="S630" s="26"/>
    </row>
    <row r="631" spans="2:19" s="150" customFormat="1">
      <c r="B631" s="1"/>
      <c r="C631" s="26"/>
      <c r="D631" s="67"/>
      <c r="E631" s="67"/>
      <c r="F631" s="26"/>
      <c r="G631" s="69"/>
      <c r="H631" s="66"/>
      <c r="I631" s="26"/>
      <c r="J631" s="69"/>
      <c r="K631" s="69"/>
      <c r="L631" s="67"/>
      <c r="M631" s="69"/>
      <c r="N631" s="71"/>
      <c r="O631" s="72"/>
      <c r="P631" s="26"/>
      <c r="Q631" s="26"/>
      <c r="R631" s="26"/>
      <c r="S631" s="26"/>
    </row>
    <row r="632" spans="2:19" s="150" customFormat="1">
      <c r="B632" s="1"/>
      <c r="C632" s="26"/>
      <c r="D632" s="67"/>
      <c r="E632" s="67"/>
      <c r="F632" s="26"/>
      <c r="G632" s="69"/>
      <c r="H632" s="66"/>
      <c r="I632" s="26"/>
      <c r="J632" s="69"/>
      <c r="K632" s="69"/>
      <c r="L632" s="67"/>
      <c r="M632" s="69"/>
      <c r="N632" s="71"/>
      <c r="O632" s="72"/>
      <c r="P632" s="26"/>
      <c r="Q632" s="26"/>
      <c r="R632" s="26"/>
      <c r="S632" s="26"/>
    </row>
    <row r="633" spans="2:19" s="150" customFormat="1">
      <c r="B633" s="1"/>
      <c r="C633" s="26"/>
      <c r="D633" s="67"/>
      <c r="E633" s="67"/>
      <c r="F633" s="26"/>
      <c r="G633" s="69"/>
      <c r="H633" s="66"/>
      <c r="I633" s="26"/>
      <c r="J633" s="69"/>
      <c r="K633" s="69"/>
      <c r="L633" s="67"/>
      <c r="M633" s="69"/>
      <c r="N633" s="71"/>
      <c r="O633" s="72"/>
      <c r="P633" s="26"/>
      <c r="Q633" s="26"/>
      <c r="R633" s="26"/>
      <c r="S633" s="26"/>
    </row>
    <row r="634" spans="2:19" s="150" customFormat="1">
      <c r="B634" s="1"/>
      <c r="C634" s="26"/>
      <c r="D634" s="67"/>
      <c r="E634" s="67"/>
      <c r="F634" s="26"/>
      <c r="G634" s="69"/>
      <c r="H634" s="66"/>
      <c r="I634" s="26"/>
      <c r="J634" s="69"/>
      <c r="K634" s="69"/>
      <c r="L634" s="67"/>
      <c r="M634" s="69"/>
      <c r="N634" s="71"/>
      <c r="O634" s="72"/>
      <c r="P634" s="26"/>
      <c r="Q634" s="26"/>
      <c r="R634" s="26"/>
      <c r="S634" s="26"/>
    </row>
    <row r="635" spans="2:19" s="150" customFormat="1">
      <c r="B635" s="1"/>
      <c r="C635" s="26"/>
      <c r="D635" s="67"/>
      <c r="E635" s="67"/>
      <c r="F635" s="26"/>
      <c r="G635" s="69"/>
      <c r="H635" s="66"/>
      <c r="I635" s="26"/>
      <c r="J635" s="69"/>
      <c r="K635" s="69"/>
      <c r="L635" s="67"/>
      <c r="M635" s="69"/>
      <c r="N635" s="71"/>
      <c r="O635" s="72"/>
      <c r="P635" s="26"/>
      <c r="Q635" s="26"/>
      <c r="R635" s="26"/>
      <c r="S635" s="26"/>
    </row>
    <row r="636" spans="2:19" s="150" customFormat="1">
      <c r="B636" s="1"/>
      <c r="C636" s="26"/>
      <c r="D636" s="67"/>
      <c r="E636" s="67"/>
      <c r="F636" s="26"/>
      <c r="G636" s="69"/>
      <c r="H636" s="66"/>
      <c r="I636" s="26"/>
      <c r="J636" s="69"/>
      <c r="K636" s="69"/>
      <c r="L636" s="67"/>
      <c r="M636" s="69"/>
      <c r="N636" s="71"/>
      <c r="O636" s="72"/>
      <c r="P636" s="26"/>
      <c r="Q636" s="26"/>
      <c r="R636" s="26"/>
      <c r="S636" s="26"/>
    </row>
    <row r="637" spans="2:19" s="150" customFormat="1">
      <c r="B637" s="1"/>
      <c r="C637" s="26"/>
      <c r="D637" s="67"/>
      <c r="E637" s="67"/>
      <c r="F637" s="26"/>
      <c r="G637" s="69"/>
      <c r="H637" s="66"/>
      <c r="I637" s="26"/>
      <c r="J637" s="69"/>
      <c r="K637" s="69"/>
      <c r="L637" s="67"/>
      <c r="M637" s="69"/>
      <c r="N637" s="71"/>
      <c r="O637" s="72"/>
      <c r="P637" s="26"/>
      <c r="Q637" s="26"/>
      <c r="R637" s="26"/>
      <c r="S637" s="26"/>
    </row>
    <row r="638" spans="2:19" s="150" customFormat="1">
      <c r="B638" s="1"/>
      <c r="C638" s="26"/>
      <c r="D638" s="67"/>
      <c r="E638" s="67"/>
      <c r="F638" s="26"/>
      <c r="G638" s="69"/>
      <c r="H638" s="66"/>
      <c r="I638" s="26"/>
      <c r="J638" s="69"/>
      <c r="K638" s="69"/>
      <c r="L638" s="67"/>
      <c r="M638" s="69"/>
      <c r="N638" s="71"/>
      <c r="O638" s="72"/>
      <c r="P638" s="26"/>
      <c r="Q638" s="26"/>
      <c r="R638" s="26"/>
      <c r="S638" s="26"/>
    </row>
    <row r="639" spans="2:19" s="150" customFormat="1">
      <c r="B639" s="1"/>
      <c r="C639" s="26"/>
      <c r="D639" s="67"/>
      <c r="E639" s="67"/>
      <c r="F639" s="26"/>
      <c r="G639" s="69"/>
      <c r="H639" s="66"/>
      <c r="I639" s="26"/>
      <c r="J639" s="69"/>
      <c r="K639" s="69"/>
      <c r="L639" s="67"/>
      <c r="M639" s="69"/>
      <c r="N639" s="71"/>
      <c r="O639" s="72"/>
      <c r="P639" s="26"/>
      <c r="Q639" s="26"/>
      <c r="R639" s="26"/>
      <c r="S639" s="26"/>
    </row>
    <row r="640" spans="2:19" s="150" customFormat="1">
      <c r="B640" s="1"/>
      <c r="C640" s="26"/>
      <c r="D640" s="67"/>
      <c r="E640" s="67"/>
      <c r="F640" s="26"/>
      <c r="G640" s="69"/>
      <c r="H640" s="66"/>
      <c r="I640" s="26"/>
      <c r="J640" s="69"/>
      <c r="K640" s="69"/>
      <c r="L640" s="67"/>
      <c r="M640" s="69"/>
      <c r="N640" s="71"/>
      <c r="O640" s="72"/>
      <c r="P640" s="26"/>
      <c r="Q640" s="26"/>
      <c r="R640" s="26"/>
      <c r="S640" s="26"/>
    </row>
    <row r="641" spans="2:19" s="150" customFormat="1">
      <c r="B641" s="1"/>
      <c r="C641" s="26"/>
      <c r="D641" s="67"/>
      <c r="E641" s="67"/>
      <c r="F641" s="26"/>
      <c r="G641" s="69"/>
      <c r="H641" s="66"/>
      <c r="I641" s="26"/>
      <c r="J641" s="69"/>
      <c r="K641" s="69"/>
      <c r="L641" s="67"/>
      <c r="M641" s="69"/>
      <c r="N641" s="71"/>
      <c r="O641" s="72"/>
      <c r="P641" s="26"/>
      <c r="Q641" s="26"/>
      <c r="R641" s="26"/>
      <c r="S641" s="26"/>
    </row>
    <row r="642" spans="2:19" s="150" customFormat="1">
      <c r="B642" s="1"/>
      <c r="C642" s="26"/>
      <c r="D642" s="67"/>
      <c r="E642" s="67"/>
      <c r="F642" s="26"/>
      <c r="G642" s="69"/>
      <c r="H642" s="66"/>
      <c r="I642" s="26"/>
      <c r="J642" s="69"/>
      <c r="K642" s="69"/>
      <c r="L642" s="67"/>
      <c r="M642" s="69"/>
      <c r="N642" s="71"/>
      <c r="O642" s="72"/>
      <c r="P642" s="26"/>
      <c r="Q642" s="26"/>
      <c r="R642" s="26"/>
      <c r="S642" s="26"/>
    </row>
    <row r="643" spans="2:19" s="150" customFormat="1">
      <c r="B643" s="1"/>
      <c r="C643" s="26"/>
      <c r="D643" s="67"/>
      <c r="E643" s="67"/>
      <c r="F643" s="26"/>
      <c r="G643" s="69"/>
      <c r="H643" s="66"/>
      <c r="I643" s="26"/>
      <c r="J643" s="69"/>
      <c r="K643" s="69"/>
      <c r="L643" s="67"/>
      <c r="M643" s="69"/>
      <c r="N643" s="71"/>
      <c r="O643" s="72"/>
      <c r="P643" s="26"/>
      <c r="Q643" s="26"/>
      <c r="R643" s="26"/>
      <c r="S643" s="26"/>
    </row>
    <row r="644" spans="2:19" s="150" customFormat="1">
      <c r="B644" s="1"/>
      <c r="C644" s="26"/>
      <c r="D644" s="67"/>
      <c r="E644" s="67"/>
      <c r="F644" s="26"/>
      <c r="G644" s="69"/>
      <c r="H644" s="66"/>
      <c r="I644" s="26"/>
      <c r="J644" s="69"/>
      <c r="K644" s="69"/>
      <c r="L644" s="67"/>
      <c r="M644" s="69"/>
      <c r="N644" s="71"/>
      <c r="O644" s="72"/>
      <c r="P644" s="26"/>
      <c r="Q644" s="26"/>
      <c r="R644" s="26"/>
      <c r="S644" s="26"/>
    </row>
    <row r="645" spans="2:19" s="150" customFormat="1">
      <c r="B645" s="1"/>
      <c r="C645" s="26"/>
      <c r="D645" s="67"/>
      <c r="E645" s="67"/>
      <c r="F645" s="26"/>
      <c r="G645" s="69"/>
      <c r="H645" s="66"/>
      <c r="I645" s="26"/>
      <c r="J645" s="69"/>
      <c r="K645" s="69"/>
      <c r="L645" s="67"/>
      <c r="M645" s="69"/>
      <c r="N645" s="71"/>
      <c r="O645" s="72"/>
      <c r="P645" s="26"/>
      <c r="Q645" s="26"/>
      <c r="R645" s="26"/>
      <c r="S645" s="26"/>
    </row>
    <row r="646" spans="2:19"/>
    <row r="647" spans="2:19"/>
    <row r="648" spans="2:19"/>
    <row r="649" spans="2:19"/>
    <row r="650" spans="2:19"/>
    <row r="651" spans="2:19"/>
    <row r="652" spans="2:19"/>
    <row r="653" spans="2:19" s="150" customFormat="1">
      <c r="B653" s="1"/>
      <c r="C653" s="26"/>
      <c r="D653" s="67"/>
      <c r="E653" s="67"/>
      <c r="F653" s="26"/>
      <c r="G653" s="69"/>
      <c r="H653" s="66"/>
      <c r="I653" s="26"/>
      <c r="J653" s="69"/>
      <c r="K653" s="69"/>
      <c r="L653" s="67"/>
      <c r="M653" s="69"/>
      <c r="N653" s="71"/>
      <c r="O653" s="72"/>
      <c r="P653" s="26"/>
      <c r="Q653" s="26"/>
      <c r="R653" s="26"/>
      <c r="S653" s="26"/>
    </row>
    <row r="654" spans="2:19" s="150" customFormat="1">
      <c r="B654" s="1"/>
      <c r="C654" s="26"/>
      <c r="D654" s="67"/>
      <c r="E654" s="67"/>
      <c r="F654" s="26"/>
      <c r="G654" s="69"/>
      <c r="H654" s="66"/>
      <c r="I654" s="26"/>
      <c r="J654" s="69"/>
      <c r="K654" s="69"/>
      <c r="L654" s="67"/>
      <c r="M654" s="69"/>
      <c r="N654" s="71"/>
      <c r="O654" s="72"/>
      <c r="P654" s="26"/>
      <c r="Q654" s="26"/>
      <c r="R654" s="26"/>
      <c r="S654" s="26"/>
    </row>
    <row r="655" spans="2:19" s="150" customFormat="1">
      <c r="B655" s="1"/>
      <c r="C655" s="26"/>
      <c r="D655" s="67"/>
      <c r="E655" s="67"/>
      <c r="F655" s="26"/>
      <c r="G655" s="69"/>
      <c r="H655" s="66"/>
      <c r="I655" s="26"/>
      <c r="J655" s="69"/>
      <c r="K655" s="69"/>
      <c r="L655" s="67"/>
      <c r="M655" s="69"/>
      <c r="N655" s="71"/>
      <c r="O655" s="72"/>
      <c r="P655" s="26"/>
      <c r="Q655" s="26"/>
      <c r="R655" s="26"/>
      <c r="S655" s="26"/>
    </row>
    <row r="656" spans="2:19" s="150" customFormat="1">
      <c r="B656" s="1"/>
      <c r="C656" s="26"/>
      <c r="D656" s="67"/>
      <c r="E656" s="67"/>
      <c r="F656" s="26"/>
      <c r="G656" s="69"/>
      <c r="H656" s="66"/>
      <c r="I656" s="26"/>
      <c r="J656" s="69"/>
      <c r="K656" s="69"/>
      <c r="L656" s="67"/>
      <c r="M656" s="69"/>
      <c r="N656" s="71"/>
      <c r="O656" s="72"/>
      <c r="P656" s="26"/>
      <c r="Q656" s="26"/>
      <c r="R656" s="26"/>
      <c r="S656" s="26"/>
    </row>
    <row r="657" spans="2:19" s="150" customFormat="1">
      <c r="B657" s="1"/>
      <c r="C657" s="26"/>
      <c r="D657" s="67"/>
      <c r="E657" s="67"/>
      <c r="F657" s="26"/>
      <c r="G657" s="69"/>
      <c r="H657" s="66"/>
      <c r="I657" s="26"/>
      <c r="J657" s="69"/>
      <c r="K657" s="69"/>
      <c r="L657" s="67"/>
      <c r="M657" s="69"/>
      <c r="N657" s="71"/>
      <c r="O657" s="72"/>
      <c r="P657" s="26"/>
      <c r="Q657" s="26"/>
      <c r="R657" s="26"/>
      <c r="S657" s="26"/>
    </row>
    <row r="658" spans="2:19" s="150" customFormat="1">
      <c r="B658" s="1"/>
      <c r="C658" s="26"/>
      <c r="D658" s="67"/>
      <c r="E658" s="67"/>
      <c r="F658" s="26"/>
      <c r="G658" s="69"/>
      <c r="H658" s="66"/>
      <c r="I658" s="26"/>
      <c r="J658" s="69"/>
      <c r="K658" s="69"/>
      <c r="L658" s="67"/>
      <c r="M658" s="69"/>
      <c r="N658" s="71"/>
      <c r="O658" s="72"/>
      <c r="P658" s="26"/>
      <c r="Q658" s="26"/>
      <c r="R658" s="26"/>
      <c r="S658" s="26"/>
    </row>
    <row r="659" spans="2:19" s="150" customFormat="1">
      <c r="B659" s="1"/>
      <c r="C659" s="26"/>
      <c r="D659" s="67"/>
      <c r="E659" s="67"/>
      <c r="F659" s="26"/>
      <c r="G659" s="69"/>
      <c r="H659" s="66"/>
      <c r="I659" s="26"/>
      <c r="J659" s="69"/>
      <c r="K659" s="69"/>
      <c r="L659" s="67"/>
      <c r="M659" s="69"/>
      <c r="N659" s="71"/>
      <c r="O659" s="72"/>
      <c r="P659" s="26"/>
      <c r="Q659" s="26"/>
      <c r="R659" s="26"/>
      <c r="S659" s="26"/>
    </row>
    <row r="660" spans="2:19" s="150" customFormat="1">
      <c r="B660" s="1"/>
      <c r="C660" s="26"/>
      <c r="D660" s="67"/>
      <c r="E660" s="67"/>
      <c r="F660" s="26"/>
      <c r="G660" s="69"/>
      <c r="H660" s="66"/>
      <c r="I660" s="26"/>
      <c r="J660" s="69"/>
      <c r="K660" s="69"/>
      <c r="L660" s="67"/>
      <c r="M660" s="69"/>
      <c r="N660" s="71"/>
      <c r="O660" s="72"/>
      <c r="P660" s="26"/>
      <c r="Q660" s="26"/>
      <c r="R660" s="26"/>
      <c r="S660" s="26"/>
    </row>
    <row r="661" spans="2:19" s="150" customFormat="1">
      <c r="B661" s="1"/>
      <c r="C661" s="26"/>
      <c r="D661" s="67"/>
      <c r="E661" s="67"/>
      <c r="F661" s="26"/>
      <c r="G661" s="69"/>
      <c r="H661" s="66"/>
      <c r="I661" s="26"/>
      <c r="J661" s="69"/>
      <c r="K661" s="69"/>
      <c r="L661" s="67"/>
      <c r="M661" s="69"/>
      <c r="N661" s="71"/>
      <c r="O661" s="72"/>
      <c r="P661" s="26"/>
      <c r="Q661" s="26"/>
      <c r="R661" s="26"/>
      <c r="S661" s="26"/>
    </row>
    <row r="662" spans="2:19" s="150" customFormat="1">
      <c r="B662" s="1"/>
      <c r="C662" s="26"/>
      <c r="D662" s="67"/>
      <c r="E662" s="67"/>
      <c r="F662" s="26"/>
      <c r="G662" s="69"/>
      <c r="H662" s="66"/>
      <c r="I662" s="26"/>
      <c r="J662" s="69"/>
      <c r="K662" s="69"/>
      <c r="L662" s="67"/>
      <c r="M662" s="69"/>
      <c r="N662" s="71"/>
      <c r="O662" s="72"/>
      <c r="P662" s="26"/>
      <c r="Q662" s="26"/>
      <c r="R662" s="26"/>
      <c r="S662" s="26"/>
    </row>
    <row r="663" spans="2:19" s="150" customFormat="1">
      <c r="B663" s="1"/>
      <c r="C663" s="26"/>
      <c r="D663" s="67"/>
      <c r="E663" s="67"/>
      <c r="F663" s="26"/>
      <c r="G663" s="69"/>
      <c r="H663" s="66"/>
      <c r="I663" s="26"/>
      <c r="J663" s="69"/>
      <c r="K663" s="69"/>
      <c r="L663" s="67"/>
      <c r="M663" s="69"/>
      <c r="N663" s="71"/>
      <c r="O663" s="72"/>
      <c r="P663" s="26"/>
      <c r="Q663" s="26"/>
      <c r="R663" s="26"/>
      <c r="S663" s="26"/>
    </row>
    <row r="664" spans="2:19" s="150" customFormat="1">
      <c r="B664" s="1"/>
      <c r="C664" s="26"/>
      <c r="D664" s="67"/>
      <c r="E664" s="67"/>
      <c r="F664" s="26"/>
      <c r="G664" s="69"/>
      <c r="H664" s="66"/>
      <c r="I664" s="26"/>
      <c r="J664" s="69"/>
      <c r="K664" s="69"/>
      <c r="L664" s="67"/>
      <c r="M664" s="69"/>
      <c r="N664" s="71"/>
      <c r="O664" s="72"/>
      <c r="P664" s="26"/>
      <c r="Q664" s="26"/>
      <c r="R664" s="26"/>
      <c r="S664" s="26"/>
    </row>
    <row r="665" spans="2:19"/>
    <row r="666" spans="2:19"/>
    <row r="667" spans="2:19"/>
    <row r="668" spans="2:19"/>
    <row r="669" spans="2:19" s="150" customFormat="1">
      <c r="B669" s="1"/>
      <c r="C669" s="26"/>
      <c r="D669" s="67"/>
      <c r="E669" s="67"/>
      <c r="F669" s="26"/>
      <c r="G669" s="69"/>
      <c r="H669" s="66"/>
      <c r="I669" s="26"/>
      <c r="J669" s="69"/>
      <c r="K669" s="69"/>
      <c r="L669" s="67"/>
      <c r="M669" s="69"/>
      <c r="N669" s="71"/>
      <c r="O669" s="72"/>
      <c r="P669" s="26"/>
      <c r="Q669" s="26"/>
      <c r="R669" s="26"/>
      <c r="S669" s="26"/>
    </row>
    <row r="670" spans="2:19" s="150" customFormat="1">
      <c r="B670" s="1"/>
      <c r="C670" s="26"/>
      <c r="D670" s="67"/>
      <c r="E670" s="67"/>
      <c r="F670" s="26"/>
      <c r="G670" s="69"/>
      <c r="H670" s="66"/>
      <c r="I670" s="26"/>
      <c r="J670" s="69"/>
      <c r="K670" s="69"/>
      <c r="L670" s="67"/>
      <c r="M670" s="69"/>
      <c r="N670" s="71"/>
      <c r="O670" s="72"/>
      <c r="P670" s="26"/>
      <c r="Q670" s="26"/>
      <c r="R670" s="26"/>
      <c r="S670" s="26"/>
    </row>
    <row r="671" spans="2:19" s="150" customFormat="1">
      <c r="B671" s="1"/>
      <c r="C671" s="26"/>
      <c r="D671" s="67"/>
      <c r="E671" s="67"/>
      <c r="F671" s="26"/>
      <c r="G671" s="69"/>
      <c r="H671" s="66"/>
      <c r="I671" s="26"/>
      <c r="J671" s="69"/>
      <c r="K671" s="69"/>
      <c r="L671" s="67"/>
      <c r="M671" s="69"/>
      <c r="N671" s="71"/>
      <c r="O671" s="72"/>
      <c r="P671" s="26"/>
      <c r="Q671" s="26"/>
      <c r="R671" s="26"/>
      <c r="S671" s="26"/>
    </row>
    <row r="672" spans="2:19" s="150" customFormat="1">
      <c r="B672" s="1"/>
      <c r="C672" s="26"/>
      <c r="D672" s="67"/>
      <c r="E672" s="67"/>
      <c r="F672" s="26"/>
      <c r="G672" s="69"/>
      <c r="H672" s="66"/>
      <c r="I672" s="26"/>
      <c r="J672" s="69"/>
      <c r="K672" s="69"/>
      <c r="L672" s="67"/>
      <c r="M672" s="69"/>
      <c r="N672" s="71"/>
      <c r="O672" s="72"/>
      <c r="P672" s="26"/>
      <c r="Q672" s="26"/>
      <c r="R672" s="26"/>
      <c r="S672" s="26"/>
    </row>
    <row r="673" spans="2:19" s="150" customFormat="1">
      <c r="B673" s="1"/>
      <c r="C673" s="26"/>
      <c r="D673" s="67"/>
      <c r="E673" s="67"/>
      <c r="F673" s="26"/>
      <c r="G673" s="69"/>
      <c r="H673" s="66"/>
      <c r="I673" s="26"/>
      <c r="J673" s="69"/>
      <c r="K673" s="69"/>
      <c r="L673" s="67"/>
      <c r="M673" s="69"/>
      <c r="N673" s="71"/>
      <c r="O673" s="72"/>
      <c r="P673" s="26"/>
      <c r="Q673" s="26"/>
      <c r="R673" s="26"/>
      <c r="S673" s="26"/>
    </row>
    <row r="674" spans="2:19" s="150" customFormat="1">
      <c r="B674" s="1"/>
      <c r="C674" s="26"/>
      <c r="D674" s="67"/>
      <c r="E674" s="67"/>
      <c r="F674" s="26"/>
      <c r="G674" s="69"/>
      <c r="H674" s="66"/>
      <c r="I674" s="26"/>
      <c r="J674" s="69"/>
      <c r="K674" s="69"/>
      <c r="L674" s="67"/>
      <c r="M674" s="69"/>
      <c r="N674" s="71"/>
      <c r="O674" s="72"/>
      <c r="P674" s="26"/>
      <c r="Q674" s="26"/>
      <c r="R674" s="26"/>
      <c r="S674" s="26"/>
    </row>
    <row r="675" spans="2:19" s="150" customFormat="1">
      <c r="B675" s="1"/>
      <c r="C675" s="26"/>
      <c r="D675" s="67"/>
      <c r="E675" s="67"/>
      <c r="F675" s="26"/>
      <c r="G675" s="69"/>
      <c r="H675" s="66"/>
      <c r="I675" s="26"/>
      <c r="J675" s="69"/>
      <c r="K675" s="69"/>
      <c r="L675" s="67"/>
      <c r="M675" s="69"/>
      <c r="N675" s="71"/>
      <c r="O675" s="72"/>
      <c r="P675" s="26"/>
      <c r="Q675" s="26"/>
      <c r="R675" s="26"/>
      <c r="S675" s="26"/>
    </row>
    <row r="676" spans="2:19" s="150" customFormat="1">
      <c r="B676" s="1"/>
      <c r="C676" s="26"/>
      <c r="D676" s="67"/>
      <c r="E676" s="67"/>
      <c r="F676" s="26"/>
      <c r="G676" s="69"/>
      <c r="H676" s="66"/>
      <c r="I676" s="26"/>
      <c r="J676" s="69"/>
      <c r="K676" s="69"/>
      <c r="L676" s="67"/>
      <c r="M676" s="69"/>
      <c r="N676" s="71"/>
      <c r="O676" s="72"/>
      <c r="P676" s="26"/>
      <c r="Q676" s="26"/>
      <c r="R676" s="26"/>
      <c r="S676" s="26"/>
    </row>
    <row r="677" spans="2:19" s="150" customFormat="1">
      <c r="B677" s="1"/>
      <c r="C677" s="26"/>
      <c r="D677" s="67"/>
      <c r="E677" s="67"/>
      <c r="F677" s="26"/>
      <c r="G677" s="69"/>
      <c r="H677" s="66"/>
      <c r="I677" s="26"/>
      <c r="J677" s="69"/>
      <c r="K677" s="69"/>
      <c r="L677" s="67"/>
      <c r="M677" s="69"/>
      <c r="N677" s="71"/>
      <c r="O677" s="72"/>
      <c r="P677" s="26"/>
      <c r="Q677" s="26"/>
      <c r="R677" s="26"/>
      <c r="S677" s="26"/>
    </row>
    <row r="678" spans="2:19" s="150" customFormat="1">
      <c r="B678" s="1"/>
      <c r="C678" s="26"/>
      <c r="D678" s="67"/>
      <c r="E678" s="67"/>
      <c r="F678" s="26"/>
      <c r="G678" s="69"/>
      <c r="H678" s="66"/>
      <c r="I678" s="26"/>
      <c r="J678" s="69"/>
      <c r="K678" s="69"/>
      <c r="L678" s="67"/>
      <c r="M678" s="69"/>
      <c r="N678" s="71"/>
      <c r="O678" s="72"/>
      <c r="P678" s="26"/>
      <c r="Q678" s="26"/>
      <c r="R678" s="26"/>
      <c r="S678" s="26"/>
    </row>
    <row r="679" spans="2:19" s="150" customFormat="1">
      <c r="B679" s="1"/>
      <c r="C679" s="26"/>
      <c r="D679" s="67"/>
      <c r="E679" s="67"/>
      <c r="F679" s="26"/>
      <c r="G679" s="69"/>
      <c r="H679" s="66"/>
      <c r="I679" s="26"/>
      <c r="J679" s="69"/>
      <c r="K679" s="69"/>
      <c r="L679" s="67"/>
      <c r="M679" s="69"/>
      <c r="N679" s="71"/>
      <c r="O679" s="72"/>
      <c r="P679" s="26"/>
      <c r="Q679" s="26"/>
      <c r="R679" s="26"/>
      <c r="S679" s="26"/>
    </row>
    <row r="680" spans="2:19" s="150" customFormat="1">
      <c r="B680" s="1"/>
      <c r="C680" s="26"/>
      <c r="D680" s="67"/>
      <c r="E680" s="67"/>
      <c r="F680" s="26"/>
      <c r="G680" s="69"/>
      <c r="H680" s="66"/>
      <c r="I680" s="26"/>
      <c r="J680" s="69"/>
      <c r="K680" s="69"/>
      <c r="L680" s="67"/>
      <c r="M680" s="69"/>
      <c r="N680" s="71"/>
      <c r="O680" s="72"/>
      <c r="P680" s="26"/>
      <c r="Q680" s="26"/>
      <c r="R680" s="26"/>
      <c r="S680" s="26"/>
    </row>
    <row r="681" spans="2:19" s="150" customFormat="1">
      <c r="B681" s="1"/>
      <c r="C681" s="26"/>
      <c r="D681" s="67"/>
      <c r="E681" s="67"/>
      <c r="F681" s="26"/>
      <c r="G681" s="69"/>
      <c r="H681" s="66"/>
      <c r="I681" s="26"/>
      <c r="J681" s="69"/>
      <c r="K681" s="69"/>
      <c r="L681" s="67"/>
      <c r="M681" s="69"/>
      <c r="N681" s="71"/>
      <c r="O681" s="72"/>
      <c r="P681" s="26"/>
      <c r="Q681" s="26"/>
      <c r="R681" s="26"/>
      <c r="S681" s="26"/>
    </row>
    <row r="682" spans="2:19" s="150" customFormat="1">
      <c r="B682" s="1"/>
      <c r="C682" s="26"/>
      <c r="D682" s="67"/>
      <c r="E682" s="67"/>
      <c r="F682" s="26"/>
      <c r="G682" s="69"/>
      <c r="H682" s="66"/>
      <c r="I682" s="26"/>
      <c r="J682" s="69"/>
      <c r="K682" s="69"/>
      <c r="L682" s="67"/>
      <c r="M682" s="69"/>
      <c r="N682" s="71"/>
      <c r="O682" s="72"/>
      <c r="P682" s="26"/>
      <c r="Q682" s="26"/>
      <c r="R682" s="26"/>
      <c r="S682" s="26"/>
    </row>
    <row r="683" spans="2:19" s="150" customFormat="1">
      <c r="B683" s="1"/>
      <c r="C683" s="26"/>
      <c r="D683" s="67"/>
      <c r="E683" s="67"/>
      <c r="F683" s="26"/>
      <c r="G683" s="69"/>
      <c r="H683" s="66"/>
      <c r="I683" s="26"/>
      <c r="J683" s="69"/>
      <c r="K683" s="69"/>
      <c r="L683" s="67"/>
      <c r="M683" s="69"/>
      <c r="N683" s="71"/>
      <c r="O683" s="72"/>
      <c r="P683" s="26"/>
      <c r="Q683" s="26"/>
      <c r="R683" s="26"/>
      <c r="S683" s="26"/>
    </row>
    <row r="684" spans="2:19" s="150" customFormat="1">
      <c r="B684" s="1"/>
      <c r="C684" s="26"/>
      <c r="D684" s="67"/>
      <c r="E684" s="67"/>
      <c r="F684" s="26"/>
      <c r="G684" s="69"/>
      <c r="H684" s="66"/>
      <c r="I684" s="26"/>
      <c r="J684" s="69"/>
      <c r="K684" s="69"/>
      <c r="L684" s="67"/>
      <c r="M684" s="69"/>
      <c r="N684" s="71"/>
      <c r="O684" s="72"/>
      <c r="P684" s="26"/>
      <c r="Q684" s="26"/>
      <c r="R684" s="26"/>
      <c r="S684" s="26"/>
    </row>
    <row r="685" spans="2:19" s="150" customFormat="1">
      <c r="B685" s="1"/>
      <c r="C685" s="26"/>
      <c r="D685" s="67"/>
      <c r="E685" s="67"/>
      <c r="F685" s="26"/>
      <c r="G685" s="69"/>
      <c r="H685" s="66"/>
      <c r="I685" s="26"/>
      <c r="J685" s="69"/>
      <c r="K685" s="69"/>
      <c r="L685" s="67"/>
      <c r="M685" s="69"/>
      <c r="N685" s="71"/>
      <c r="O685" s="72"/>
      <c r="P685" s="26"/>
      <c r="Q685" s="26"/>
      <c r="R685" s="26"/>
      <c r="S685" s="26"/>
    </row>
    <row r="686" spans="2:19" s="150" customFormat="1">
      <c r="B686" s="1"/>
      <c r="C686" s="26"/>
      <c r="D686" s="67"/>
      <c r="E686" s="67"/>
      <c r="F686" s="26"/>
      <c r="G686" s="69"/>
      <c r="H686" s="66"/>
      <c r="I686" s="26"/>
      <c r="J686" s="69"/>
      <c r="K686" s="69"/>
      <c r="L686" s="67"/>
      <c r="M686" s="69"/>
      <c r="N686" s="71"/>
      <c r="O686" s="72"/>
      <c r="P686" s="26"/>
      <c r="Q686" s="26"/>
      <c r="R686" s="26"/>
      <c r="S686" s="26"/>
    </row>
    <row r="687" spans="2:19" s="150" customFormat="1">
      <c r="B687" s="1"/>
      <c r="C687" s="26"/>
      <c r="D687" s="67"/>
      <c r="E687" s="67"/>
      <c r="F687" s="26"/>
      <c r="G687" s="69"/>
      <c r="H687" s="66"/>
      <c r="I687" s="26"/>
      <c r="J687" s="69"/>
      <c r="K687" s="69"/>
      <c r="L687" s="67"/>
      <c r="M687" s="69"/>
      <c r="N687" s="71"/>
      <c r="O687" s="72"/>
      <c r="P687" s="26"/>
      <c r="Q687" s="26"/>
      <c r="R687" s="26"/>
      <c r="S687" s="26"/>
    </row>
    <row r="688" spans="2:19" s="150" customFormat="1">
      <c r="B688" s="1"/>
      <c r="C688" s="26"/>
      <c r="D688" s="67"/>
      <c r="E688" s="67"/>
      <c r="F688" s="26"/>
      <c r="G688" s="69"/>
      <c r="H688" s="66"/>
      <c r="I688" s="26"/>
      <c r="J688" s="69"/>
      <c r="K688" s="69"/>
      <c r="L688" s="67"/>
      <c r="M688" s="69"/>
      <c r="N688" s="71"/>
      <c r="O688" s="72"/>
      <c r="P688" s="26"/>
      <c r="Q688" s="26"/>
      <c r="R688" s="26"/>
      <c r="S688" s="26"/>
    </row>
    <row r="689" spans="2:19" s="150" customFormat="1">
      <c r="B689" s="1"/>
      <c r="C689" s="26"/>
      <c r="D689" s="67"/>
      <c r="E689" s="67"/>
      <c r="F689" s="26"/>
      <c r="G689" s="69"/>
      <c r="H689" s="66"/>
      <c r="I689" s="26"/>
      <c r="J689" s="69"/>
      <c r="K689" s="69"/>
      <c r="L689" s="67"/>
      <c r="M689" s="69"/>
      <c r="N689" s="71"/>
      <c r="O689" s="72"/>
      <c r="P689" s="26"/>
      <c r="Q689" s="26"/>
      <c r="R689" s="26"/>
      <c r="S689" s="26"/>
    </row>
    <row r="690" spans="2:19" s="150" customFormat="1">
      <c r="B690" s="1"/>
      <c r="C690" s="26"/>
      <c r="D690" s="67"/>
      <c r="E690" s="67"/>
      <c r="F690" s="26"/>
      <c r="G690" s="69"/>
      <c r="H690" s="66"/>
      <c r="I690" s="26"/>
      <c r="J690" s="69"/>
      <c r="K690" s="69"/>
      <c r="L690" s="67"/>
      <c r="M690" s="69"/>
      <c r="N690" s="71"/>
      <c r="O690" s="72"/>
      <c r="P690" s="26"/>
      <c r="Q690" s="26"/>
      <c r="R690" s="26"/>
      <c r="S690" s="26"/>
    </row>
    <row r="691" spans="2:19" s="150" customFormat="1">
      <c r="B691" s="1"/>
      <c r="C691" s="26"/>
      <c r="D691" s="67"/>
      <c r="E691" s="67"/>
      <c r="F691" s="26"/>
      <c r="G691" s="69"/>
      <c r="H691" s="66"/>
      <c r="I691" s="26"/>
      <c r="J691" s="69"/>
      <c r="K691" s="69"/>
      <c r="L691" s="67"/>
      <c r="M691" s="69"/>
      <c r="N691" s="71"/>
      <c r="O691" s="72"/>
      <c r="P691" s="26"/>
      <c r="Q691" s="26"/>
      <c r="R691" s="26"/>
      <c r="S691" s="26"/>
    </row>
    <row r="692" spans="2:19" s="150" customFormat="1">
      <c r="B692" s="1"/>
      <c r="C692" s="26"/>
      <c r="D692" s="67"/>
      <c r="E692" s="67"/>
      <c r="F692" s="26"/>
      <c r="G692" s="69"/>
      <c r="H692" s="66"/>
      <c r="I692" s="26"/>
      <c r="J692" s="69"/>
      <c r="K692" s="69"/>
      <c r="L692" s="67"/>
      <c r="M692" s="69"/>
      <c r="N692" s="71"/>
      <c r="O692" s="72"/>
      <c r="P692" s="26"/>
      <c r="Q692" s="26"/>
      <c r="R692" s="26"/>
      <c r="S692" s="26"/>
    </row>
    <row r="693" spans="2:19"/>
    <row r="694" spans="2:19"/>
    <row r="695" spans="2:19"/>
    <row r="696" spans="2:19"/>
    <row r="697" spans="2:19"/>
    <row r="698" spans="2:19"/>
    <row r="699" spans="2:19"/>
    <row r="700" spans="2:19"/>
    <row r="701" spans="2:19"/>
    <row r="702" spans="2:19"/>
    <row r="703" spans="2:19" s="150" customFormat="1">
      <c r="B703" s="1"/>
      <c r="C703" s="26"/>
      <c r="D703" s="67"/>
      <c r="E703" s="67"/>
      <c r="F703" s="26"/>
      <c r="G703" s="69"/>
      <c r="H703" s="66"/>
      <c r="I703" s="26"/>
      <c r="J703" s="69"/>
      <c r="K703" s="69"/>
      <c r="L703" s="67"/>
      <c r="M703" s="69"/>
      <c r="N703" s="71"/>
      <c r="O703" s="72"/>
      <c r="P703" s="26"/>
      <c r="Q703" s="26"/>
      <c r="R703" s="26"/>
      <c r="S703" s="26"/>
    </row>
    <row r="704" spans="2:19" s="150" customFormat="1">
      <c r="B704" s="1"/>
      <c r="C704" s="26"/>
      <c r="D704" s="67"/>
      <c r="E704" s="67"/>
      <c r="F704" s="26"/>
      <c r="G704" s="69"/>
      <c r="H704" s="66"/>
      <c r="I704" s="26"/>
      <c r="J704" s="69"/>
      <c r="K704" s="69"/>
      <c r="L704" s="67"/>
      <c r="M704" s="69"/>
      <c r="N704" s="71"/>
      <c r="O704" s="72"/>
      <c r="P704" s="26"/>
      <c r="Q704" s="26"/>
      <c r="R704" s="26"/>
      <c r="S704" s="26"/>
    </row>
    <row r="705" spans="2:19" s="150" customFormat="1">
      <c r="B705" s="1"/>
      <c r="C705" s="26"/>
      <c r="D705" s="67"/>
      <c r="E705" s="67"/>
      <c r="F705" s="26"/>
      <c r="G705" s="69"/>
      <c r="H705" s="66"/>
      <c r="I705" s="26"/>
      <c r="J705" s="69"/>
      <c r="K705" s="69"/>
      <c r="L705" s="67"/>
      <c r="M705" s="69"/>
      <c r="N705" s="71"/>
      <c r="O705" s="72"/>
      <c r="P705" s="26"/>
      <c r="Q705" s="26"/>
      <c r="R705" s="26"/>
      <c r="S705" s="26"/>
    </row>
    <row r="706" spans="2:19" s="150" customFormat="1">
      <c r="B706" s="1"/>
      <c r="C706" s="26"/>
      <c r="D706" s="67"/>
      <c r="E706" s="67"/>
      <c r="F706" s="26"/>
      <c r="G706" s="69"/>
      <c r="H706" s="66"/>
      <c r="I706" s="26"/>
      <c r="J706" s="69"/>
      <c r="K706" s="69"/>
      <c r="L706" s="67"/>
      <c r="M706" s="69"/>
      <c r="N706" s="71"/>
      <c r="O706" s="72"/>
      <c r="P706" s="26"/>
      <c r="Q706" s="26"/>
      <c r="R706" s="26"/>
      <c r="S706" s="26"/>
    </row>
    <row r="707" spans="2:19" s="150" customFormat="1">
      <c r="B707" s="1"/>
      <c r="C707" s="26"/>
      <c r="D707" s="67"/>
      <c r="E707" s="67"/>
      <c r="F707" s="26"/>
      <c r="G707" s="69"/>
      <c r="H707" s="66"/>
      <c r="I707" s="26"/>
      <c r="J707" s="69"/>
      <c r="K707" s="69"/>
      <c r="L707" s="67"/>
      <c r="M707" s="69"/>
      <c r="N707" s="71"/>
      <c r="O707" s="72"/>
      <c r="P707" s="26"/>
      <c r="Q707" s="26"/>
      <c r="R707" s="26"/>
      <c r="S707" s="26"/>
    </row>
    <row r="708" spans="2:19" s="150" customFormat="1">
      <c r="B708" s="1"/>
      <c r="C708" s="26"/>
      <c r="D708" s="67"/>
      <c r="E708" s="67"/>
      <c r="F708" s="26"/>
      <c r="G708" s="69"/>
      <c r="H708" s="66"/>
      <c r="I708" s="26"/>
      <c r="J708" s="69"/>
      <c r="K708" s="69"/>
      <c r="L708" s="67"/>
      <c r="M708" s="69"/>
      <c r="N708" s="71"/>
      <c r="O708" s="72"/>
      <c r="P708" s="26"/>
      <c r="Q708" s="26"/>
      <c r="R708" s="26"/>
      <c r="S708" s="26"/>
    </row>
    <row r="709" spans="2:19" s="150" customFormat="1">
      <c r="B709" s="1"/>
      <c r="C709" s="26"/>
      <c r="D709" s="67"/>
      <c r="E709" s="67"/>
      <c r="F709" s="26"/>
      <c r="G709" s="69"/>
      <c r="H709" s="66"/>
      <c r="I709" s="26"/>
      <c r="J709" s="69"/>
      <c r="K709" s="69"/>
      <c r="L709" s="67"/>
      <c r="M709" s="69"/>
      <c r="N709" s="71"/>
      <c r="O709" s="72"/>
      <c r="P709" s="26"/>
      <c r="Q709" s="26"/>
      <c r="R709" s="26"/>
      <c r="S709" s="26"/>
    </row>
    <row r="710" spans="2:19" s="150" customFormat="1">
      <c r="B710" s="1"/>
      <c r="C710" s="26"/>
      <c r="D710" s="67"/>
      <c r="E710" s="67"/>
      <c r="F710" s="26"/>
      <c r="G710" s="69"/>
      <c r="H710" s="66"/>
      <c r="I710" s="26"/>
      <c r="J710" s="69"/>
      <c r="K710" s="69"/>
      <c r="L710" s="67"/>
      <c r="M710" s="69"/>
      <c r="N710" s="71"/>
      <c r="O710" s="72"/>
      <c r="P710" s="26"/>
      <c r="Q710" s="26"/>
      <c r="R710" s="26"/>
      <c r="S710" s="26"/>
    </row>
    <row r="711" spans="2:19" s="150" customFormat="1">
      <c r="B711" s="1"/>
      <c r="C711" s="26"/>
      <c r="D711" s="67"/>
      <c r="E711" s="67"/>
      <c r="F711" s="26"/>
      <c r="G711" s="69"/>
      <c r="H711" s="66"/>
      <c r="I711" s="26"/>
      <c r="J711" s="69"/>
      <c r="K711" s="69"/>
      <c r="L711" s="67"/>
      <c r="M711" s="69"/>
      <c r="N711" s="71"/>
      <c r="O711" s="72"/>
      <c r="P711" s="26"/>
      <c r="Q711" s="26"/>
      <c r="R711" s="26"/>
      <c r="S711" s="26"/>
    </row>
    <row r="712" spans="2:19" s="150" customFormat="1">
      <c r="B712" s="1"/>
      <c r="C712" s="26"/>
      <c r="D712" s="67"/>
      <c r="E712" s="67"/>
      <c r="F712" s="26"/>
      <c r="G712" s="69"/>
      <c r="H712" s="66"/>
      <c r="I712" s="26"/>
      <c r="J712" s="69"/>
      <c r="K712" s="69"/>
      <c r="L712" s="67"/>
      <c r="M712" s="69"/>
      <c r="N712" s="71"/>
      <c r="O712" s="72"/>
      <c r="P712" s="26"/>
      <c r="Q712" s="26"/>
      <c r="R712" s="26"/>
      <c r="S712" s="26"/>
    </row>
    <row r="713" spans="2:19" s="150" customFormat="1">
      <c r="B713" s="1"/>
      <c r="C713" s="26"/>
      <c r="D713" s="67"/>
      <c r="E713" s="67"/>
      <c r="F713" s="26"/>
      <c r="G713" s="69"/>
      <c r="H713" s="66"/>
      <c r="I713" s="26"/>
      <c r="J713" s="69"/>
      <c r="K713" s="69"/>
      <c r="L713" s="67"/>
      <c r="M713" s="69"/>
      <c r="N713" s="71"/>
      <c r="O713" s="72"/>
      <c r="P713" s="26"/>
      <c r="Q713" s="26"/>
      <c r="R713" s="26"/>
      <c r="S713" s="26"/>
    </row>
    <row r="714" spans="2:19" s="150" customFormat="1">
      <c r="B714" s="1"/>
      <c r="C714" s="26"/>
      <c r="D714" s="67"/>
      <c r="E714" s="67"/>
      <c r="F714" s="26"/>
      <c r="G714" s="69"/>
      <c r="H714" s="66"/>
      <c r="I714" s="26"/>
      <c r="J714" s="69"/>
      <c r="K714" s="69"/>
      <c r="L714" s="67"/>
      <c r="M714" s="69"/>
      <c r="N714" s="71"/>
      <c r="O714" s="72"/>
      <c r="P714" s="26"/>
      <c r="Q714" s="26"/>
      <c r="R714" s="26"/>
      <c r="S714" s="26"/>
    </row>
    <row r="715" spans="2:19" s="150" customFormat="1">
      <c r="B715" s="1"/>
      <c r="C715" s="26"/>
      <c r="D715" s="67"/>
      <c r="E715" s="67"/>
      <c r="F715" s="26"/>
      <c r="G715" s="69"/>
      <c r="H715" s="66"/>
      <c r="I715" s="26"/>
      <c r="J715" s="69"/>
      <c r="K715" s="69"/>
      <c r="L715" s="67"/>
      <c r="M715" s="69"/>
      <c r="N715" s="71"/>
      <c r="O715" s="72"/>
      <c r="P715" s="26"/>
      <c r="Q715" s="26"/>
      <c r="R715" s="26"/>
      <c r="S715" s="26"/>
    </row>
    <row r="716" spans="2:19" s="150" customFormat="1">
      <c r="B716" s="1"/>
      <c r="C716" s="26"/>
      <c r="D716" s="67"/>
      <c r="E716" s="67"/>
      <c r="F716" s="26"/>
      <c r="G716" s="69"/>
      <c r="H716" s="66"/>
      <c r="I716" s="26"/>
      <c r="J716" s="69"/>
      <c r="K716" s="69"/>
      <c r="L716" s="67"/>
      <c r="M716" s="69"/>
      <c r="N716" s="71"/>
      <c r="O716" s="72"/>
      <c r="P716" s="26"/>
      <c r="Q716" s="26"/>
      <c r="R716" s="26"/>
      <c r="S716" s="26"/>
    </row>
    <row r="717" spans="2:19" s="150" customFormat="1">
      <c r="B717" s="1"/>
      <c r="C717" s="26"/>
      <c r="D717" s="67"/>
      <c r="E717" s="67"/>
      <c r="F717" s="26"/>
      <c r="G717" s="69"/>
      <c r="H717" s="66"/>
      <c r="I717" s="26"/>
      <c r="J717" s="69"/>
      <c r="K717" s="69"/>
      <c r="L717" s="67"/>
      <c r="M717" s="69"/>
      <c r="N717" s="71"/>
      <c r="O717" s="72"/>
      <c r="P717" s="26"/>
      <c r="Q717" s="26"/>
      <c r="R717" s="26"/>
      <c r="S717" s="26"/>
    </row>
    <row r="718" spans="2:19" s="150" customFormat="1">
      <c r="B718" s="1"/>
      <c r="C718" s="26"/>
      <c r="D718" s="67"/>
      <c r="E718" s="67"/>
      <c r="F718" s="26"/>
      <c r="G718" s="69"/>
      <c r="H718" s="66"/>
      <c r="I718" s="26"/>
      <c r="J718" s="69"/>
      <c r="K718" s="69"/>
      <c r="L718" s="67"/>
      <c r="M718" s="69"/>
      <c r="N718" s="71"/>
      <c r="O718" s="72"/>
      <c r="P718" s="26"/>
      <c r="Q718" s="26"/>
      <c r="R718" s="26"/>
      <c r="S718" s="26"/>
    </row>
    <row r="719" spans="2:19" s="150" customFormat="1">
      <c r="B719" s="1"/>
      <c r="C719" s="26"/>
      <c r="D719" s="67"/>
      <c r="E719" s="67"/>
      <c r="F719" s="26"/>
      <c r="G719" s="69"/>
      <c r="H719" s="66"/>
      <c r="I719" s="26"/>
      <c r="J719" s="69"/>
      <c r="K719" s="69"/>
      <c r="L719" s="67"/>
      <c r="M719" s="69"/>
      <c r="N719" s="71"/>
      <c r="O719" s="72"/>
      <c r="P719" s="26"/>
      <c r="Q719" s="26"/>
      <c r="R719" s="26"/>
      <c r="S719" s="26"/>
    </row>
    <row r="720" spans="2:19" s="150" customFormat="1">
      <c r="B720" s="1"/>
      <c r="C720" s="26"/>
      <c r="D720" s="67"/>
      <c r="E720" s="67"/>
      <c r="F720" s="26"/>
      <c r="G720" s="69"/>
      <c r="H720" s="66"/>
      <c r="I720" s="26"/>
      <c r="J720" s="69"/>
      <c r="K720" s="69"/>
      <c r="L720" s="67"/>
      <c r="M720" s="69"/>
      <c r="N720" s="71"/>
      <c r="O720" s="72"/>
      <c r="P720" s="26"/>
      <c r="Q720" s="26"/>
      <c r="R720" s="26"/>
      <c r="S720" s="26"/>
    </row>
    <row r="721" spans="2:19" s="150" customFormat="1">
      <c r="B721" s="1"/>
      <c r="C721" s="26"/>
      <c r="D721" s="67"/>
      <c r="E721" s="67"/>
      <c r="F721" s="26"/>
      <c r="G721" s="69"/>
      <c r="H721" s="66"/>
      <c r="I721" s="26"/>
      <c r="J721" s="69"/>
      <c r="K721" s="69"/>
      <c r="L721" s="67"/>
      <c r="M721" s="69"/>
      <c r="N721" s="71"/>
      <c r="O721" s="72"/>
      <c r="P721" s="26"/>
      <c r="Q721" s="26"/>
      <c r="R721" s="26"/>
      <c r="S721" s="26"/>
    </row>
    <row r="722" spans="2:19" s="150" customFormat="1">
      <c r="B722" s="1"/>
      <c r="C722" s="26"/>
      <c r="D722" s="67"/>
      <c r="E722" s="67"/>
      <c r="F722" s="26"/>
      <c r="G722" s="69"/>
      <c r="H722" s="66"/>
      <c r="I722" s="26"/>
      <c r="J722" s="69"/>
      <c r="K722" s="69"/>
      <c r="L722" s="67"/>
      <c r="M722" s="69"/>
      <c r="N722" s="71"/>
      <c r="O722" s="72"/>
      <c r="P722" s="26"/>
      <c r="Q722" s="26"/>
      <c r="R722" s="26"/>
      <c r="S722" s="26"/>
    </row>
    <row r="723" spans="2:19" s="150" customFormat="1">
      <c r="B723" s="1"/>
      <c r="C723" s="26"/>
      <c r="D723" s="67"/>
      <c r="E723" s="67"/>
      <c r="F723" s="26"/>
      <c r="G723" s="69"/>
      <c r="H723" s="66"/>
      <c r="I723" s="26"/>
      <c r="J723" s="69"/>
      <c r="K723" s="69"/>
      <c r="L723" s="67"/>
      <c r="M723" s="69"/>
      <c r="N723" s="71"/>
      <c r="O723" s="72"/>
      <c r="P723" s="26"/>
      <c r="Q723" s="26"/>
      <c r="R723" s="26"/>
      <c r="S723" s="26"/>
    </row>
    <row r="724" spans="2:19" s="150" customFormat="1">
      <c r="B724" s="1"/>
      <c r="C724" s="26"/>
      <c r="D724" s="67"/>
      <c r="E724" s="67"/>
      <c r="F724" s="26"/>
      <c r="G724" s="69"/>
      <c r="H724" s="66"/>
      <c r="I724" s="26"/>
      <c r="J724" s="69"/>
      <c r="K724" s="69"/>
      <c r="L724" s="67"/>
      <c r="M724" s="69"/>
      <c r="N724" s="71"/>
      <c r="O724" s="72"/>
      <c r="P724" s="26"/>
      <c r="Q724" s="26"/>
      <c r="R724" s="26"/>
      <c r="S724" s="26"/>
    </row>
    <row r="725" spans="2:19"/>
    <row r="726" spans="2:19"/>
    <row r="727" spans="2:19"/>
    <row r="728" spans="2:19"/>
    <row r="729" spans="2:19"/>
    <row r="730" spans="2:19"/>
    <row r="731" spans="2:19"/>
    <row r="732" spans="2:19"/>
    <row r="733" spans="2:19"/>
    <row r="734" spans="2:19"/>
    <row r="735" spans="2:19"/>
    <row r="736" spans="2:19"/>
    <row r="737" spans="2:19" s="150" customFormat="1">
      <c r="B737" s="1"/>
      <c r="C737" s="26"/>
      <c r="D737" s="67"/>
      <c r="E737" s="67"/>
      <c r="F737" s="26"/>
      <c r="G737" s="69"/>
      <c r="H737" s="66"/>
      <c r="I737" s="26"/>
      <c r="J737" s="69"/>
      <c r="K737" s="69"/>
      <c r="L737" s="67"/>
      <c r="M737" s="69"/>
      <c r="N737" s="71"/>
      <c r="O737" s="72"/>
      <c r="P737" s="26"/>
      <c r="Q737" s="26"/>
      <c r="R737" s="26"/>
      <c r="S737" s="26"/>
    </row>
    <row r="738" spans="2:19" s="150" customFormat="1">
      <c r="B738" s="1"/>
      <c r="C738" s="26"/>
      <c r="D738" s="67"/>
      <c r="E738" s="67"/>
      <c r="F738" s="26"/>
      <c r="G738" s="69"/>
      <c r="H738" s="66"/>
      <c r="I738" s="26"/>
      <c r="J738" s="69"/>
      <c r="K738" s="69"/>
      <c r="L738" s="67"/>
      <c r="M738" s="69"/>
      <c r="N738" s="71"/>
      <c r="O738" s="72"/>
      <c r="P738" s="26"/>
      <c r="Q738" s="26"/>
      <c r="R738" s="26"/>
      <c r="S738" s="26"/>
    </row>
    <row r="739" spans="2:19" s="150" customFormat="1">
      <c r="B739" s="1"/>
      <c r="C739" s="26"/>
      <c r="D739" s="67"/>
      <c r="E739" s="67"/>
      <c r="F739" s="26"/>
      <c r="G739" s="69"/>
      <c r="H739" s="66"/>
      <c r="I739" s="26"/>
      <c r="J739" s="69"/>
      <c r="K739" s="69"/>
      <c r="L739" s="67"/>
      <c r="M739" s="69"/>
      <c r="N739" s="71"/>
      <c r="O739" s="72"/>
      <c r="P739" s="26"/>
      <c r="Q739" s="26"/>
      <c r="R739" s="26"/>
      <c r="S739" s="26"/>
    </row>
    <row r="740" spans="2:19" s="150" customFormat="1">
      <c r="B740" s="1"/>
      <c r="C740" s="26"/>
      <c r="D740" s="67"/>
      <c r="E740" s="67"/>
      <c r="F740" s="26"/>
      <c r="G740" s="69"/>
      <c r="H740" s="66"/>
      <c r="I740" s="26"/>
      <c r="J740" s="69"/>
      <c r="K740" s="69"/>
      <c r="L740" s="67"/>
      <c r="M740" s="69"/>
      <c r="N740" s="71"/>
      <c r="O740" s="72"/>
      <c r="P740" s="26"/>
      <c r="Q740" s="26"/>
      <c r="R740" s="26"/>
      <c r="S740" s="26"/>
    </row>
    <row r="741" spans="2:19" s="150" customFormat="1">
      <c r="B741" s="1"/>
      <c r="C741" s="26"/>
      <c r="D741" s="67"/>
      <c r="E741" s="67"/>
      <c r="F741" s="26"/>
      <c r="G741" s="69"/>
      <c r="H741" s="66"/>
      <c r="I741" s="26"/>
      <c r="J741" s="69"/>
      <c r="K741" s="69"/>
      <c r="L741" s="67"/>
      <c r="M741" s="69"/>
      <c r="N741" s="71"/>
      <c r="O741" s="72"/>
      <c r="P741" s="26"/>
      <c r="Q741" s="26"/>
      <c r="R741" s="26"/>
      <c r="S741" s="26"/>
    </row>
    <row r="742" spans="2:19" s="150" customFormat="1">
      <c r="B742" s="1"/>
      <c r="C742" s="26"/>
      <c r="D742" s="67"/>
      <c r="E742" s="67"/>
      <c r="F742" s="26"/>
      <c r="G742" s="69"/>
      <c r="H742" s="66"/>
      <c r="I742" s="26"/>
      <c r="J742" s="69"/>
      <c r="K742" s="69"/>
      <c r="L742" s="67"/>
      <c r="M742" s="69"/>
      <c r="N742" s="71"/>
      <c r="O742" s="72"/>
      <c r="P742" s="26"/>
      <c r="Q742" s="26"/>
      <c r="R742" s="26"/>
      <c r="S742" s="26"/>
    </row>
    <row r="743" spans="2:19" s="150" customFormat="1">
      <c r="B743" s="1"/>
      <c r="C743" s="26"/>
      <c r="D743" s="67"/>
      <c r="E743" s="67"/>
      <c r="F743" s="26"/>
      <c r="G743" s="69"/>
      <c r="H743" s="66"/>
      <c r="I743" s="26"/>
      <c r="J743" s="69"/>
      <c r="K743" s="69"/>
      <c r="L743" s="67"/>
      <c r="M743" s="69"/>
      <c r="N743" s="71"/>
      <c r="O743" s="72"/>
      <c r="P743" s="26"/>
      <c r="Q743" s="26"/>
      <c r="R743" s="26"/>
      <c r="S743" s="26"/>
    </row>
    <row r="744" spans="2:19" s="150" customFormat="1">
      <c r="B744" s="1"/>
      <c r="C744" s="26"/>
      <c r="D744" s="67"/>
      <c r="E744" s="67"/>
      <c r="F744" s="26"/>
      <c r="G744" s="69"/>
      <c r="H744" s="66"/>
      <c r="I744" s="26"/>
      <c r="J744" s="69"/>
      <c r="K744" s="69"/>
      <c r="L744" s="67"/>
      <c r="M744" s="69"/>
      <c r="N744" s="71"/>
      <c r="O744" s="72"/>
      <c r="P744" s="26"/>
      <c r="Q744" s="26"/>
      <c r="R744" s="26"/>
      <c r="S744" s="26"/>
    </row>
    <row r="745" spans="2:19" s="150" customFormat="1">
      <c r="B745" s="1"/>
      <c r="C745" s="26"/>
      <c r="D745" s="67"/>
      <c r="E745" s="67"/>
      <c r="F745" s="26"/>
      <c r="G745" s="69"/>
      <c r="H745" s="66"/>
      <c r="I745" s="26"/>
      <c r="J745" s="69"/>
      <c r="K745" s="69"/>
      <c r="L745" s="67"/>
      <c r="M745" s="69"/>
      <c r="N745" s="71"/>
      <c r="O745" s="72"/>
      <c r="P745" s="26"/>
      <c r="Q745" s="26"/>
      <c r="R745" s="26"/>
      <c r="S745" s="26"/>
    </row>
    <row r="746" spans="2:19" s="150" customFormat="1">
      <c r="B746" s="1"/>
      <c r="C746" s="26"/>
      <c r="D746" s="67"/>
      <c r="E746" s="67"/>
      <c r="F746" s="26"/>
      <c r="G746" s="69"/>
      <c r="H746" s="66"/>
      <c r="I746" s="26"/>
      <c r="J746" s="69"/>
      <c r="K746" s="69"/>
      <c r="L746" s="67"/>
      <c r="M746" s="69"/>
      <c r="N746" s="71"/>
      <c r="O746" s="72"/>
      <c r="P746" s="26"/>
      <c r="Q746" s="26"/>
      <c r="R746" s="26"/>
      <c r="S746" s="26"/>
    </row>
    <row r="747" spans="2:19" s="150" customFormat="1">
      <c r="B747" s="1"/>
      <c r="C747" s="26"/>
      <c r="D747" s="67"/>
      <c r="E747" s="67"/>
      <c r="F747" s="26"/>
      <c r="G747" s="69"/>
      <c r="H747" s="66"/>
      <c r="I747" s="26"/>
      <c r="J747" s="69"/>
      <c r="K747" s="69"/>
      <c r="L747" s="67"/>
      <c r="M747" s="69"/>
      <c r="N747" s="71"/>
      <c r="O747" s="72"/>
      <c r="P747" s="26"/>
      <c r="Q747" s="26"/>
      <c r="R747" s="26"/>
      <c r="S747" s="26"/>
    </row>
    <row r="748" spans="2:19" s="150" customFormat="1">
      <c r="B748" s="1"/>
      <c r="C748" s="26"/>
      <c r="D748" s="67"/>
      <c r="E748" s="67"/>
      <c r="F748" s="26"/>
      <c r="G748" s="69"/>
      <c r="H748" s="66"/>
      <c r="I748" s="26"/>
      <c r="J748" s="69"/>
      <c r="K748" s="69"/>
      <c r="L748" s="67"/>
      <c r="M748" s="69"/>
      <c r="N748" s="71"/>
      <c r="O748" s="72"/>
      <c r="P748" s="26"/>
      <c r="Q748" s="26"/>
      <c r="R748" s="26"/>
      <c r="S748" s="26"/>
    </row>
    <row r="749" spans="2:19" s="150" customFormat="1">
      <c r="B749" s="1"/>
      <c r="C749" s="26"/>
      <c r="D749" s="67"/>
      <c r="E749" s="67"/>
      <c r="F749" s="26"/>
      <c r="G749" s="69"/>
      <c r="H749" s="66"/>
      <c r="I749" s="26"/>
      <c r="J749" s="69"/>
      <c r="K749" s="69"/>
      <c r="L749" s="67"/>
      <c r="M749" s="69"/>
      <c r="N749" s="71"/>
      <c r="O749" s="72"/>
      <c r="P749" s="26"/>
      <c r="Q749" s="26"/>
      <c r="R749" s="26"/>
      <c r="S749" s="26"/>
    </row>
    <row r="750" spans="2:19" s="150" customFormat="1">
      <c r="B750" s="1"/>
      <c r="C750" s="26"/>
      <c r="D750" s="67"/>
      <c r="E750" s="67"/>
      <c r="F750" s="26"/>
      <c r="G750" s="69"/>
      <c r="H750" s="66"/>
      <c r="I750" s="26"/>
      <c r="J750" s="69"/>
      <c r="K750" s="69"/>
      <c r="L750" s="67"/>
      <c r="M750" s="69"/>
      <c r="N750" s="71"/>
      <c r="O750" s="72"/>
      <c r="P750" s="26"/>
      <c r="Q750" s="26"/>
      <c r="R750" s="26"/>
      <c r="S750" s="26"/>
    </row>
    <row r="751" spans="2:19" s="150" customFormat="1">
      <c r="B751" s="1"/>
      <c r="C751" s="26"/>
      <c r="D751" s="67"/>
      <c r="E751" s="67"/>
      <c r="F751" s="26"/>
      <c r="G751" s="69"/>
      <c r="H751" s="66"/>
      <c r="I751" s="26"/>
      <c r="J751" s="69"/>
      <c r="K751" s="69"/>
      <c r="L751" s="67"/>
      <c r="M751" s="69"/>
      <c r="N751" s="71"/>
      <c r="O751" s="72"/>
      <c r="P751" s="26"/>
      <c r="Q751" s="26"/>
      <c r="R751" s="26"/>
      <c r="S751" s="26"/>
    </row>
    <row r="752" spans="2:19" s="150" customFormat="1">
      <c r="B752" s="1"/>
      <c r="C752" s="26"/>
      <c r="D752" s="67"/>
      <c r="E752" s="67"/>
      <c r="F752" s="26"/>
      <c r="G752" s="69"/>
      <c r="H752" s="66"/>
      <c r="I752" s="26"/>
      <c r="J752" s="69"/>
      <c r="K752" s="69"/>
      <c r="L752" s="67"/>
      <c r="M752" s="69"/>
      <c r="N752" s="71"/>
      <c r="O752" s="72"/>
      <c r="P752" s="26"/>
      <c r="Q752" s="26"/>
      <c r="R752" s="26"/>
      <c r="S752" s="26"/>
    </row>
    <row r="753" spans="2:19" s="150" customFormat="1">
      <c r="B753" s="1"/>
      <c r="C753" s="26"/>
      <c r="D753" s="67"/>
      <c r="E753" s="67"/>
      <c r="F753" s="26"/>
      <c r="G753" s="69"/>
      <c r="H753" s="66"/>
      <c r="I753" s="26"/>
      <c r="J753" s="69"/>
      <c r="K753" s="69"/>
      <c r="L753" s="67"/>
      <c r="M753" s="69"/>
      <c r="N753" s="71"/>
      <c r="O753" s="72"/>
      <c r="P753" s="26"/>
      <c r="Q753" s="26"/>
      <c r="R753" s="26"/>
      <c r="S753" s="26"/>
    </row>
    <row r="754" spans="2:19" s="150" customFormat="1">
      <c r="B754" s="1"/>
      <c r="C754" s="26"/>
      <c r="D754" s="67"/>
      <c r="E754" s="67"/>
      <c r="F754" s="26"/>
      <c r="G754" s="69"/>
      <c r="H754" s="66"/>
      <c r="I754" s="26"/>
      <c r="J754" s="69"/>
      <c r="K754" s="69"/>
      <c r="L754" s="67"/>
      <c r="M754" s="69"/>
      <c r="N754" s="71"/>
      <c r="O754" s="72"/>
      <c r="P754" s="26"/>
      <c r="Q754" s="26"/>
      <c r="R754" s="26"/>
      <c r="S754" s="26"/>
    </row>
    <row r="755" spans="2:19" s="150" customFormat="1">
      <c r="B755" s="1"/>
      <c r="C755" s="26"/>
      <c r="D755" s="67"/>
      <c r="E755" s="67"/>
      <c r="F755" s="26"/>
      <c r="G755" s="69"/>
      <c r="H755" s="66"/>
      <c r="I755" s="26"/>
      <c r="J755" s="69"/>
      <c r="K755" s="69"/>
      <c r="L755" s="67"/>
      <c r="M755" s="69"/>
      <c r="N755" s="71"/>
      <c r="O755" s="72"/>
      <c r="P755" s="26"/>
      <c r="Q755" s="26"/>
      <c r="R755" s="26"/>
      <c r="S755" s="26"/>
    </row>
    <row r="756" spans="2:19" s="150" customFormat="1">
      <c r="B756" s="1"/>
      <c r="C756" s="26"/>
      <c r="D756" s="67"/>
      <c r="E756" s="67"/>
      <c r="F756" s="26"/>
      <c r="G756" s="69"/>
      <c r="H756" s="66"/>
      <c r="I756" s="26"/>
      <c r="J756" s="69"/>
      <c r="K756" s="69"/>
      <c r="L756" s="67"/>
      <c r="M756" s="69"/>
      <c r="N756" s="71"/>
      <c r="O756" s="72"/>
      <c r="P756" s="26"/>
      <c r="Q756" s="26"/>
      <c r="R756" s="26"/>
      <c r="S756" s="26"/>
    </row>
    <row r="757" spans="2:19" s="150" customFormat="1">
      <c r="B757" s="1"/>
      <c r="C757" s="26"/>
      <c r="D757" s="67"/>
      <c r="E757" s="67"/>
      <c r="F757" s="26"/>
      <c r="G757" s="69"/>
      <c r="H757" s="66"/>
      <c r="I757" s="26"/>
      <c r="J757" s="69"/>
      <c r="K757" s="69"/>
      <c r="L757" s="67"/>
      <c r="M757" s="69"/>
      <c r="N757" s="71"/>
      <c r="O757" s="72"/>
      <c r="P757" s="26"/>
      <c r="Q757" s="26"/>
      <c r="R757" s="26"/>
      <c r="S757" s="26"/>
    </row>
    <row r="758" spans="2:19" s="150" customFormat="1">
      <c r="B758" s="1"/>
      <c r="C758" s="26"/>
      <c r="D758" s="67"/>
      <c r="E758" s="67"/>
      <c r="F758" s="26"/>
      <c r="G758" s="69"/>
      <c r="H758" s="66"/>
      <c r="I758" s="26"/>
      <c r="J758" s="69"/>
      <c r="K758" s="69"/>
      <c r="L758" s="67"/>
      <c r="M758" s="69"/>
      <c r="N758" s="71"/>
      <c r="O758" s="72"/>
      <c r="P758" s="26"/>
      <c r="Q758" s="26"/>
      <c r="R758" s="26"/>
      <c r="S758" s="26"/>
    </row>
    <row r="759" spans="2:19" s="150" customFormat="1">
      <c r="B759" s="1"/>
      <c r="C759" s="26"/>
      <c r="D759" s="67"/>
      <c r="E759" s="67"/>
      <c r="F759" s="26"/>
      <c r="G759" s="69"/>
      <c r="H759" s="66"/>
      <c r="I759" s="26"/>
      <c r="J759" s="69"/>
      <c r="K759" s="69"/>
      <c r="L759" s="67"/>
      <c r="M759" s="69"/>
      <c r="N759" s="71"/>
      <c r="O759" s="72"/>
      <c r="P759" s="26"/>
      <c r="Q759" s="26"/>
      <c r="R759" s="26"/>
      <c r="S759" s="26"/>
    </row>
    <row r="760" spans="2:19" s="150" customFormat="1">
      <c r="B760" s="1"/>
      <c r="C760" s="26"/>
      <c r="D760" s="67"/>
      <c r="E760" s="67"/>
      <c r="F760" s="26"/>
      <c r="G760" s="69"/>
      <c r="H760" s="66"/>
      <c r="I760" s="26"/>
      <c r="J760" s="69"/>
      <c r="K760" s="69"/>
      <c r="L760" s="67"/>
      <c r="M760" s="69"/>
      <c r="N760" s="71"/>
      <c r="O760" s="72"/>
      <c r="P760" s="26"/>
      <c r="Q760" s="26"/>
      <c r="R760" s="26"/>
      <c r="S760" s="26"/>
    </row>
    <row r="761" spans="2:19" s="150" customFormat="1">
      <c r="B761" s="1"/>
      <c r="C761" s="26"/>
      <c r="D761" s="67"/>
      <c r="E761" s="67"/>
      <c r="F761" s="26"/>
      <c r="G761" s="69"/>
      <c r="H761" s="66"/>
      <c r="I761" s="26"/>
      <c r="J761" s="69"/>
      <c r="K761" s="69"/>
      <c r="L761" s="67"/>
      <c r="M761" s="69"/>
      <c r="N761" s="71"/>
      <c r="O761" s="72"/>
      <c r="P761" s="26"/>
      <c r="Q761" s="26"/>
      <c r="R761" s="26"/>
      <c r="S761" s="26"/>
    </row>
    <row r="762" spans="2:19" s="150" customFormat="1">
      <c r="B762" s="1"/>
      <c r="C762" s="26"/>
      <c r="D762" s="67"/>
      <c r="E762" s="67"/>
      <c r="F762" s="26"/>
      <c r="G762" s="69"/>
      <c r="H762" s="66"/>
      <c r="I762" s="26"/>
      <c r="J762" s="69"/>
      <c r="K762" s="69"/>
      <c r="L762" s="67"/>
      <c r="M762" s="69"/>
      <c r="N762" s="71"/>
      <c r="O762" s="72"/>
      <c r="P762" s="26"/>
      <c r="Q762" s="26"/>
      <c r="R762" s="26"/>
      <c r="S762" s="26"/>
    </row>
    <row r="763" spans="2:19" s="150" customFormat="1">
      <c r="B763" s="1"/>
      <c r="C763" s="26"/>
      <c r="D763" s="67"/>
      <c r="E763" s="67"/>
      <c r="F763" s="26"/>
      <c r="G763" s="69"/>
      <c r="H763" s="66"/>
      <c r="I763" s="26"/>
      <c r="J763" s="69"/>
      <c r="K763" s="69"/>
      <c r="L763" s="67"/>
      <c r="M763" s="69"/>
      <c r="N763" s="71"/>
      <c r="O763" s="72"/>
      <c r="P763" s="26"/>
      <c r="Q763" s="26"/>
      <c r="R763" s="26"/>
      <c r="S763" s="26"/>
    </row>
    <row r="764" spans="2:19" s="150" customFormat="1">
      <c r="B764" s="1"/>
      <c r="C764" s="26"/>
      <c r="D764" s="67"/>
      <c r="E764" s="67"/>
      <c r="F764" s="26"/>
      <c r="G764" s="69"/>
      <c r="H764" s="66"/>
      <c r="I764" s="26"/>
      <c r="J764" s="69"/>
      <c r="K764" s="69"/>
      <c r="L764" s="67"/>
      <c r="M764" s="69"/>
      <c r="N764" s="71"/>
      <c r="O764" s="72"/>
      <c r="P764" s="26"/>
      <c r="Q764" s="26"/>
      <c r="R764" s="26"/>
      <c r="S764" s="26"/>
    </row>
    <row r="765" spans="2:19"/>
    <row r="766" spans="2:19"/>
    <row r="767" spans="2:19"/>
    <row r="768" spans="2:19"/>
    <row r="769" spans="2:19"/>
    <row r="770" spans="2:19"/>
    <row r="771" spans="2:19"/>
    <row r="772" spans="2:19"/>
    <row r="773" spans="2:19"/>
    <row r="774" spans="2:19"/>
    <row r="775" spans="2:19"/>
    <row r="776" spans="2:19" s="150" customFormat="1">
      <c r="B776" s="1"/>
      <c r="C776" s="26"/>
      <c r="D776" s="67"/>
      <c r="E776" s="67"/>
      <c r="F776" s="26"/>
      <c r="G776" s="69"/>
      <c r="H776" s="66"/>
      <c r="I776" s="26"/>
      <c r="J776" s="69"/>
      <c r="K776" s="69"/>
      <c r="L776" s="67"/>
      <c r="M776" s="69"/>
      <c r="N776" s="71"/>
      <c r="O776" s="72"/>
      <c r="P776" s="26"/>
      <c r="Q776" s="26"/>
      <c r="R776" s="26"/>
      <c r="S776" s="26"/>
    </row>
    <row r="777" spans="2:19" s="150" customFormat="1">
      <c r="B777" s="1"/>
      <c r="C777" s="26"/>
      <c r="D777" s="67"/>
      <c r="E777" s="67"/>
      <c r="F777" s="26"/>
      <c r="G777" s="69"/>
      <c r="H777" s="66"/>
      <c r="I777" s="26"/>
      <c r="J777" s="69"/>
      <c r="K777" s="69"/>
      <c r="L777" s="67"/>
      <c r="M777" s="69"/>
      <c r="N777" s="71"/>
      <c r="O777" s="72"/>
      <c r="P777" s="26"/>
      <c r="Q777" s="26"/>
      <c r="R777" s="26"/>
      <c r="S777" s="26"/>
    </row>
    <row r="778" spans="2:19" s="150" customFormat="1">
      <c r="B778" s="1"/>
      <c r="C778" s="26"/>
      <c r="D778" s="67"/>
      <c r="E778" s="67"/>
      <c r="F778" s="26"/>
      <c r="G778" s="69"/>
      <c r="H778" s="66"/>
      <c r="I778" s="26"/>
      <c r="J778" s="69"/>
      <c r="K778" s="69"/>
      <c r="L778" s="67"/>
      <c r="M778" s="69"/>
      <c r="N778" s="71"/>
      <c r="O778" s="72"/>
      <c r="P778" s="26"/>
      <c r="Q778" s="26"/>
      <c r="R778" s="26"/>
      <c r="S778" s="26"/>
    </row>
    <row r="779" spans="2:19" s="150" customFormat="1">
      <c r="B779" s="1"/>
      <c r="C779" s="26"/>
      <c r="D779" s="67"/>
      <c r="E779" s="67"/>
      <c r="F779" s="26"/>
      <c r="G779" s="69"/>
      <c r="H779" s="66"/>
      <c r="I779" s="26"/>
      <c r="J779" s="69"/>
      <c r="K779" s="69"/>
      <c r="L779" s="67"/>
      <c r="M779" s="69"/>
      <c r="N779" s="71"/>
      <c r="O779" s="72"/>
      <c r="P779" s="26"/>
      <c r="Q779" s="26"/>
      <c r="R779" s="26"/>
      <c r="S779" s="26"/>
    </row>
    <row r="780" spans="2:19" s="150" customFormat="1">
      <c r="B780" s="1"/>
      <c r="C780" s="26"/>
      <c r="D780" s="67"/>
      <c r="E780" s="67"/>
      <c r="F780" s="26"/>
      <c r="G780" s="69"/>
      <c r="H780" s="66"/>
      <c r="I780" s="26"/>
      <c r="J780" s="69"/>
      <c r="K780" s="69"/>
      <c r="L780" s="67"/>
      <c r="M780" s="69"/>
      <c r="N780" s="71"/>
      <c r="O780" s="72"/>
      <c r="P780" s="26"/>
      <c r="Q780" s="26"/>
      <c r="R780" s="26"/>
      <c r="S780" s="26"/>
    </row>
    <row r="781" spans="2:19" s="150" customFormat="1">
      <c r="B781" s="1"/>
      <c r="C781" s="26"/>
      <c r="D781" s="67"/>
      <c r="E781" s="67"/>
      <c r="F781" s="26"/>
      <c r="G781" s="69"/>
      <c r="H781" s="66"/>
      <c r="I781" s="26"/>
      <c r="J781" s="69"/>
      <c r="K781" s="69"/>
      <c r="L781" s="67"/>
      <c r="M781" s="69"/>
      <c r="N781" s="71"/>
      <c r="O781" s="72"/>
      <c r="P781" s="26"/>
      <c r="Q781" s="26"/>
      <c r="R781" s="26"/>
      <c r="S781" s="26"/>
    </row>
    <row r="782" spans="2:19" s="150" customFormat="1">
      <c r="B782" s="1"/>
      <c r="C782" s="26"/>
      <c r="D782" s="67"/>
      <c r="E782" s="67"/>
      <c r="F782" s="26"/>
      <c r="G782" s="69"/>
      <c r="H782" s="66"/>
      <c r="I782" s="26"/>
      <c r="J782" s="69"/>
      <c r="K782" s="69"/>
      <c r="L782" s="67"/>
      <c r="M782" s="69"/>
      <c r="N782" s="71"/>
      <c r="O782" s="72"/>
      <c r="P782" s="26"/>
      <c r="Q782" s="26"/>
      <c r="R782" s="26"/>
      <c r="S782" s="26"/>
    </row>
    <row r="783" spans="2:19" s="150" customFormat="1">
      <c r="B783" s="1"/>
      <c r="C783" s="26"/>
      <c r="D783" s="67"/>
      <c r="E783" s="67"/>
      <c r="F783" s="26"/>
      <c r="G783" s="69"/>
      <c r="H783" s="66"/>
      <c r="I783" s="26"/>
      <c r="J783" s="69"/>
      <c r="K783" s="69"/>
      <c r="L783" s="67"/>
      <c r="M783" s="69"/>
      <c r="N783" s="71"/>
      <c r="O783" s="72"/>
      <c r="P783" s="26"/>
      <c r="Q783" s="26"/>
      <c r="R783" s="26"/>
      <c r="S783" s="26"/>
    </row>
    <row r="784" spans="2:19" s="150" customFormat="1">
      <c r="B784" s="1"/>
      <c r="C784" s="26"/>
      <c r="D784" s="67"/>
      <c r="E784" s="67"/>
      <c r="F784" s="26"/>
      <c r="G784" s="69"/>
      <c r="H784" s="66"/>
      <c r="I784" s="26"/>
      <c r="J784" s="69"/>
      <c r="K784" s="69"/>
      <c r="L784" s="67"/>
      <c r="M784" s="69"/>
      <c r="N784" s="71"/>
      <c r="O784" s="72"/>
      <c r="P784" s="26"/>
      <c r="Q784" s="26"/>
      <c r="R784" s="26"/>
      <c r="S784" s="26"/>
    </row>
    <row r="785" spans="2:19" s="150" customFormat="1">
      <c r="B785" s="1"/>
      <c r="C785" s="26"/>
      <c r="D785" s="67"/>
      <c r="E785" s="67"/>
      <c r="F785" s="26"/>
      <c r="G785" s="69"/>
      <c r="H785" s="66"/>
      <c r="I785" s="26"/>
      <c r="J785" s="69"/>
      <c r="K785" s="69"/>
      <c r="L785" s="67"/>
      <c r="M785" s="69"/>
      <c r="N785" s="71"/>
      <c r="O785" s="72"/>
      <c r="P785" s="26"/>
      <c r="Q785" s="26"/>
      <c r="R785" s="26"/>
      <c r="S785" s="26"/>
    </row>
    <row r="786" spans="2:19" s="150" customFormat="1">
      <c r="B786" s="1"/>
      <c r="C786" s="26"/>
      <c r="D786" s="67"/>
      <c r="E786" s="67"/>
      <c r="F786" s="26"/>
      <c r="G786" s="69"/>
      <c r="H786" s="66"/>
      <c r="I786" s="26"/>
      <c r="J786" s="69"/>
      <c r="K786" s="69"/>
      <c r="L786" s="67"/>
      <c r="M786" s="69"/>
      <c r="N786" s="71"/>
      <c r="O786" s="72"/>
      <c r="P786" s="26"/>
      <c r="Q786" s="26"/>
      <c r="R786" s="26"/>
      <c r="S786" s="26"/>
    </row>
    <row r="787" spans="2:19" s="150" customFormat="1">
      <c r="B787" s="1"/>
      <c r="C787" s="26"/>
      <c r="D787" s="67"/>
      <c r="E787" s="67"/>
      <c r="F787" s="26"/>
      <c r="G787" s="69"/>
      <c r="H787" s="66"/>
      <c r="I787" s="26"/>
      <c r="J787" s="69"/>
      <c r="K787" s="69"/>
      <c r="L787" s="67"/>
      <c r="M787" s="69"/>
      <c r="N787" s="71"/>
      <c r="O787" s="72"/>
      <c r="P787" s="26"/>
      <c r="Q787" s="26"/>
      <c r="R787" s="26"/>
      <c r="S787" s="26"/>
    </row>
    <row r="788" spans="2:19" s="150" customFormat="1">
      <c r="B788" s="1"/>
      <c r="C788" s="26"/>
      <c r="D788" s="67"/>
      <c r="E788" s="67"/>
      <c r="F788" s="26"/>
      <c r="G788" s="69"/>
      <c r="H788" s="66"/>
      <c r="I788" s="26"/>
      <c r="J788" s="69"/>
      <c r="K788" s="69"/>
      <c r="L788" s="67"/>
      <c r="M788" s="69"/>
      <c r="N788" s="71"/>
      <c r="O788" s="72"/>
      <c r="P788" s="26"/>
      <c r="Q788" s="26"/>
      <c r="R788" s="26"/>
      <c r="S788" s="26"/>
    </row>
    <row r="789" spans="2:19" s="150" customFormat="1">
      <c r="B789" s="1"/>
      <c r="C789" s="26"/>
      <c r="D789" s="67"/>
      <c r="E789" s="67"/>
      <c r="F789" s="26"/>
      <c r="G789" s="69"/>
      <c r="H789" s="66"/>
      <c r="I789" s="26"/>
      <c r="J789" s="69"/>
      <c r="K789" s="69"/>
      <c r="L789" s="67"/>
      <c r="M789" s="69"/>
      <c r="N789" s="71"/>
      <c r="O789" s="72"/>
      <c r="P789" s="26"/>
      <c r="Q789" s="26"/>
      <c r="R789" s="26"/>
      <c r="S789" s="26"/>
    </row>
    <row r="790" spans="2:19" s="150" customFormat="1">
      <c r="B790" s="1"/>
      <c r="C790" s="26"/>
      <c r="D790" s="67"/>
      <c r="E790" s="67"/>
      <c r="F790" s="26"/>
      <c r="G790" s="69"/>
      <c r="H790" s="66"/>
      <c r="I790" s="26"/>
      <c r="J790" s="69"/>
      <c r="K790" s="69"/>
      <c r="L790" s="67"/>
      <c r="M790" s="69"/>
      <c r="N790" s="71"/>
      <c r="O790" s="72"/>
      <c r="P790" s="26"/>
      <c r="Q790" s="26"/>
      <c r="R790" s="26"/>
      <c r="S790" s="26"/>
    </row>
    <row r="791" spans="2:19"/>
    <row r="792" spans="2:19"/>
    <row r="793" spans="2:19"/>
    <row r="794" spans="2:19"/>
    <row r="795" spans="2:19"/>
    <row r="796" spans="2:19"/>
    <row r="797" spans="2:19"/>
    <row r="798" spans="2:19"/>
    <row r="799" spans="2:19"/>
    <row r="800" spans="2:19" s="150" customFormat="1">
      <c r="B800" s="1"/>
      <c r="C800" s="26"/>
      <c r="D800" s="67"/>
      <c r="E800" s="67"/>
      <c r="F800" s="26"/>
      <c r="G800" s="69"/>
      <c r="H800" s="66"/>
      <c r="I800" s="26"/>
      <c r="J800" s="69"/>
      <c r="K800" s="69"/>
      <c r="L800" s="67"/>
      <c r="M800" s="69"/>
      <c r="N800" s="71"/>
      <c r="O800" s="72"/>
      <c r="P800" s="26"/>
      <c r="Q800" s="26"/>
      <c r="R800" s="26"/>
      <c r="S800" s="26"/>
    </row>
    <row r="801" spans="2:19" s="150" customFormat="1">
      <c r="B801" s="1"/>
      <c r="C801" s="26"/>
      <c r="D801" s="67"/>
      <c r="E801" s="67"/>
      <c r="F801" s="26"/>
      <c r="G801" s="69"/>
      <c r="H801" s="66"/>
      <c r="I801" s="26"/>
      <c r="J801" s="69"/>
      <c r="K801" s="69"/>
      <c r="L801" s="67"/>
      <c r="M801" s="69"/>
      <c r="N801" s="71"/>
      <c r="O801" s="72"/>
      <c r="P801" s="26"/>
      <c r="Q801" s="26"/>
      <c r="R801" s="26"/>
      <c r="S801" s="26"/>
    </row>
    <row r="802" spans="2:19" s="150" customFormat="1">
      <c r="B802" s="1"/>
      <c r="C802" s="26"/>
      <c r="D802" s="67"/>
      <c r="E802" s="67"/>
      <c r="F802" s="26"/>
      <c r="G802" s="69"/>
      <c r="H802" s="66"/>
      <c r="I802" s="26"/>
      <c r="J802" s="69"/>
      <c r="K802" s="69"/>
      <c r="L802" s="67"/>
      <c r="M802" s="69"/>
      <c r="N802" s="71"/>
      <c r="O802" s="72"/>
      <c r="P802" s="26"/>
      <c r="Q802" s="26"/>
      <c r="R802" s="26"/>
      <c r="S802" s="26"/>
    </row>
    <row r="803" spans="2:19" s="150" customFormat="1">
      <c r="B803" s="1"/>
      <c r="C803" s="26"/>
      <c r="D803" s="67"/>
      <c r="E803" s="67"/>
      <c r="F803" s="26"/>
      <c r="G803" s="69"/>
      <c r="H803" s="66"/>
      <c r="I803" s="26"/>
      <c r="J803" s="69"/>
      <c r="K803" s="69"/>
      <c r="L803" s="67"/>
      <c r="M803" s="69"/>
      <c r="N803" s="71"/>
      <c r="O803" s="72"/>
      <c r="P803" s="26"/>
      <c r="Q803" s="26"/>
      <c r="R803" s="26"/>
      <c r="S803" s="26"/>
    </row>
    <row r="804" spans="2:19" s="150" customFormat="1">
      <c r="B804" s="1"/>
      <c r="C804" s="26"/>
      <c r="D804" s="67"/>
      <c r="E804" s="67"/>
      <c r="F804" s="26"/>
      <c r="G804" s="69"/>
      <c r="H804" s="66"/>
      <c r="I804" s="26"/>
      <c r="J804" s="69"/>
      <c r="K804" s="69"/>
      <c r="L804" s="67"/>
      <c r="M804" s="69"/>
      <c r="N804" s="71"/>
      <c r="O804" s="72"/>
      <c r="P804" s="26"/>
      <c r="Q804" s="26"/>
      <c r="R804" s="26"/>
      <c r="S804" s="26"/>
    </row>
    <row r="805" spans="2:19" s="150" customFormat="1">
      <c r="B805" s="1"/>
      <c r="C805" s="26"/>
      <c r="D805" s="67"/>
      <c r="E805" s="67"/>
      <c r="F805" s="26"/>
      <c r="G805" s="69"/>
      <c r="H805" s="66"/>
      <c r="I805" s="26"/>
      <c r="J805" s="69"/>
      <c r="K805" s="69"/>
      <c r="L805" s="67"/>
      <c r="M805" s="69"/>
      <c r="N805" s="71"/>
      <c r="O805" s="72"/>
      <c r="P805" s="26"/>
      <c r="Q805" s="26"/>
      <c r="R805" s="26"/>
      <c r="S805" s="26"/>
    </row>
    <row r="806" spans="2:19" s="150" customFormat="1">
      <c r="B806" s="1"/>
      <c r="C806" s="26"/>
      <c r="D806" s="67"/>
      <c r="E806" s="67"/>
      <c r="F806" s="26"/>
      <c r="G806" s="69"/>
      <c r="H806" s="66"/>
      <c r="I806" s="26"/>
      <c r="J806" s="69"/>
      <c r="K806" s="69"/>
      <c r="L806" s="67"/>
      <c r="M806" s="69"/>
      <c r="N806" s="71"/>
      <c r="O806" s="72"/>
      <c r="P806" s="26"/>
      <c r="Q806" s="26"/>
      <c r="R806" s="26"/>
      <c r="S806" s="26"/>
    </row>
    <row r="807" spans="2:19" s="150" customFormat="1">
      <c r="B807" s="1"/>
      <c r="C807" s="26"/>
      <c r="D807" s="67"/>
      <c r="E807" s="67"/>
      <c r="F807" s="26"/>
      <c r="G807" s="69"/>
      <c r="H807" s="66"/>
      <c r="I807" s="26"/>
      <c r="J807" s="69"/>
      <c r="K807" s="69"/>
      <c r="L807" s="67"/>
      <c r="M807" s="69"/>
      <c r="N807" s="71"/>
      <c r="O807" s="72"/>
      <c r="P807" s="26"/>
      <c r="Q807" s="26"/>
      <c r="R807" s="26"/>
      <c r="S807" s="26"/>
    </row>
    <row r="808" spans="2:19" s="150" customFormat="1">
      <c r="B808" s="1"/>
      <c r="C808" s="26"/>
      <c r="D808" s="67"/>
      <c r="E808" s="67"/>
      <c r="F808" s="26"/>
      <c r="G808" s="69"/>
      <c r="H808" s="66"/>
      <c r="I808" s="26"/>
      <c r="J808" s="69"/>
      <c r="K808" s="69"/>
      <c r="L808" s="67"/>
      <c r="M808" s="69"/>
      <c r="N808" s="71"/>
      <c r="O808" s="72"/>
      <c r="P808" s="26"/>
      <c r="Q808" s="26"/>
      <c r="R808" s="26"/>
      <c r="S808" s="26"/>
    </row>
    <row r="809" spans="2:19" s="150" customFormat="1">
      <c r="B809" s="1"/>
      <c r="C809" s="26"/>
      <c r="D809" s="67"/>
      <c r="E809" s="67"/>
      <c r="F809" s="26"/>
      <c r="G809" s="69"/>
      <c r="H809" s="66"/>
      <c r="I809" s="26"/>
      <c r="J809" s="69"/>
      <c r="K809" s="69"/>
      <c r="L809" s="67"/>
      <c r="M809" s="69"/>
      <c r="N809" s="71"/>
      <c r="O809" s="72"/>
      <c r="P809" s="26"/>
      <c r="Q809" s="26"/>
      <c r="R809" s="26"/>
      <c r="S809" s="26"/>
    </row>
    <row r="810" spans="2:19" s="150" customFormat="1">
      <c r="B810" s="1"/>
      <c r="C810" s="26"/>
      <c r="D810" s="67"/>
      <c r="E810" s="67"/>
      <c r="F810" s="26"/>
      <c r="G810" s="69"/>
      <c r="H810" s="66"/>
      <c r="I810" s="26"/>
      <c r="J810" s="69"/>
      <c r="K810" s="69"/>
      <c r="L810" s="67"/>
      <c r="M810" s="69"/>
      <c r="N810" s="71"/>
      <c r="O810" s="72"/>
      <c r="P810" s="26"/>
      <c r="Q810" s="26"/>
      <c r="R810" s="26"/>
      <c r="S810" s="26"/>
    </row>
    <row r="811" spans="2:19"/>
    <row r="812" spans="2:19"/>
    <row r="813" spans="2:19"/>
    <row r="814" spans="2:19"/>
    <row r="815" spans="2:19"/>
    <row r="816" spans="2:19"/>
    <row r="817"/>
    <row r="818"/>
    <row r="819"/>
    <row r="820"/>
    <row r="821"/>
    <row r="822"/>
    <row r="823"/>
    <row r="824"/>
    <row r="825"/>
    <row r="826"/>
    <row r="827"/>
    <row r="828"/>
    <row r="829"/>
    <row r="830"/>
  </sheetData>
  <mergeCells count="1">
    <mergeCell ref="A1:O1"/>
  </mergeCells>
  <conditionalFormatting sqref="C13">
    <cfRule type="duplicateValues" dxfId="93" priority="4"/>
  </conditionalFormatting>
  <conditionalFormatting sqref="C15">
    <cfRule type="duplicateValues" dxfId="92" priority="3"/>
  </conditionalFormatting>
  <conditionalFormatting sqref="C17:C26">
    <cfRule type="duplicateValues" dxfId="91" priority="130"/>
  </conditionalFormatting>
  <conditionalFormatting sqref="C34">
    <cfRule type="duplicateValues" dxfId="90" priority="1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1F261-C32F-4FB6-BE08-A14F09ABC6DA}">
  <dimension ref="A1:S811"/>
  <sheetViews>
    <sheetView topLeftCell="A2" zoomScale="70" zoomScaleNormal="70" workbookViewId="0">
      <selection activeCell="N16" sqref="N16:O16"/>
    </sheetView>
  </sheetViews>
  <sheetFormatPr defaultColWidth="0" defaultRowHeight="11.4" zeroHeight="1"/>
  <cols>
    <col min="1" max="1" width="4.75" style="150" customWidth="1"/>
    <col min="2" max="2" width="4.75" style="1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66" t="s">
        <v>443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</row>
    <row r="2" spans="1:18" s="5" customFormat="1" ht="63.6" customHeight="1" thickBot="1">
      <c r="A2" s="157" t="s">
        <v>13</v>
      </c>
      <c r="B2" s="156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52" customFormat="1" ht="24.9" customHeight="1">
      <c r="A3" s="22">
        <v>1</v>
      </c>
      <c r="B3" s="22">
        <v>2</v>
      </c>
      <c r="C3" s="53" t="s">
        <v>385</v>
      </c>
      <c r="D3" s="19">
        <v>81560.81</v>
      </c>
      <c r="E3" s="19">
        <v>73675.23</v>
      </c>
      <c r="F3" s="136">
        <f>(D3-E3)/E3</f>
        <v>0.10703163057651809</v>
      </c>
      <c r="G3" s="21">
        <v>8971</v>
      </c>
      <c r="H3" s="22">
        <v>151</v>
      </c>
      <c r="I3" s="22">
        <f t="shared" ref="I3:I14" si="0">G3/H3</f>
        <v>59.410596026490069</v>
      </c>
      <c r="J3" s="21">
        <v>15</v>
      </c>
      <c r="K3" s="21">
        <v>8</v>
      </c>
      <c r="L3" s="19">
        <v>1561126</v>
      </c>
      <c r="M3" s="21">
        <v>173572</v>
      </c>
      <c r="N3" s="23">
        <v>46220</v>
      </c>
      <c r="O3" s="29" t="s">
        <v>215</v>
      </c>
      <c r="R3" s="6"/>
    </row>
    <row r="4" spans="1:18" s="52" customFormat="1" ht="24.9" customHeight="1">
      <c r="A4" s="22">
        <v>2</v>
      </c>
      <c r="B4" s="22">
        <v>1</v>
      </c>
      <c r="C4" s="18" t="s">
        <v>393</v>
      </c>
      <c r="D4" s="19">
        <v>51778.64</v>
      </c>
      <c r="E4" s="19">
        <v>79569.399999999994</v>
      </c>
      <c r="F4" s="136">
        <f>(D4-E4)/E4</f>
        <v>-0.34926441571759992</v>
      </c>
      <c r="G4" s="21">
        <v>6015</v>
      </c>
      <c r="H4" s="22">
        <v>255</v>
      </c>
      <c r="I4" s="22">
        <f t="shared" si="0"/>
        <v>23.588235294117649</v>
      </c>
      <c r="J4" s="21">
        <v>14</v>
      </c>
      <c r="K4" s="21">
        <v>6</v>
      </c>
      <c r="L4" s="19">
        <v>1217926.51</v>
      </c>
      <c r="M4" s="21">
        <v>149613</v>
      </c>
      <c r="N4" s="23">
        <v>46233</v>
      </c>
      <c r="O4" s="29" t="s">
        <v>41</v>
      </c>
      <c r="R4" s="6"/>
    </row>
    <row r="5" spans="1:18" s="52" customFormat="1" ht="24.9" customHeight="1">
      <c r="A5" s="22">
        <v>3</v>
      </c>
      <c r="B5" s="10" t="s">
        <v>51</v>
      </c>
      <c r="C5" s="7" t="s">
        <v>439</v>
      </c>
      <c r="D5" s="19">
        <v>33675.730000000003</v>
      </c>
      <c r="E5" s="10" t="s">
        <v>53</v>
      </c>
      <c r="F5" s="10" t="s">
        <v>53</v>
      </c>
      <c r="G5" s="10">
        <v>4606</v>
      </c>
      <c r="H5" s="11">
        <v>186</v>
      </c>
      <c r="I5" s="11">
        <f t="shared" si="0"/>
        <v>24.763440860215052</v>
      </c>
      <c r="J5" s="10">
        <v>16</v>
      </c>
      <c r="K5" s="21">
        <v>1</v>
      </c>
      <c r="L5" s="8">
        <v>33676</v>
      </c>
      <c r="M5" s="10">
        <v>4606</v>
      </c>
      <c r="N5" s="12">
        <v>46269</v>
      </c>
      <c r="O5" s="29" t="s">
        <v>88</v>
      </c>
      <c r="R5" s="6"/>
    </row>
    <row r="6" spans="1:18" s="52" customFormat="1" ht="24.9" customHeight="1">
      <c r="A6" s="22">
        <v>4</v>
      </c>
      <c r="B6" s="22">
        <v>4</v>
      </c>
      <c r="C6" s="18" t="s">
        <v>408</v>
      </c>
      <c r="D6" s="19">
        <v>33257.08</v>
      </c>
      <c r="E6" s="19">
        <v>40954.46</v>
      </c>
      <c r="F6" s="136">
        <f>(D6-E6)/E6</f>
        <v>-0.18794973734240417</v>
      </c>
      <c r="G6" s="21">
        <v>4096</v>
      </c>
      <c r="H6" s="22">
        <v>140</v>
      </c>
      <c r="I6" s="22">
        <f t="shared" si="0"/>
        <v>29.257142857142856</v>
      </c>
      <c r="J6" s="21">
        <v>13</v>
      </c>
      <c r="K6" s="21">
        <v>3</v>
      </c>
      <c r="L6" s="19">
        <v>184414.75</v>
      </c>
      <c r="M6" s="21">
        <v>23449</v>
      </c>
      <c r="N6" s="23">
        <v>46255</v>
      </c>
      <c r="O6" s="29" t="s">
        <v>414</v>
      </c>
      <c r="R6" s="6"/>
    </row>
    <row r="7" spans="1:18" s="52" customFormat="1" ht="24.9" customHeight="1">
      <c r="A7" s="22">
        <v>5</v>
      </c>
      <c r="B7" s="22">
        <v>3</v>
      </c>
      <c r="C7" s="18" t="s">
        <v>406</v>
      </c>
      <c r="D7" s="19">
        <v>24446.89</v>
      </c>
      <c r="E7" s="19">
        <v>55444.76</v>
      </c>
      <c r="F7" s="136">
        <f>(D7-E7)/E7</f>
        <v>-0.55907663772013805</v>
      </c>
      <c r="G7" s="21">
        <v>3939</v>
      </c>
      <c r="H7" s="22">
        <v>181</v>
      </c>
      <c r="I7" s="22">
        <f t="shared" si="0"/>
        <v>21.762430939226519</v>
      </c>
      <c r="J7" s="21">
        <v>17</v>
      </c>
      <c r="K7" s="21">
        <v>4</v>
      </c>
      <c r="L7" s="19">
        <v>272125</v>
      </c>
      <c r="M7" s="21">
        <v>46122</v>
      </c>
      <c r="N7" s="23">
        <v>46249</v>
      </c>
      <c r="O7" s="29" t="s">
        <v>308</v>
      </c>
      <c r="R7" s="6"/>
    </row>
    <row r="8" spans="1:18" s="1" customFormat="1" ht="24.9" customHeight="1">
      <c r="A8" s="22">
        <v>6</v>
      </c>
      <c r="B8" s="10" t="s">
        <v>57</v>
      </c>
      <c r="C8" s="7" t="s">
        <v>442</v>
      </c>
      <c r="D8" s="19">
        <v>24100.74</v>
      </c>
      <c r="E8" s="10" t="s">
        <v>53</v>
      </c>
      <c r="F8" s="10" t="s">
        <v>53</v>
      </c>
      <c r="G8" s="10">
        <v>2439</v>
      </c>
      <c r="H8" s="11">
        <v>16</v>
      </c>
      <c r="I8" s="11">
        <f t="shared" si="0"/>
        <v>152.4375</v>
      </c>
      <c r="J8" s="10">
        <v>10</v>
      </c>
      <c r="K8" s="21">
        <v>0</v>
      </c>
      <c r="L8" s="8">
        <v>24100.74</v>
      </c>
      <c r="M8" s="10">
        <v>2439</v>
      </c>
      <c r="N8" s="12" t="s">
        <v>48</v>
      </c>
      <c r="O8" s="29" t="s">
        <v>60</v>
      </c>
    </row>
    <row r="9" spans="1:18" ht="24.6" customHeight="1">
      <c r="A9" s="22">
        <v>7</v>
      </c>
      <c r="B9" s="22">
        <v>17</v>
      </c>
      <c r="C9" s="18" t="s">
        <v>426</v>
      </c>
      <c r="D9" s="19">
        <v>23752.65</v>
      </c>
      <c r="E9" s="19">
        <v>2795.7</v>
      </c>
      <c r="F9" s="136">
        <f>(D9-E9)/E9</f>
        <v>7.4961369245627223</v>
      </c>
      <c r="G9" s="21">
        <v>3987</v>
      </c>
      <c r="H9" s="22">
        <v>193</v>
      </c>
      <c r="I9" s="22">
        <f t="shared" si="0"/>
        <v>20.6580310880829</v>
      </c>
      <c r="J9" s="21">
        <v>18</v>
      </c>
      <c r="K9" s="21">
        <v>1</v>
      </c>
      <c r="L9" s="19">
        <v>26668.35</v>
      </c>
      <c r="M9" s="21">
        <v>4470</v>
      </c>
      <c r="N9" s="23">
        <v>46266</v>
      </c>
      <c r="O9" s="29" t="s">
        <v>44</v>
      </c>
    </row>
    <row r="10" spans="1:18" ht="24.6" customHeight="1">
      <c r="A10" s="22">
        <v>8</v>
      </c>
      <c r="B10" s="22">
        <v>5</v>
      </c>
      <c r="C10" s="18" t="s">
        <v>417</v>
      </c>
      <c r="D10" s="19">
        <v>20918.240000000002</v>
      </c>
      <c r="E10" s="19">
        <v>28223.42</v>
      </c>
      <c r="F10" s="136">
        <f>(D10-E10)/E10</f>
        <v>-0.25883397547143461</v>
      </c>
      <c r="G10" s="21">
        <v>2833</v>
      </c>
      <c r="H10" s="22">
        <v>154</v>
      </c>
      <c r="I10" s="22">
        <f t="shared" si="0"/>
        <v>18.396103896103895</v>
      </c>
      <c r="J10" s="21">
        <v>17</v>
      </c>
      <c r="K10" s="21">
        <v>2</v>
      </c>
      <c r="L10" s="19">
        <v>50364</v>
      </c>
      <c r="M10" s="21">
        <v>6573</v>
      </c>
      <c r="N10" s="23">
        <v>46262</v>
      </c>
      <c r="O10" s="29" t="s">
        <v>40</v>
      </c>
    </row>
    <row r="11" spans="1:18" ht="24.6" customHeight="1">
      <c r="A11" s="22">
        <v>9</v>
      </c>
      <c r="B11" s="22">
        <v>9</v>
      </c>
      <c r="C11" s="18" t="s">
        <v>423</v>
      </c>
      <c r="D11" s="19">
        <v>14419.029999999999</v>
      </c>
      <c r="E11" s="19">
        <v>13105.07</v>
      </c>
      <c r="F11" s="136">
        <f>(D11-E11)/E11</f>
        <v>0.10026348581121651</v>
      </c>
      <c r="G11" s="21">
        <v>2233</v>
      </c>
      <c r="H11" s="22">
        <v>177</v>
      </c>
      <c r="I11" s="22">
        <f t="shared" si="0"/>
        <v>12.615819209039548</v>
      </c>
      <c r="J11" s="21">
        <v>19</v>
      </c>
      <c r="K11" s="21">
        <v>2</v>
      </c>
      <c r="L11" s="19">
        <v>40873.089999999997</v>
      </c>
      <c r="M11" s="21">
        <v>6674</v>
      </c>
      <c r="N11" s="23">
        <v>46262</v>
      </c>
      <c r="O11" s="29" t="s">
        <v>49</v>
      </c>
    </row>
    <row r="12" spans="1:18" ht="24.6" customHeight="1">
      <c r="A12" s="22">
        <v>10</v>
      </c>
      <c r="B12" s="22">
        <v>7</v>
      </c>
      <c r="C12" s="18" t="s">
        <v>416</v>
      </c>
      <c r="D12" s="19">
        <v>12912.76</v>
      </c>
      <c r="E12" s="19">
        <v>15026.2</v>
      </c>
      <c r="F12" s="136">
        <f>(D12-E12)/E12</f>
        <v>-0.14065033075561356</v>
      </c>
      <c r="G12" s="21">
        <v>1795</v>
      </c>
      <c r="H12" s="22">
        <v>121</v>
      </c>
      <c r="I12" s="22">
        <f t="shared" si="0"/>
        <v>14.834710743801653</v>
      </c>
      <c r="J12" s="21">
        <v>16</v>
      </c>
      <c r="K12" s="21">
        <v>2</v>
      </c>
      <c r="L12" s="19">
        <v>28889</v>
      </c>
      <c r="M12" s="21">
        <v>4210</v>
      </c>
      <c r="N12" s="23">
        <v>46262</v>
      </c>
      <c r="O12" s="29" t="s">
        <v>88</v>
      </c>
    </row>
    <row r="13" spans="1:18" ht="24.6" customHeight="1">
      <c r="A13" s="22">
        <v>11</v>
      </c>
      <c r="B13" s="22">
        <v>6</v>
      </c>
      <c r="C13" s="18" t="s">
        <v>369</v>
      </c>
      <c r="D13" s="19">
        <v>11810.49</v>
      </c>
      <c r="E13" s="19">
        <v>23674.52</v>
      </c>
      <c r="F13" s="136">
        <f>(D13-E13)/E13</f>
        <v>-0.50113075154216435</v>
      </c>
      <c r="G13" s="21">
        <v>1882</v>
      </c>
      <c r="H13" s="22">
        <v>82</v>
      </c>
      <c r="I13" s="22">
        <f t="shared" si="0"/>
        <v>22.951219512195124</v>
      </c>
      <c r="J13" s="21">
        <v>11</v>
      </c>
      <c r="K13" s="21">
        <v>10</v>
      </c>
      <c r="L13" s="19">
        <v>1063553</v>
      </c>
      <c r="M13" s="21">
        <v>164262</v>
      </c>
      <c r="N13" s="23">
        <v>46204</v>
      </c>
      <c r="O13" s="29" t="s">
        <v>215</v>
      </c>
    </row>
    <row r="14" spans="1:18" ht="24.6" customHeight="1">
      <c r="A14" s="22">
        <v>12</v>
      </c>
      <c r="B14" s="10" t="s">
        <v>51</v>
      </c>
      <c r="C14" s="145" t="s">
        <v>440</v>
      </c>
      <c r="D14" s="19">
        <v>6053.47</v>
      </c>
      <c r="E14" s="10" t="s">
        <v>53</v>
      </c>
      <c r="F14" s="10" t="s">
        <v>53</v>
      </c>
      <c r="G14" s="10">
        <v>848</v>
      </c>
      <c r="H14" s="11">
        <v>119</v>
      </c>
      <c r="I14" s="11">
        <f t="shared" si="0"/>
        <v>7.1260504201680677</v>
      </c>
      <c r="J14" s="10">
        <v>13</v>
      </c>
      <c r="K14" s="10">
        <v>1</v>
      </c>
      <c r="L14" s="8">
        <v>6053</v>
      </c>
      <c r="M14" s="10">
        <v>848</v>
      </c>
      <c r="N14" s="12">
        <v>46269</v>
      </c>
      <c r="O14" s="29" t="s">
        <v>88</v>
      </c>
    </row>
    <row r="15" spans="1:18" ht="24.6" customHeight="1">
      <c r="A15" s="22">
        <v>13</v>
      </c>
      <c r="B15" s="22">
        <v>12</v>
      </c>
      <c r="C15" s="18" t="s">
        <v>425</v>
      </c>
      <c r="D15" s="19">
        <v>4575</v>
      </c>
      <c r="E15" s="19">
        <v>8124</v>
      </c>
      <c r="F15" s="136">
        <f t="shared" ref="F15:F28" si="1">(D15-E15)/E15</f>
        <v>-0.43685376661742986</v>
      </c>
      <c r="G15" s="21">
        <v>612</v>
      </c>
      <c r="H15" s="10" t="s">
        <v>53</v>
      </c>
      <c r="I15" s="10" t="s">
        <v>53</v>
      </c>
      <c r="J15" s="21">
        <v>8</v>
      </c>
      <c r="K15" s="21">
        <v>2</v>
      </c>
      <c r="L15" s="19">
        <v>12699</v>
      </c>
      <c r="M15" s="21">
        <v>1724</v>
      </c>
      <c r="N15" s="23">
        <v>46262</v>
      </c>
      <c r="O15" s="29" t="s">
        <v>46</v>
      </c>
    </row>
    <row r="16" spans="1:18" ht="24.6" customHeight="1">
      <c r="A16" s="22">
        <v>14</v>
      </c>
      <c r="B16" s="22">
        <v>11</v>
      </c>
      <c r="C16" s="18" t="s">
        <v>424</v>
      </c>
      <c r="D16" s="19">
        <v>4005.54</v>
      </c>
      <c r="E16" s="19">
        <v>10890.33</v>
      </c>
      <c r="F16" s="136">
        <f t="shared" si="1"/>
        <v>-0.63219296384958035</v>
      </c>
      <c r="G16" s="21">
        <v>640</v>
      </c>
      <c r="H16" s="22">
        <v>60</v>
      </c>
      <c r="I16" s="22">
        <f>G16/H16</f>
        <v>10.666666666666666</v>
      </c>
      <c r="J16" s="21">
        <v>13</v>
      </c>
      <c r="K16" s="21">
        <v>2</v>
      </c>
      <c r="L16" s="19">
        <v>15292.55</v>
      </c>
      <c r="M16" s="21">
        <v>2681</v>
      </c>
      <c r="N16" s="23">
        <v>46262</v>
      </c>
      <c r="O16" s="29" t="s">
        <v>44</v>
      </c>
    </row>
    <row r="17" spans="1:15" ht="24.6" customHeight="1">
      <c r="A17" s="22">
        <v>15</v>
      </c>
      <c r="B17" s="22">
        <v>10</v>
      </c>
      <c r="C17" s="18" t="s">
        <v>418</v>
      </c>
      <c r="D17" s="19">
        <v>3802.42</v>
      </c>
      <c r="E17" s="19">
        <v>11708.7</v>
      </c>
      <c r="F17" s="136">
        <f t="shared" si="1"/>
        <v>-0.67524831962557763</v>
      </c>
      <c r="G17" s="21">
        <v>506</v>
      </c>
      <c r="H17" s="22">
        <v>45</v>
      </c>
      <c r="I17" s="22">
        <f>G17/H17</f>
        <v>11.244444444444444</v>
      </c>
      <c r="J17" s="21">
        <v>11</v>
      </c>
      <c r="K17" s="21">
        <v>2</v>
      </c>
      <c r="L17" s="19">
        <v>17286.87</v>
      </c>
      <c r="M17" s="21">
        <v>2264</v>
      </c>
      <c r="N17" s="23">
        <v>46262</v>
      </c>
      <c r="O17" s="29" t="s">
        <v>44</v>
      </c>
    </row>
    <row r="18" spans="1:15" ht="24.6" customHeight="1">
      <c r="A18" s="22">
        <v>16</v>
      </c>
      <c r="B18" s="22">
        <v>14</v>
      </c>
      <c r="C18" s="18" t="s">
        <v>409</v>
      </c>
      <c r="D18" s="19">
        <v>3712.96</v>
      </c>
      <c r="E18" s="19">
        <v>5787.68</v>
      </c>
      <c r="F18" s="136">
        <f t="shared" si="1"/>
        <v>-0.35847178835042715</v>
      </c>
      <c r="G18" s="21">
        <v>503</v>
      </c>
      <c r="H18" s="22">
        <v>28</v>
      </c>
      <c r="I18" s="22">
        <f>G18/H18</f>
        <v>17.964285714285715</v>
      </c>
      <c r="J18" s="21">
        <v>8</v>
      </c>
      <c r="K18" s="21">
        <v>3</v>
      </c>
      <c r="L18" s="19">
        <v>52696.35</v>
      </c>
      <c r="M18" s="21">
        <v>6553</v>
      </c>
      <c r="N18" s="23">
        <v>46255</v>
      </c>
      <c r="O18" s="29" t="s">
        <v>44</v>
      </c>
    </row>
    <row r="19" spans="1:15" ht="24.6" customHeight="1">
      <c r="A19" s="22">
        <v>17</v>
      </c>
      <c r="B19" s="22">
        <v>27</v>
      </c>
      <c r="C19" s="18" t="s">
        <v>371</v>
      </c>
      <c r="D19" s="19">
        <v>2945.86</v>
      </c>
      <c r="E19" s="19">
        <v>1078.3599999999999</v>
      </c>
      <c r="F19" s="136">
        <f t="shared" si="1"/>
        <v>1.7317964316183838</v>
      </c>
      <c r="G19" s="21">
        <v>416</v>
      </c>
      <c r="H19" s="22">
        <v>17</v>
      </c>
      <c r="I19" s="21" t="s">
        <v>53</v>
      </c>
      <c r="J19" s="21">
        <v>4</v>
      </c>
      <c r="K19" s="21">
        <v>10</v>
      </c>
      <c r="L19" s="19">
        <v>152386.28</v>
      </c>
      <c r="M19" s="21">
        <v>19942</v>
      </c>
      <c r="N19" s="23">
        <v>46206</v>
      </c>
      <c r="O19" s="29" t="s">
        <v>44</v>
      </c>
    </row>
    <row r="20" spans="1:15" ht="24.6" customHeight="1">
      <c r="A20" s="22">
        <v>18</v>
      </c>
      <c r="B20" s="22">
        <v>13</v>
      </c>
      <c r="C20" s="18" t="s">
        <v>415</v>
      </c>
      <c r="D20" s="19">
        <v>2395.81</v>
      </c>
      <c r="E20" s="19">
        <v>6197.65</v>
      </c>
      <c r="F20" s="136">
        <f t="shared" si="1"/>
        <v>-0.6134325107097045</v>
      </c>
      <c r="G20" s="21">
        <v>306</v>
      </c>
      <c r="H20" s="22">
        <v>17</v>
      </c>
      <c r="I20" s="22">
        <f t="shared" ref="I20:I32" si="2">G20/H20</f>
        <v>18</v>
      </c>
      <c r="J20" s="21">
        <v>4</v>
      </c>
      <c r="K20" s="21">
        <v>3</v>
      </c>
      <c r="L20" s="19">
        <v>39944</v>
      </c>
      <c r="M20" s="21">
        <v>5397</v>
      </c>
      <c r="N20" s="23">
        <v>46255</v>
      </c>
      <c r="O20" s="29" t="s">
        <v>88</v>
      </c>
    </row>
    <row r="21" spans="1:15" ht="24.6" customHeight="1">
      <c r="A21" s="22">
        <v>19</v>
      </c>
      <c r="B21" s="22">
        <v>15</v>
      </c>
      <c r="C21" s="18" t="s">
        <v>407</v>
      </c>
      <c r="D21" s="19">
        <v>1601.63</v>
      </c>
      <c r="E21" s="19">
        <v>5189.4399999999996</v>
      </c>
      <c r="F21" s="136">
        <f t="shared" si="1"/>
        <v>-0.69136746932231607</v>
      </c>
      <c r="G21" s="21">
        <v>211</v>
      </c>
      <c r="H21" s="22">
        <v>19</v>
      </c>
      <c r="I21" s="22">
        <f t="shared" si="2"/>
        <v>11.105263157894736</v>
      </c>
      <c r="J21" s="21">
        <v>4</v>
      </c>
      <c r="K21" s="21">
        <v>4</v>
      </c>
      <c r="L21" s="19">
        <v>58203.31</v>
      </c>
      <c r="M21" s="21">
        <v>8052</v>
      </c>
      <c r="N21" s="23">
        <v>46248</v>
      </c>
      <c r="O21" s="29" t="s">
        <v>60</v>
      </c>
    </row>
    <row r="22" spans="1:15" ht="24.6" customHeight="1">
      <c r="A22" s="22">
        <v>20</v>
      </c>
      <c r="B22" s="22">
        <v>28</v>
      </c>
      <c r="C22" s="7" t="s">
        <v>391</v>
      </c>
      <c r="D22" s="19">
        <v>1165.75</v>
      </c>
      <c r="E22" s="159">
        <v>936.93</v>
      </c>
      <c r="F22" s="136">
        <f t="shared" si="1"/>
        <v>0.2442231543445082</v>
      </c>
      <c r="G22" s="10">
        <v>181</v>
      </c>
      <c r="H22" s="11">
        <v>6</v>
      </c>
      <c r="I22" s="11">
        <f t="shared" si="2"/>
        <v>30.166666666666668</v>
      </c>
      <c r="J22" s="10">
        <v>4</v>
      </c>
      <c r="K22" s="21" t="s">
        <v>53</v>
      </c>
      <c r="L22" s="19">
        <v>7111.19</v>
      </c>
      <c r="M22" s="10">
        <v>1038</v>
      </c>
      <c r="N22" s="12">
        <v>46227</v>
      </c>
      <c r="O22" s="30" t="s">
        <v>45</v>
      </c>
    </row>
    <row r="23" spans="1:15" ht="24.6" customHeight="1">
      <c r="A23" s="22">
        <v>21</v>
      </c>
      <c r="B23" s="22">
        <v>31</v>
      </c>
      <c r="C23" s="7" t="s">
        <v>438</v>
      </c>
      <c r="D23" s="19">
        <v>838.31</v>
      </c>
      <c r="E23" s="19">
        <v>574.76</v>
      </c>
      <c r="F23" s="136">
        <f t="shared" si="1"/>
        <v>0.45853921636857115</v>
      </c>
      <c r="G23" s="10">
        <v>161</v>
      </c>
      <c r="H23" s="11">
        <v>6</v>
      </c>
      <c r="I23" s="11">
        <f t="shared" si="2"/>
        <v>26.833333333333332</v>
      </c>
      <c r="J23" s="10">
        <v>4</v>
      </c>
      <c r="K23" s="21">
        <v>3</v>
      </c>
      <c r="L23" s="8">
        <v>4438.8599999999997</v>
      </c>
      <c r="M23" s="10">
        <v>842</v>
      </c>
      <c r="N23" s="12">
        <v>46255</v>
      </c>
      <c r="O23" s="30" t="s">
        <v>45</v>
      </c>
    </row>
    <row r="24" spans="1:15" ht="24.6" customHeight="1">
      <c r="A24" s="22">
        <v>22</v>
      </c>
      <c r="B24" s="22">
        <v>30</v>
      </c>
      <c r="C24" s="18" t="s">
        <v>428</v>
      </c>
      <c r="D24" s="19">
        <v>786</v>
      </c>
      <c r="E24" s="19">
        <v>575.5</v>
      </c>
      <c r="F24" s="136">
        <f t="shared" si="1"/>
        <v>0.36576889661164202</v>
      </c>
      <c r="G24" s="21">
        <v>111</v>
      </c>
      <c r="H24" s="22">
        <v>1</v>
      </c>
      <c r="I24" s="22">
        <f t="shared" si="2"/>
        <v>111</v>
      </c>
      <c r="J24" s="21" t="s">
        <v>53</v>
      </c>
      <c r="K24" s="21">
        <v>2</v>
      </c>
      <c r="L24" s="19">
        <v>1361.5</v>
      </c>
      <c r="M24" s="21">
        <v>197</v>
      </c>
      <c r="N24" s="23">
        <v>46262</v>
      </c>
      <c r="O24" s="29" t="s">
        <v>317</v>
      </c>
    </row>
    <row r="25" spans="1:15" ht="24.6" customHeight="1">
      <c r="A25" s="22">
        <v>23</v>
      </c>
      <c r="B25" s="22">
        <v>20</v>
      </c>
      <c r="C25" s="18" t="s">
        <v>405</v>
      </c>
      <c r="D25" s="19">
        <v>521.23</v>
      </c>
      <c r="E25" s="19">
        <v>1926.92</v>
      </c>
      <c r="F25" s="136">
        <f t="shared" si="1"/>
        <v>-0.72950096527100239</v>
      </c>
      <c r="G25" s="21">
        <v>94</v>
      </c>
      <c r="H25" s="22">
        <v>6</v>
      </c>
      <c r="I25" s="22">
        <f t="shared" si="2"/>
        <v>15.666666666666666</v>
      </c>
      <c r="J25" s="21">
        <v>2</v>
      </c>
      <c r="K25" s="21">
        <v>4</v>
      </c>
      <c r="L25" s="19">
        <v>50241</v>
      </c>
      <c r="M25" s="21">
        <v>6689</v>
      </c>
      <c r="N25" s="23">
        <v>46248</v>
      </c>
      <c r="O25" s="29" t="s">
        <v>215</v>
      </c>
    </row>
    <row r="26" spans="1:15" ht="24.6" customHeight="1">
      <c r="A26" s="22">
        <v>24</v>
      </c>
      <c r="B26" s="22">
        <v>34</v>
      </c>
      <c r="C26" s="53" t="s">
        <v>333</v>
      </c>
      <c r="D26" s="19">
        <v>516</v>
      </c>
      <c r="E26" s="19">
        <v>441</v>
      </c>
      <c r="F26" s="136">
        <f t="shared" si="1"/>
        <v>0.17006802721088435</v>
      </c>
      <c r="G26" s="21">
        <v>64</v>
      </c>
      <c r="H26" s="22">
        <v>2</v>
      </c>
      <c r="I26" s="22">
        <f t="shared" si="2"/>
        <v>32</v>
      </c>
      <c r="J26" s="21">
        <v>1</v>
      </c>
      <c r="K26" s="21">
        <v>13</v>
      </c>
      <c r="L26" s="19">
        <v>434052</v>
      </c>
      <c r="M26" s="21">
        <v>55439</v>
      </c>
      <c r="N26" s="23">
        <v>46185</v>
      </c>
      <c r="O26" s="29" t="s">
        <v>88</v>
      </c>
    </row>
    <row r="27" spans="1:15" ht="24.6" customHeight="1">
      <c r="A27" s="22">
        <v>25</v>
      </c>
      <c r="B27" s="22">
        <v>16</v>
      </c>
      <c r="C27" s="18" t="s">
        <v>375</v>
      </c>
      <c r="D27" s="19">
        <v>290.91000000000003</v>
      </c>
      <c r="E27" s="19">
        <v>4360.95</v>
      </c>
      <c r="F27" s="136">
        <f t="shared" si="1"/>
        <v>-0.93329205792315895</v>
      </c>
      <c r="G27" s="21">
        <v>66</v>
      </c>
      <c r="H27" s="22">
        <v>2</v>
      </c>
      <c r="I27" s="22">
        <f t="shared" si="2"/>
        <v>33</v>
      </c>
      <c r="J27" s="21">
        <v>2</v>
      </c>
      <c r="K27" s="21">
        <v>9</v>
      </c>
      <c r="L27" s="19">
        <v>209594</v>
      </c>
      <c r="M27" s="21">
        <v>33998</v>
      </c>
      <c r="N27" s="158">
        <v>46213</v>
      </c>
      <c r="O27" s="29" t="s">
        <v>40</v>
      </c>
    </row>
    <row r="28" spans="1:15" ht="24.6" customHeight="1">
      <c r="A28" s="22">
        <v>26</v>
      </c>
      <c r="B28" s="22">
        <v>26</v>
      </c>
      <c r="C28" s="18" t="s">
        <v>238</v>
      </c>
      <c r="D28" s="19">
        <v>286.85000000000002</v>
      </c>
      <c r="E28" s="19">
        <v>1219.9000000000001</v>
      </c>
      <c r="F28" s="136">
        <f t="shared" si="1"/>
        <v>-0.76485777522747767</v>
      </c>
      <c r="G28" s="21">
        <v>40</v>
      </c>
      <c r="H28" s="22">
        <v>7</v>
      </c>
      <c r="I28" s="22">
        <f t="shared" si="2"/>
        <v>5.7142857142857144</v>
      </c>
      <c r="J28" s="21">
        <v>2</v>
      </c>
      <c r="K28" s="21">
        <v>22</v>
      </c>
      <c r="L28" s="19">
        <v>206199.97</v>
      </c>
      <c r="M28" s="21">
        <v>28451</v>
      </c>
      <c r="N28" s="23">
        <v>46122</v>
      </c>
      <c r="O28" s="29" t="s">
        <v>47</v>
      </c>
    </row>
    <row r="29" spans="1:15" ht="24.6" customHeight="1">
      <c r="A29" s="22">
        <v>27</v>
      </c>
      <c r="B29" s="10" t="s">
        <v>57</v>
      </c>
      <c r="C29" s="7" t="s">
        <v>34</v>
      </c>
      <c r="D29" s="19">
        <v>181.5</v>
      </c>
      <c r="E29" s="10" t="s">
        <v>53</v>
      </c>
      <c r="F29" s="10" t="s">
        <v>53</v>
      </c>
      <c r="G29" s="10">
        <v>30</v>
      </c>
      <c r="H29" s="11">
        <v>1</v>
      </c>
      <c r="I29" s="11">
        <f t="shared" si="2"/>
        <v>30</v>
      </c>
      <c r="J29" s="10">
        <v>1</v>
      </c>
      <c r="K29" s="10">
        <v>0</v>
      </c>
      <c r="L29" s="8">
        <v>18998</v>
      </c>
      <c r="M29" s="10">
        <v>2820</v>
      </c>
      <c r="N29" s="12" t="s">
        <v>48</v>
      </c>
      <c r="O29" s="29" t="s">
        <v>40</v>
      </c>
    </row>
    <row r="30" spans="1:15" ht="24.6" customHeight="1">
      <c r="A30" s="22">
        <v>28</v>
      </c>
      <c r="B30" s="10" t="s">
        <v>53</v>
      </c>
      <c r="C30" s="7" t="s">
        <v>262</v>
      </c>
      <c r="D30" s="19">
        <v>179.82</v>
      </c>
      <c r="E30" s="10" t="s">
        <v>53</v>
      </c>
      <c r="F30" s="10" t="s">
        <v>53</v>
      </c>
      <c r="G30" s="10">
        <v>36</v>
      </c>
      <c r="H30" s="11">
        <v>1</v>
      </c>
      <c r="I30" s="11">
        <f t="shared" si="2"/>
        <v>36</v>
      </c>
      <c r="J30" s="10">
        <v>1</v>
      </c>
      <c r="K30" s="10">
        <v>20</v>
      </c>
      <c r="L30" s="8">
        <v>702825</v>
      </c>
      <c r="M30" s="10">
        <v>92838</v>
      </c>
      <c r="N30" s="12">
        <v>46136</v>
      </c>
      <c r="O30" s="30" t="s">
        <v>215</v>
      </c>
    </row>
    <row r="31" spans="1:15" ht="24.6" customHeight="1">
      <c r="A31" s="22">
        <v>29</v>
      </c>
      <c r="B31" s="10" t="s">
        <v>53</v>
      </c>
      <c r="C31" s="7" t="s">
        <v>348</v>
      </c>
      <c r="D31" s="19">
        <v>175</v>
      </c>
      <c r="E31" s="10" t="s">
        <v>53</v>
      </c>
      <c r="F31" s="10" t="s">
        <v>53</v>
      </c>
      <c r="G31" s="10">
        <v>25</v>
      </c>
      <c r="H31" s="11">
        <v>1</v>
      </c>
      <c r="I31" s="11">
        <f t="shared" si="2"/>
        <v>25</v>
      </c>
      <c r="J31" s="10">
        <v>1</v>
      </c>
      <c r="K31" s="10">
        <v>142</v>
      </c>
      <c r="L31" s="8">
        <v>6436.58</v>
      </c>
      <c r="M31" s="10">
        <v>1477</v>
      </c>
      <c r="N31" s="12">
        <v>45282</v>
      </c>
      <c r="O31" s="29" t="s">
        <v>47</v>
      </c>
    </row>
    <row r="32" spans="1:15" ht="24.6" customHeight="1">
      <c r="A32" s="22">
        <v>30</v>
      </c>
      <c r="B32" s="22">
        <v>35</v>
      </c>
      <c r="C32" s="18" t="s">
        <v>78</v>
      </c>
      <c r="D32" s="19">
        <v>137.69999999999999</v>
      </c>
      <c r="E32" s="19">
        <v>361.43</v>
      </c>
      <c r="F32" s="136">
        <f>(D32-E32)/E32</f>
        <v>-0.6190133635835432</v>
      </c>
      <c r="G32" s="21">
        <v>24</v>
      </c>
      <c r="H32" s="22">
        <v>3</v>
      </c>
      <c r="I32" s="22">
        <f t="shared" si="2"/>
        <v>8</v>
      </c>
      <c r="J32" s="21">
        <v>1</v>
      </c>
      <c r="K32" s="21">
        <v>34</v>
      </c>
      <c r="L32" s="19">
        <v>154120.32000000001</v>
      </c>
      <c r="M32" s="21">
        <v>21329</v>
      </c>
      <c r="N32" s="23">
        <v>46038</v>
      </c>
      <c r="O32" s="29" t="s">
        <v>47</v>
      </c>
    </row>
    <row r="33" spans="1:19" ht="24.6" customHeight="1">
      <c r="A33" s="22">
        <v>31</v>
      </c>
      <c r="B33" s="22">
        <v>36</v>
      </c>
      <c r="C33" s="18" t="s">
        <v>390</v>
      </c>
      <c r="D33" s="19">
        <v>72</v>
      </c>
      <c r="E33" s="19">
        <v>215</v>
      </c>
      <c r="F33" s="136">
        <f>(D33-E33)/E33</f>
        <v>-0.66511627906976745</v>
      </c>
      <c r="G33" s="21">
        <v>24</v>
      </c>
      <c r="H33" s="10"/>
      <c r="I33" s="10" t="s">
        <v>53</v>
      </c>
      <c r="J33" s="21">
        <v>1</v>
      </c>
      <c r="K33" s="21"/>
      <c r="L33" s="19">
        <v>33170</v>
      </c>
      <c r="M33" s="21">
        <v>6614</v>
      </c>
      <c r="N33" s="23">
        <v>46227</v>
      </c>
      <c r="O33" s="29" t="s">
        <v>46</v>
      </c>
    </row>
    <row r="34" spans="1:19" ht="24.6" customHeight="1">
      <c r="A34" s="22">
        <v>32</v>
      </c>
      <c r="B34" s="22">
        <v>42</v>
      </c>
      <c r="C34" s="18" t="s">
        <v>279</v>
      </c>
      <c r="D34" s="19">
        <v>70</v>
      </c>
      <c r="E34" s="19">
        <v>30</v>
      </c>
      <c r="F34" s="136">
        <f>(D34-E34)/E34</f>
        <v>1.3333333333333333</v>
      </c>
      <c r="G34" s="21">
        <v>14</v>
      </c>
      <c r="H34" s="22">
        <v>1</v>
      </c>
      <c r="I34" s="22">
        <f>G34/H34</f>
        <v>14</v>
      </c>
      <c r="J34" s="21">
        <v>1</v>
      </c>
      <c r="K34" s="21" t="s">
        <v>53</v>
      </c>
      <c r="L34" s="19">
        <v>21286.06</v>
      </c>
      <c r="M34" s="21">
        <v>4333</v>
      </c>
      <c r="N34" s="23">
        <v>46143</v>
      </c>
      <c r="O34" s="29" t="s">
        <v>49</v>
      </c>
    </row>
    <row r="35" spans="1:19" s="161" customFormat="1" ht="24.6" customHeight="1">
      <c r="A35" s="22">
        <v>33</v>
      </c>
      <c r="B35" s="22">
        <v>32</v>
      </c>
      <c r="C35" s="18" t="s">
        <v>419</v>
      </c>
      <c r="D35" s="19">
        <v>55</v>
      </c>
      <c r="E35" s="19">
        <v>485.6</v>
      </c>
      <c r="F35" s="136">
        <f>(D35-E35)/E35</f>
        <v>-0.88673805601317957</v>
      </c>
      <c r="G35" s="21">
        <v>11</v>
      </c>
      <c r="H35" s="22">
        <v>1</v>
      </c>
      <c r="I35" s="22">
        <f>G35/H35</f>
        <v>11</v>
      </c>
      <c r="J35" s="21">
        <v>2</v>
      </c>
      <c r="K35" s="21">
        <v>3</v>
      </c>
      <c r="L35" s="19" t="s">
        <v>441</v>
      </c>
      <c r="M35" s="21">
        <v>758</v>
      </c>
      <c r="N35" s="23">
        <v>46255</v>
      </c>
      <c r="O35" s="29" t="s">
        <v>90</v>
      </c>
    </row>
    <row r="36" spans="1:19" s="161" customFormat="1" ht="24.6" customHeight="1">
      <c r="A36" s="22">
        <v>34</v>
      </c>
      <c r="B36" s="22">
        <v>43</v>
      </c>
      <c r="C36" s="18" t="s">
        <v>358</v>
      </c>
      <c r="D36" s="19">
        <v>14</v>
      </c>
      <c r="E36" s="19">
        <v>14</v>
      </c>
      <c r="F36" s="136">
        <f>(D36-E36)/E36</f>
        <v>0</v>
      </c>
      <c r="G36" s="21">
        <v>2</v>
      </c>
      <c r="H36" s="22">
        <v>1</v>
      </c>
      <c r="I36" s="22">
        <f>G36/H36</f>
        <v>2</v>
      </c>
      <c r="J36" s="21">
        <v>1</v>
      </c>
      <c r="K36" s="21" t="s">
        <v>53</v>
      </c>
      <c r="L36" s="19">
        <v>5057.22</v>
      </c>
      <c r="M36" s="21">
        <v>742</v>
      </c>
      <c r="N36" s="23">
        <v>46192</v>
      </c>
      <c r="O36" s="29" t="s">
        <v>49</v>
      </c>
    </row>
    <row r="37" spans="1:19" s="161" customFormat="1" ht="24.6" customHeight="1">
      <c r="A37" s="22">
        <v>35</v>
      </c>
      <c r="B37" s="10" t="s">
        <v>53</v>
      </c>
      <c r="C37" s="7" t="s">
        <v>347</v>
      </c>
      <c r="D37" s="19">
        <v>8.4499999999999993</v>
      </c>
      <c r="E37" s="10" t="s">
        <v>53</v>
      </c>
      <c r="F37" s="10" t="s">
        <v>53</v>
      </c>
      <c r="G37" s="10">
        <v>1</v>
      </c>
      <c r="H37" s="11">
        <v>1</v>
      </c>
      <c r="I37" s="10" t="s">
        <v>53</v>
      </c>
      <c r="J37" s="10">
        <v>1</v>
      </c>
      <c r="K37" s="10">
        <v>50</v>
      </c>
      <c r="L37" s="8">
        <v>36316.11</v>
      </c>
      <c r="M37" s="10">
        <v>5635</v>
      </c>
      <c r="N37" s="12">
        <v>45926</v>
      </c>
      <c r="O37" s="29" t="s">
        <v>47</v>
      </c>
    </row>
    <row r="38" spans="1:19" ht="21" customHeight="1">
      <c r="A38" s="22"/>
      <c r="B38" s="11"/>
      <c r="C38" s="155" t="s">
        <v>188</v>
      </c>
      <c r="D38" s="131">
        <f>SUBTOTAL(109,Table13245678910111213141516171819202122232425262728303132293334353638[Pajamos 
(GBO)])</f>
        <v>367024.26999999996</v>
      </c>
      <c r="E38" s="132">
        <f>SUBTOTAL(109,Table13245678910111213141516171819202122232425262728303132293334353638[Pajamos 
praeita sav.
(GBO LW)])</f>
        <v>392586.91000000009</v>
      </c>
      <c r="F38" s="133">
        <f t="shared" ref="F38" si="3">(D38-E38)/E38</f>
        <v>-6.5113327390360839E-2</v>
      </c>
      <c r="G38" s="134">
        <f>SUBTOTAL(109,Table13245678910111213141516171819202122232425262728303132293334353638[Žiūrovų sk. 
(ADM)])</f>
        <v>47722</v>
      </c>
      <c r="H38" s="22"/>
      <c r="I38" s="22"/>
      <c r="J38" s="21"/>
      <c r="K38" s="10"/>
      <c r="L38" s="8"/>
      <c r="M38" s="10"/>
      <c r="N38" s="23"/>
      <c r="O38" s="29" t="s">
        <v>15</v>
      </c>
    </row>
    <row r="39" spans="1:19">
      <c r="F39" s="68"/>
      <c r="L39" s="70"/>
    </row>
    <row r="40" spans="1:19">
      <c r="F40" s="68"/>
      <c r="L40" s="70"/>
    </row>
    <row r="41" spans="1:19">
      <c r="F41" s="68"/>
      <c r="L41" s="70"/>
    </row>
    <row r="42" spans="1:19">
      <c r="F42" s="68"/>
      <c r="L42" s="70"/>
    </row>
    <row r="43" spans="1:19">
      <c r="F43" s="68"/>
      <c r="L43" s="70"/>
    </row>
    <row r="44" spans="1:19">
      <c r="F44" s="68"/>
      <c r="L44" s="70"/>
    </row>
    <row r="45" spans="1:19">
      <c r="F45" s="68"/>
      <c r="L45" s="70"/>
    </row>
    <row r="46" spans="1:19">
      <c r="F46" s="68"/>
      <c r="L46" s="70"/>
    </row>
    <row r="47" spans="1:19" s="69" customFormat="1">
      <c r="A47" s="150"/>
      <c r="B47" s="1"/>
      <c r="C47" s="26"/>
      <c r="D47" s="67"/>
      <c r="E47" s="67"/>
      <c r="F47" s="68"/>
      <c r="H47" s="66"/>
      <c r="I47" s="26"/>
      <c r="L47" s="70"/>
      <c r="N47" s="71"/>
      <c r="O47" s="72"/>
      <c r="P47" s="26"/>
      <c r="Q47" s="26"/>
      <c r="R47" s="26"/>
      <c r="S47" s="26"/>
    </row>
    <row r="48" spans="1:19" s="69" customFormat="1">
      <c r="A48" s="150"/>
      <c r="B48" s="1"/>
      <c r="C48" s="26"/>
      <c r="D48" s="67"/>
      <c r="E48" s="67"/>
      <c r="F48" s="68"/>
      <c r="H48" s="66"/>
      <c r="I48" s="26"/>
      <c r="L48" s="70"/>
      <c r="N48" s="71"/>
      <c r="O48" s="72"/>
      <c r="P48" s="26"/>
      <c r="Q48" s="26"/>
      <c r="R48" s="26"/>
      <c r="S48" s="26"/>
    </row>
    <row r="49" spans="1:19" s="69" customFormat="1">
      <c r="A49" s="150"/>
      <c r="B49" s="1"/>
      <c r="C49" s="26"/>
      <c r="D49" s="67"/>
      <c r="E49" s="67"/>
      <c r="F49" s="68"/>
      <c r="H49" s="66"/>
      <c r="I49" s="26"/>
      <c r="L49" s="70"/>
      <c r="N49" s="71"/>
      <c r="O49" s="72"/>
      <c r="P49" s="26"/>
      <c r="Q49" s="26"/>
      <c r="R49" s="26"/>
      <c r="S49" s="26"/>
    </row>
    <row r="50" spans="1:19" s="69" customFormat="1">
      <c r="A50" s="150"/>
      <c r="B50" s="1"/>
      <c r="C50" s="26"/>
      <c r="D50" s="67"/>
      <c r="E50" s="67"/>
      <c r="F50" s="68"/>
      <c r="H50" s="66"/>
      <c r="I50" s="26"/>
      <c r="L50" s="70"/>
      <c r="N50" s="71"/>
      <c r="O50" s="72"/>
      <c r="P50" s="26"/>
      <c r="Q50" s="26"/>
      <c r="R50" s="26"/>
      <c r="S50" s="26"/>
    </row>
    <row r="51" spans="1:19" s="69" customFormat="1">
      <c r="A51" s="150"/>
      <c r="B51" s="1"/>
      <c r="C51" s="26"/>
      <c r="D51" s="67"/>
      <c r="E51" s="67"/>
      <c r="F51" s="68"/>
      <c r="H51" s="66"/>
      <c r="I51" s="26"/>
      <c r="L51" s="67"/>
      <c r="N51" s="71"/>
      <c r="O51" s="72"/>
      <c r="P51" s="26"/>
      <c r="Q51" s="26"/>
      <c r="R51" s="26"/>
      <c r="S51" s="26"/>
    </row>
    <row r="52" spans="1:19" s="69" customFormat="1">
      <c r="A52" s="150"/>
      <c r="B52" s="1"/>
      <c r="C52" s="26"/>
      <c r="D52" s="67"/>
      <c r="E52" s="67"/>
      <c r="F52" s="68"/>
      <c r="H52" s="66"/>
      <c r="I52" s="26"/>
      <c r="L52" s="67"/>
      <c r="N52" s="71"/>
      <c r="O52" s="72"/>
      <c r="P52" s="26"/>
      <c r="Q52" s="26"/>
      <c r="R52" s="26"/>
      <c r="S52" s="26"/>
    </row>
    <row r="53" spans="1:19" s="69" customFormat="1">
      <c r="A53" s="150"/>
      <c r="B53" s="1"/>
      <c r="C53" s="26"/>
      <c r="D53" s="67"/>
      <c r="E53" s="67"/>
      <c r="F53" s="68"/>
      <c r="H53" s="66"/>
      <c r="I53" s="26"/>
      <c r="L53" s="67"/>
      <c r="N53" s="71"/>
      <c r="O53" s="72"/>
      <c r="P53" s="26"/>
      <c r="Q53" s="26"/>
      <c r="R53" s="26"/>
      <c r="S53" s="26"/>
    </row>
    <row r="54" spans="1:19" s="69" customFormat="1">
      <c r="A54" s="150"/>
      <c r="B54" s="1"/>
      <c r="C54" s="26"/>
      <c r="D54" s="67"/>
      <c r="E54" s="67"/>
      <c r="F54" s="68"/>
      <c r="H54" s="66"/>
      <c r="I54" s="26"/>
      <c r="L54" s="67"/>
      <c r="N54" s="71"/>
      <c r="O54" s="72"/>
      <c r="P54" s="26"/>
      <c r="Q54" s="26"/>
      <c r="R54" s="26"/>
      <c r="S54" s="26"/>
    </row>
    <row r="55" spans="1:19"/>
    <row r="56" spans="1:19"/>
    <row r="57" spans="1:19"/>
    <row r="58" spans="1:19"/>
    <row r="59" spans="1:19"/>
    <row r="60" spans="1:19"/>
    <row r="61" spans="1:19">
      <c r="A61" s="24"/>
    </row>
    <row r="62" spans="1:19">
      <c r="A62" s="24"/>
    </row>
    <row r="63" spans="1:19">
      <c r="A63" s="24"/>
    </row>
    <row r="64" spans="1:19" s="66" customFormat="1">
      <c r="A64" s="150"/>
      <c r="B64" s="1"/>
      <c r="C64" s="26"/>
      <c r="D64" s="67"/>
      <c r="E64" s="67"/>
      <c r="F64" s="26"/>
      <c r="G64" s="69"/>
      <c r="I64" s="26"/>
      <c r="J64" s="69"/>
      <c r="K64" s="69"/>
      <c r="L64" s="67"/>
      <c r="M64" s="69"/>
      <c r="N64" s="71"/>
      <c r="O64" s="72"/>
      <c r="P64" s="26"/>
      <c r="Q64" s="26"/>
      <c r="R64" s="26"/>
      <c r="S64" s="26"/>
    </row>
    <row r="65" spans="1:19" s="66" customFormat="1">
      <c r="A65" s="150"/>
      <c r="B65" s="1"/>
      <c r="C65" s="26"/>
      <c r="D65" s="67"/>
      <c r="E65" s="67"/>
      <c r="F65" s="26"/>
      <c r="G65" s="69"/>
      <c r="I65" s="26"/>
      <c r="J65" s="69"/>
      <c r="K65" s="69"/>
      <c r="L65" s="67"/>
      <c r="M65" s="69"/>
      <c r="N65" s="71"/>
      <c r="O65" s="72"/>
      <c r="P65" s="26"/>
      <c r="Q65" s="26"/>
      <c r="R65" s="26"/>
      <c r="S65" s="26"/>
    </row>
    <row r="66" spans="1:19" s="66" customFormat="1">
      <c r="A66" s="150"/>
      <c r="B66" s="1"/>
      <c r="C66" s="26"/>
      <c r="D66" s="67"/>
      <c r="E66" s="67"/>
      <c r="F66" s="26"/>
      <c r="G66" s="69"/>
      <c r="I66" s="26"/>
      <c r="J66" s="69"/>
      <c r="K66" s="69"/>
      <c r="L66" s="67"/>
      <c r="M66" s="69"/>
      <c r="N66" s="71"/>
      <c r="O66" s="72"/>
      <c r="P66" s="26"/>
      <c r="Q66" s="26"/>
      <c r="R66" s="26"/>
      <c r="S66" s="26"/>
    </row>
    <row r="67" spans="1:19" s="66" customFormat="1">
      <c r="A67" s="150"/>
      <c r="B67" s="1"/>
      <c r="C67" s="26"/>
      <c r="D67" s="67"/>
      <c r="E67" s="67"/>
      <c r="F67" s="26"/>
      <c r="G67" s="69"/>
      <c r="I67" s="26"/>
      <c r="J67" s="69"/>
      <c r="K67" s="69"/>
      <c r="L67" s="67"/>
      <c r="M67" s="69"/>
      <c r="N67" s="71"/>
      <c r="O67" s="72"/>
      <c r="P67" s="26"/>
      <c r="Q67" s="26"/>
      <c r="R67" s="26"/>
      <c r="S67" s="26"/>
    </row>
    <row r="68" spans="1:19" s="66" customFormat="1">
      <c r="A68" s="150"/>
      <c r="B68" s="1"/>
      <c r="C68" s="26"/>
      <c r="D68" s="67"/>
      <c r="E68" s="67"/>
      <c r="F68" s="26"/>
      <c r="G68" s="69"/>
      <c r="I68" s="26"/>
      <c r="J68" s="69"/>
      <c r="K68" s="69"/>
      <c r="L68" s="67"/>
      <c r="M68" s="69"/>
      <c r="N68" s="71"/>
      <c r="O68" s="72"/>
      <c r="P68" s="26"/>
      <c r="Q68" s="26"/>
      <c r="R68" s="26"/>
      <c r="S68" s="26"/>
    </row>
    <row r="69" spans="1:19" s="66" customFormat="1">
      <c r="A69" s="150"/>
      <c r="B69" s="1"/>
      <c r="C69" s="26"/>
      <c r="D69" s="67"/>
      <c r="E69" s="67"/>
      <c r="F69" s="26"/>
      <c r="G69" s="69"/>
      <c r="I69" s="26"/>
      <c r="J69" s="69"/>
      <c r="K69" s="69"/>
      <c r="L69" s="67"/>
      <c r="M69" s="69"/>
      <c r="N69" s="71"/>
      <c r="O69" s="72"/>
      <c r="P69" s="26"/>
      <c r="Q69" s="26"/>
      <c r="R69" s="26"/>
      <c r="S69" s="26"/>
    </row>
    <row r="70" spans="1:19" s="66" customFormat="1">
      <c r="A70" s="150"/>
      <c r="B70" s="1"/>
      <c r="C70" s="26"/>
      <c r="D70" s="67"/>
      <c r="E70" s="67"/>
      <c r="F70" s="26"/>
      <c r="G70" s="69"/>
      <c r="I70" s="26"/>
      <c r="J70" s="69"/>
      <c r="K70" s="69"/>
      <c r="L70" s="67"/>
      <c r="M70" s="69"/>
      <c r="N70" s="71"/>
      <c r="O70" s="72"/>
      <c r="P70" s="26"/>
      <c r="Q70" s="26"/>
      <c r="R70" s="26"/>
      <c r="S70" s="26"/>
    </row>
    <row r="71" spans="1:19" s="66" customFormat="1">
      <c r="A71" s="150"/>
      <c r="B71" s="1"/>
      <c r="C71" s="26"/>
      <c r="D71" s="67"/>
      <c r="E71" s="67"/>
      <c r="F71" s="26"/>
      <c r="G71" s="69"/>
      <c r="I71" s="26"/>
      <c r="J71" s="69"/>
      <c r="K71" s="69"/>
      <c r="L71" s="67"/>
      <c r="M71" s="69"/>
      <c r="N71" s="71"/>
      <c r="O71" s="72"/>
      <c r="P71" s="26"/>
      <c r="Q71" s="26"/>
      <c r="R71" s="26"/>
      <c r="S71" s="26"/>
    </row>
    <row r="72" spans="1:19" s="66" customFormat="1">
      <c r="A72" s="150"/>
      <c r="B72" s="1"/>
      <c r="C72" s="26"/>
      <c r="D72" s="67"/>
      <c r="E72" s="67"/>
      <c r="F72" s="26"/>
      <c r="G72" s="69"/>
      <c r="I72" s="26"/>
      <c r="J72" s="69"/>
      <c r="K72" s="69"/>
      <c r="L72" s="67"/>
      <c r="M72" s="69"/>
      <c r="N72" s="71"/>
      <c r="O72" s="72"/>
      <c r="P72" s="26"/>
      <c r="Q72" s="26"/>
      <c r="R72" s="26"/>
      <c r="S72" s="26"/>
    </row>
    <row r="73" spans="1:19" s="66" customFormat="1">
      <c r="A73" s="150"/>
      <c r="B73" s="1"/>
      <c r="C73" s="26"/>
      <c r="D73" s="67"/>
      <c r="E73" s="67"/>
      <c r="F73" s="26"/>
      <c r="G73" s="69"/>
      <c r="I73" s="26"/>
      <c r="J73" s="69"/>
      <c r="K73" s="69"/>
      <c r="L73" s="67"/>
      <c r="M73" s="69"/>
      <c r="N73" s="71"/>
      <c r="O73" s="72"/>
      <c r="P73" s="26"/>
      <c r="Q73" s="26"/>
      <c r="R73" s="26"/>
      <c r="S73" s="26"/>
    </row>
    <row r="74" spans="1:19" s="66" customFormat="1">
      <c r="A74" s="150"/>
      <c r="B74" s="1"/>
      <c r="C74" s="26"/>
      <c r="D74" s="67"/>
      <c r="E74" s="67"/>
      <c r="F74" s="26"/>
      <c r="G74" s="69"/>
      <c r="I74" s="26"/>
      <c r="J74" s="69"/>
      <c r="K74" s="69"/>
      <c r="L74" s="67"/>
      <c r="M74" s="69"/>
      <c r="N74" s="71"/>
      <c r="O74" s="72"/>
      <c r="P74" s="26"/>
      <c r="Q74" s="26"/>
      <c r="R74" s="26"/>
      <c r="S74" s="26"/>
    </row>
    <row r="75" spans="1:19" s="66" customFormat="1">
      <c r="A75" s="150"/>
      <c r="B75" s="1"/>
      <c r="C75" s="26"/>
      <c r="D75" s="67"/>
      <c r="E75" s="67"/>
      <c r="F75" s="26"/>
      <c r="G75" s="69"/>
      <c r="I75" s="26"/>
      <c r="J75" s="69"/>
      <c r="K75" s="69"/>
      <c r="L75" s="67"/>
      <c r="M75" s="69"/>
      <c r="N75" s="71"/>
      <c r="O75" s="72"/>
      <c r="P75" s="26"/>
      <c r="Q75" s="26"/>
      <c r="R75" s="26"/>
      <c r="S75" s="26"/>
    </row>
    <row r="76" spans="1:19" s="66" customFormat="1">
      <c r="A76" s="150"/>
      <c r="B76" s="1"/>
      <c r="C76" s="26"/>
      <c r="D76" s="67"/>
      <c r="E76" s="67"/>
      <c r="F76" s="26"/>
      <c r="G76" s="69"/>
      <c r="I76" s="26"/>
      <c r="J76" s="69"/>
      <c r="K76" s="69"/>
      <c r="L76" s="67"/>
      <c r="M76" s="69"/>
      <c r="N76" s="71"/>
      <c r="O76" s="72"/>
      <c r="P76" s="26"/>
      <c r="Q76" s="26"/>
      <c r="R76" s="26"/>
      <c r="S76" s="26"/>
    </row>
    <row r="77" spans="1:19" s="66" customFormat="1">
      <c r="A77" s="150"/>
      <c r="B77" s="1"/>
      <c r="C77" s="26"/>
      <c r="D77" s="67"/>
      <c r="E77" s="67"/>
      <c r="F77" s="26"/>
      <c r="G77" s="69"/>
      <c r="I77" s="26"/>
      <c r="J77" s="69"/>
      <c r="K77" s="69"/>
      <c r="L77" s="67"/>
      <c r="M77" s="69"/>
      <c r="N77" s="71"/>
      <c r="O77" s="72"/>
      <c r="P77" s="26"/>
      <c r="Q77" s="26"/>
      <c r="R77" s="26"/>
      <c r="S77" s="26"/>
    </row>
    <row r="78" spans="1:19" s="66" customFormat="1">
      <c r="A78" s="150"/>
      <c r="B78" s="1"/>
      <c r="C78" s="26"/>
      <c r="D78" s="67"/>
      <c r="E78" s="67"/>
      <c r="F78" s="26"/>
      <c r="G78" s="69"/>
      <c r="I78" s="26"/>
      <c r="J78" s="69"/>
      <c r="K78" s="69"/>
      <c r="L78" s="67"/>
      <c r="M78" s="69"/>
      <c r="N78" s="71"/>
      <c r="O78" s="72"/>
      <c r="P78" s="26"/>
      <c r="Q78" s="26"/>
      <c r="R78" s="26"/>
      <c r="S78" s="26"/>
    </row>
    <row r="79" spans="1:19" s="66" customFormat="1">
      <c r="A79" s="150"/>
      <c r="B79" s="1"/>
      <c r="C79" s="26"/>
      <c r="D79" s="67"/>
      <c r="E79" s="67"/>
      <c r="F79" s="26"/>
      <c r="G79" s="69"/>
      <c r="I79" s="26"/>
      <c r="J79" s="69"/>
      <c r="K79" s="69"/>
      <c r="L79" s="67"/>
      <c r="M79" s="69"/>
      <c r="N79" s="71"/>
      <c r="O79" s="72"/>
      <c r="P79" s="26"/>
      <c r="Q79" s="26"/>
      <c r="R79" s="26"/>
      <c r="S79" s="26"/>
    </row>
    <row r="80" spans="1:19" s="66" customFormat="1">
      <c r="A80" s="150"/>
      <c r="B80" s="1"/>
      <c r="C80" s="26"/>
      <c r="D80" s="67"/>
      <c r="E80" s="67"/>
      <c r="F80" s="26"/>
      <c r="G80" s="69"/>
      <c r="I80" s="26"/>
      <c r="J80" s="69"/>
      <c r="K80" s="69"/>
      <c r="L80" s="67"/>
      <c r="M80" s="69"/>
      <c r="N80" s="71"/>
      <c r="O80" s="72"/>
      <c r="P80" s="26"/>
      <c r="Q80" s="26"/>
      <c r="R80" s="26"/>
      <c r="S80" s="26"/>
    </row>
    <row r="81" spans="1:19" s="66" customFormat="1">
      <c r="A81" s="150"/>
      <c r="B81" s="1"/>
      <c r="C81" s="26"/>
      <c r="D81" s="67"/>
      <c r="E81" s="67"/>
      <c r="F81" s="26"/>
      <c r="G81" s="69"/>
      <c r="I81" s="26"/>
      <c r="J81" s="69"/>
      <c r="K81" s="69"/>
      <c r="L81" s="67"/>
      <c r="M81" s="69"/>
      <c r="N81" s="71"/>
      <c r="O81" s="72"/>
      <c r="P81" s="26"/>
      <c r="Q81" s="26"/>
      <c r="R81" s="26"/>
      <c r="S81" s="26"/>
    </row>
    <row r="82" spans="1:19" s="66" customFormat="1">
      <c r="A82" s="150"/>
      <c r="B82" s="1"/>
      <c r="C82" s="26"/>
      <c r="D82" s="67"/>
      <c r="E82" s="67"/>
      <c r="F82" s="26"/>
      <c r="G82" s="69"/>
      <c r="I82" s="26"/>
      <c r="J82" s="69"/>
      <c r="K82" s="69"/>
      <c r="L82" s="67"/>
      <c r="M82" s="69"/>
      <c r="N82" s="71"/>
      <c r="O82" s="72"/>
      <c r="P82" s="26"/>
      <c r="Q82" s="26"/>
      <c r="R82" s="26"/>
      <c r="S82" s="26"/>
    </row>
    <row r="83" spans="1:19" s="66" customFormat="1">
      <c r="A83" s="150"/>
      <c r="B83" s="1"/>
      <c r="C83" s="26"/>
      <c r="D83" s="67"/>
      <c r="E83" s="67"/>
      <c r="F83" s="26"/>
      <c r="G83" s="69"/>
      <c r="I83" s="26"/>
      <c r="J83" s="69"/>
      <c r="K83" s="69"/>
      <c r="L83" s="67"/>
      <c r="M83" s="69"/>
      <c r="N83" s="71"/>
      <c r="O83" s="72"/>
      <c r="P83" s="26"/>
      <c r="Q83" s="26"/>
      <c r="R83" s="26"/>
      <c r="S83" s="26"/>
    </row>
    <row r="84" spans="1:19" s="66" customFormat="1">
      <c r="A84" s="150"/>
      <c r="B84" s="1"/>
      <c r="C84" s="26"/>
      <c r="D84" s="67"/>
      <c r="E84" s="67"/>
      <c r="F84" s="26"/>
      <c r="G84" s="69"/>
      <c r="I84" s="26"/>
      <c r="J84" s="69"/>
      <c r="K84" s="69"/>
      <c r="L84" s="67"/>
      <c r="M84" s="69"/>
      <c r="N84" s="71"/>
      <c r="O84" s="72"/>
      <c r="P84" s="26"/>
      <c r="Q84" s="26"/>
      <c r="R84" s="26"/>
      <c r="S84" s="26"/>
    </row>
    <row r="85" spans="1:19" s="66" customFormat="1">
      <c r="A85" s="150"/>
      <c r="B85" s="1"/>
      <c r="C85" s="26"/>
      <c r="D85" s="67"/>
      <c r="E85" s="67"/>
      <c r="F85" s="26"/>
      <c r="G85" s="69"/>
      <c r="I85" s="26"/>
      <c r="J85" s="69"/>
      <c r="K85" s="69"/>
      <c r="L85" s="67"/>
      <c r="M85" s="69"/>
      <c r="N85" s="71"/>
      <c r="O85" s="72"/>
      <c r="P85" s="26"/>
      <c r="Q85" s="26"/>
      <c r="R85" s="26"/>
      <c r="S85" s="26"/>
    </row>
    <row r="86" spans="1:19" s="66" customFormat="1">
      <c r="A86" s="150"/>
      <c r="B86" s="1"/>
      <c r="C86" s="26"/>
      <c r="D86" s="67"/>
      <c r="E86" s="67"/>
      <c r="F86" s="26"/>
      <c r="G86" s="69"/>
      <c r="I86" s="26"/>
      <c r="J86" s="69"/>
      <c r="K86" s="69"/>
      <c r="L86" s="67"/>
      <c r="M86" s="69"/>
      <c r="N86" s="71"/>
      <c r="O86" s="72"/>
      <c r="P86" s="26"/>
      <c r="Q86" s="26"/>
      <c r="R86" s="26"/>
      <c r="S86" s="26"/>
    </row>
    <row r="87" spans="1:19" s="66" customFormat="1">
      <c r="A87" s="150"/>
      <c r="B87" s="1"/>
      <c r="C87" s="26"/>
      <c r="D87" s="67"/>
      <c r="E87" s="67"/>
      <c r="F87" s="26"/>
      <c r="G87" s="69"/>
      <c r="I87" s="26"/>
      <c r="J87" s="69"/>
      <c r="K87" s="69"/>
      <c r="L87" s="67"/>
      <c r="M87" s="69"/>
      <c r="N87" s="71"/>
      <c r="O87" s="72"/>
      <c r="P87" s="26"/>
      <c r="Q87" s="26"/>
      <c r="R87" s="26"/>
      <c r="S87" s="26"/>
    </row>
    <row r="88" spans="1:19" s="66" customFormat="1">
      <c r="A88" s="150"/>
      <c r="B88" s="1"/>
      <c r="C88" s="26"/>
      <c r="D88" s="67"/>
      <c r="E88" s="67"/>
      <c r="F88" s="26"/>
      <c r="G88" s="69"/>
      <c r="I88" s="26"/>
      <c r="J88" s="69"/>
      <c r="K88" s="69"/>
      <c r="L88" s="67"/>
      <c r="M88" s="69"/>
      <c r="N88" s="71"/>
      <c r="O88" s="72"/>
      <c r="P88" s="26"/>
      <c r="Q88" s="26"/>
      <c r="R88" s="26"/>
      <c r="S88" s="26"/>
    </row>
    <row r="89" spans="1:19" s="66" customFormat="1">
      <c r="A89" s="150"/>
      <c r="B89" s="1"/>
      <c r="C89" s="26"/>
      <c r="D89" s="67"/>
      <c r="E89" s="67"/>
      <c r="F89" s="26"/>
      <c r="G89" s="69"/>
      <c r="I89" s="26"/>
      <c r="J89" s="69"/>
      <c r="K89" s="69"/>
      <c r="L89" s="67"/>
      <c r="M89" s="69"/>
      <c r="N89" s="71"/>
      <c r="O89" s="72"/>
      <c r="P89" s="26"/>
      <c r="Q89" s="26"/>
      <c r="R89" s="26"/>
      <c r="S89" s="26"/>
    </row>
    <row r="90" spans="1:19" s="66" customFormat="1">
      <c r="A90" s="150"/>
      <c r="B90" s="1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1:19" s="66" customFormat="1">
      <c r="A91" s="150"/>
      <c r="B91" s="1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1:19" s="66" customFormat="1">
      <c r="A92" s="150"/>
      <c r="B92" s="1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1:19" s="66" customFormat="1">
      <c r="A93" s="150"/>
      <c r="B93" s="1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1:19" s="66" customFormat="1">
      <c r="A94" s="150"/>
      <c r="B94" s="1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1:19" s="66" customFormat="1">
      <c r="A95" s="150"/>
      <c r="B95" s="1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1:19" s="66" customFormat="1">
      <c r="A96" s="150"/>
      <c r="B96" s="1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1:19" s="66" customFormat="1">
      <c r="A97" s="150"/>
      <c r="B97" s="1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1:19" s="66" customFormat="1">
      <c r="A98" s="150"/>
      <c r="B98" s="1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1:19" s="66" customFormat="1">
      <c r="A99" s="150"/>
      <c r="B99" s="1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1:19" s="66" customFormat="1">
      <c r="A100" s="150"/>
      <c r="B100" s="1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1:19" s="66" customFormat="1">
      <c r="A101" s="150"/>
      <c r="B101" s="1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1:19" s="66" customFormat="1">
      <c r="A102" s="150"/>
      <c r="B102" s="1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1:19" s="66" customFormat="1">
      <c r="A103" s="150"/>
      <c r="B103" s="1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1:19" s="66" customFormat="1">
      <c r="A104" s="150"/>
      <c r="B104" s="1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1:19" s="66" customFormat="1">
      <c r="A105" s="150"/>
      <c r="B105" s="1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1:19" s="66" customFormat="1">
      <c r="A106" s="150"/>
      <c r="B106" s="1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1:19" s="66" customFormat="1">
      <c r="A107" s="150"/>
      <c r="B107" s="1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1:19" s="66" customFormat="1">
      <c r="A108" s="150"/>
      <c r="B108" s="1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1:19" s="66" customFormat="1">
      <c r="A109" s="150"/>
      <c r="B109" s="1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1:19" s="66" customFormat="1">
      <c r="A110" s="150"/>
      <c r="B110" s="1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1:19" s="66" customFormat="1">
      <c r="A111" s="150"/>
      <c r="B111" s="1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1:19" s="66" customFormat="1">
      <c r="A112" s="150"/>
      <c r="B112" s="1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1:19" s="66" customFormat="1">
      <c r="A113" s="150"/>
      <c r="B113" s="1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1:19" s="66" customFormat="1">
      <c r="A114" s="150"/>
      <c r="B114" s="1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1:19" s="66" customFormat="1">
      <c r="A115" s="150"/>
      <c r="B115" s="1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1:19" s="66" customFormat="1">
      <c r="A116" s="150"/>
      <c r="B116" s="1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1:19" s="66" customFormat="1">
      <c r="A117" s="150"/>
      <c r="B117" s="1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1:19" s="66" customFormat="1">
      <c r="A118" s="150"/>
      <c r="B118" s="1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1:19" s="66" customFormat="1">
      <c r="A119" s="150"/>
      <c r="B119" s="1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1:19" s="66" customFormat="1">
      <c r="A120" s="150"/>
      <c r="B120" s="1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1:19" s="66" customFormat="1">
      <c r="A121" s="150"/>
      <c r="B121" s="1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1:19" s="66" customFormat="1">
      <c r="A122" s="150"/>
      <c r="B122" s="1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1:19" s="66" customFormat="1">
      <c r="A123" s="150"/>
      <c r="B123" s="1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1:19" s="66" customFormat="1">
      <c r="A124" s="150"/>
      <c r="B124" s="1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1:19" s="66" customFormat="1">
      <c r="A125" s="150"/>
      <c r="B125" s="1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1:19" s="66" customFormat="1">
      <c r="A126" s="150"/>
      <c r="B126" s="1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1:19" s="66" customFormat="1">
      <c r="A127" s="150"/>
      <c r="B127" s="1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1:19" s="66" customFormat="1">
      <c r="A128" s="150"/>
      <c r="B128" s="1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1:19" s="66" customFormat="1">
      <c r="A129" s="150"/>
      <c r="B129" s="1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1:19" s="66" customFormat="1">
      <c r="A130" s="150"/>
      <c r="B130" s="1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1:19" s="66" customFormat="1">
      <c r="A131" s="150"/>
      <c r="B131" s="1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1:19" s="66" customFormat="1">
      <c r="A132" s="150"/>
      <c r="B132" s="1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1:19" s="66" customFormat="1">
      <c r="A133" s="150"/>
      <c r="B133" s="1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1:19" s="66" customFormat="1">
      <c r="A134" s="150"/>
      <c r="B134" s="1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1:19" s="66" customFormat="1">
      <c r="A135" s="150"/>
      <c r="B135" s="1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1:19" s="66" customFormat="1">
      <c r="A136" s="150"/>
      <c r="B136" s="1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1:19" s="66" customFormat="1">
      <c r="A137" s="150"/>
      <c r="B137" s="1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1:19" s="66" customFormat="1">
      <c r="A138" s="150"/>
      <c r="B138" s="1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1:19" s="66" customFormat="1">
      <c r="A139" s="150"/>
      <c r="B139" s="1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1:19" s="66" customFormat="1">
      <c r="A140" s="150"/>
      <c r="B140" s="1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1:19" s="66" customFormat="1">
      <c r="A141" s="150"/>
      <c r="B141" s="1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1:19" s="66" customFormat="1">
      <c r="A142" s="150"/>
      <c r="B142" s="1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1:19" s="66" customFormat="1">
      <c r="A143" s="150"/>
      <c r="B143" s="1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1:19" s="66" customFormat="1">
      <c r="A144" s="150"/>
      <c r="B144" s="1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1:19" s="66" customFormat="1">
      <c r="A145" s="150"/>
      <c r="B145" s="1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1:19" s="66" customFormat="1">
      <c r="A146" s="150"/>
      <c r="B146" s="1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1:19" s="66" customFormat="1">
      <c r="A147" s="150"/>
      <c r="B147" s="1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1:19" s="66" customFormat="1">
      <c r="A148" s="150"/>
      <c r="B148" s="1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1:19" s="66" customFormat="1">
      <c r="A149" s="150"/>
      <c r="B149" s="1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1:19" s="66" customFormat="1">
      <c r="A150" s="150"/>
      <c r="B150" s="1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1:19" s="66" customFormat="1">
      <c r="A151" s="150"/>
      <c r="B151" s="1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1:19" s="66" customFormat="1">
      <c r="A152" s="150"/>
      <c r="B152" s="1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1:19" s="66" customFormat="1">
      <c r="A153" s="150"/>
      <c r="B153" s="1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1:19" s="66" customFormat="1">
      <c r="A154" s="150"/>
      <c r="B154" s="1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1:19" s="66" customFormat="1">
      <c r="A155" s="150"/>
      <c r="B155" s="1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1:19" s="66" customFormat="1">
      <c r="A156" s="150"/>
      <c r="B156" s="1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1:19" s="66" customFormat="1">
      <c r="A157" s="150"/>
      <c r="B157" s="1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1:19" s="66" customFormat="1">
      <c r="A158" s="150"/>
      <c r="B158" s="1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1:19" s="66" customFormat="1">
      <c r="A159" s="150"/>
      <c r="B159" s="1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1:19" s="66" customFormat="1">
      <c r="A160" s="150"/>
      <c r="B160" s="1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1:19" s="66" customFormat="1">
      <c r="A161" s="150"/>
      <c r="B161" s="1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1:19" s="66" customFormat="1">
      <c r="A162" s="150"/>
      <c r="B162" s="1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1:19" s="66" customFormat="1">
      <c r="A163" s="150"/>
      <c r="B163" s="1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1:19" s="66" customFormat="1">
      <c r="A164" s="150"/>
      <c r="B164" s="1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1:19" s="66" customFormat="1">
      <c r="A165" s="150"/>
      <c r="B165" s="1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1:19" s="66" customFormat="1">
      <c r="A166" s="150"/>
      <c r="B166" s="1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1:19" s="66" customFormat="1">
      <c r="A167" s="150"/>
      <c r="B167" s="1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1:19" s="66" customFormat="1">
      <c r="A168" s="150"/>
      <c r="B168" s="1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1:19" s="66" customFormat="1">
      <c r="A169" s="150"/>
      <c r="B169" s="1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1:19" s="66" customFormat="1">
      <c r="A170" s="150"/>
      <c r="B170" s="1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1:19" s="66" customFormat="1">
      <c r="A171" s="150"/>
      <c r="B171" s="1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1:19" s="66" customFormat="1">
      <c r="A172" s="150"/>
      <c r="B172" s="1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1:19" s="66" customFormat="1">
      <c r="A173" s="150"/>
      <c r="B173" s="1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1:19" s="66" customFormat="1">
      <c r="A174" s="150"/>
      <c r="B174" s="1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1:19" s="66" customFormat="1">
      <c r="A175" s="150"/>
      <c r="B175" s="1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1:19" s="66" customFormat="1">
      <c r="A176" s="150"/>
      <c r="B176" s="1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1:19" s="66" customFormat="1">
      <c r="A177" s="150"/>
      <c r="B177" s="1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1:19" s="66" customFormat="1">
      <c r="A178" s="150"/>
      <c r="B178" s="1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1:19" s="66" customFormat="1">
      <c r="A179" s="150"/>
      <c r="B179" s="1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1:19" s="66" customFormat="1">
      <c r="A180" s="150"/>
      <c r="B180" s="1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1:19" s="66" customFormat="1">
      <c r="A181" s="150"/>
      <c r="B181" s="1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1:19" s="66" customFormat="1">
      <c r="A182" s="150"/>
      <c r="B182" s="1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1:19" s="66" customFormat="1">
      <c r="A183" s="150"/>
      <c r="B183" s="1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1:19" s="66" customFormat="1">
      <c r="A184" s="150"/>
      <c r="B184" s="1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1:19" s="66" customFormat="1">
      <c r="A185" s="150"/>
      <c r="B185" s="1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1:19" s="66" customFormat="1">
      <c r="A186" s="150"/>
      <c r="B186" s="1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1:19" s="66" customFormat="1">
      <c r="A187" s="150"/>
      <c r="B187" s="1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1:19" s="66" customFormat="1">
      <c r="A188" s="150"/>
      <c r="B188" s="1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1:19" s="66" customFormat="1">
      <c r="A189" s="150"/>
      <c r="B189" s="1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1:19" s="66" customFormat="1">
      <c r="A190" s="150"/>
      <c r="B190" s="1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1:19" s="66" customFormat="1">
      <c r="A191" s="150"/>
      <c r="B191" s="1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1:19" s="66" customFormat="1">
      <c r="A192" s="150"/>
      <c r="B192" s="1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1:19" s="66" customFormat="1">
      <c r="A193" s="150"/>
      <c r="B193" s="1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1:19" s="66" customFormat="1">
      <c r="A194" s="150"/>
      <c r="B194" s="1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1:19" s="66" customFormat="1">
      <c r="A195" s="150"/>
      <c r="B195" s="1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1:19" s="66" customFormat="1">
      <c r="A196" s="150"/>
      <c r="B196" s="1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1:19" s="66" customFormat="1">
      <c r="A197" s="150"/>
      <c r="B197" s="1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1:19" s="66" customFormat="1">
      <c r="A198" s="150"/>
      <c r="B198" s="1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1:19" s="66" customFormat="1">
      <c r="A199" s="150"/>
      <c r="B199" s="1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1:19" s="66" customFormat="1">
      <c r="A200" s="150"/>
      <c r="B200" s="1"/>
      <c r="C200" s="26"/>
      <c r="D200" s="67"/>
      <c r="E200" s="67"/>
      <c r="F200" s="26"/>
      <c r="G200" s="69"/>
      <c r="I200" s="26"/>
      <c r="J200" s="69"/>
      <c r="K200" s="69"/>
      <c r="L200" s="67"/>
      <c r="M200" s="69"/>
      <c r="N200" s="71"/>
      <c r="O200" s="72"/>
      <c r="P200" s="26"/>
      <c r="Q200" s="26"/>
      <c r="R200" s="26"/>
      <c r="S200" s="26"/>
    </row>
    <row r="201" spans="1:19">
      <c r="A201" s="24"/>
    </row>
    <row r="202" spans="1:19">
      <c r="A202" s="24"/>
    </row>
    <row r="203" spans="1:19">
      <c r="A203" s="24"/>
    </row>
    <row r="204" spans="1:19">
      <c r="A204" s="24"/>
    </row>
    <row r="205" spans="1:19">
      <c r="A205" s="24"/>
    </row>
    <row r="206" spans="1:19" s="66" customFormat="1">
      <c r="A206" s="150"/>
      <c r="B206" s="1"/>
      <c r="C206" s="26"/>
      <c r="D206" s="67"/>
      <c r="E206" s="67"/>
      <c r="F206" s="26"/>
      <c r="G206" s="69"/>
      <c r="I206" s="26"/>
      <c r="J206" s="69"/>
      <c r="K206" s="69"/>
      <c r="L206" s="67"/>
      <c r="M206" s="69"/>
      <c r="N206" s="71"/>
      <c r="O206" s="72"/>
      <c r="P206" s="26"/>
      <c r="Q206" s="26"/>
      <c r="R206" s="26"/>
      <c r="S206" s="26"/>
    </row>
    <row r="207" spans="1:19" s="66" customFormat="1">
      <c r="A207" s="150"/>
      <c r="B207" s="1"/>
      <c r="C207" s="26"/>
      <c r="D207" s="67"/>
      <c r="E207" s="67"/>
      <c r="F207" s="26"/>
      <c r="G207" s="69"/>
      <c r="I207" s="26"/>
      <c r="J207" s="69"/>
      <c r="K207" s="69"/>
      <c r="L207" s="67"/>
      <c r="M207" s="69"/>
      <c r="N207" s="71"/>
      <c r="O207" s="72"/>
      <c r="P207" s="26"/>
      <c r="Q207" s="26"/>
      <c r="R207" s="26"/>
      <c r="S207" s="26"/>
    </row>
    <row r="208" spans="1:19" s="66" customFormat="1">
      <c r="A208" s="150"/>
      <c r="B208" s="1"/>
      <c r="C208" s="26"/>
      <c r="D208" s="67"/>
      <c r="E208" s="67"/>
      <c r="F208" s="26"/>
      <c r="G208" s="69"/>
      <c r="I208" s="26"/>
      <c r="J208" s="69"/>
      <c r="K208" s="69"/>
      <c r="L208" s="67"/>
      <c r="M208" s="69"/>
      <c r="N208" s="71"/>
      <c r="O208" s="72"/>
      <c r="P208" s="26"/>
      <c r="Q208" s="26"/>
      <c r="R208" s="26"/>
      <c r="S208" s="26"/>
    </row>
    <row r="209" spans="1:19" s="66" customFormat="1">
      <c r="A209" s="150"/>
      <c r="B209" s="1"/>
      <c r="C209" s="26"/>
      <c r="D209" s="67"/>
      <c r="E209" s="67"/>
      <c r="F209" s="26"/>
      <c r="G209" s="69"/>
      <c r="I209" s="26"/>
      <c r="J209" s="69"/>
      <c r="K209" s="69"/>
      <c r="L209" s="67"/>
      <c r="M209" s="69"/>
      <c r="N209" s="71"/>
      <c r="O209" s="72"/>
      <c r="P209" s="26"/>
      <c r="Q209" s="26"/>
      <c r="R209" s="26"/>
      <c r="S209" s="26"/>
    </row>
    <row r="210" spans="1:19" s="66" customFormat="1">
      <c r="A210" s="150"/>
      <c r="B210" s="1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1:19" s="66" customFormat="1">
      <c r="A211" s="150"/>
      <c r="B211" s="1"/>
      <c r="C211" s="26"/>
      <c r="D211" s="67"/>
      <c r="E211" s="67"/>
      <c r="F211" s="26"/>
      <c r="G211" s="69"/>
      <c r="I211" s="26"/>
      <c r="J211" s="69"/>
      <c r="K211" s="69"/>
      <c r="L211" s="67"/>
      <c r="M211" s="69"/>
      <c r="N211" s="71"/>
      <c r="O211" s="72"/>
      <c r="P211" s="26"/>
      <c r="Q211" s="26"/>
      <c r="R211" s="26"/>
      <c r="S211" s="26"/>
    </row>
    <row r="212" spans="1:19" s="66" customFormat="1">
      <c r="A212" s="150"/>
      <c r="B212" s="1"/>
      <c r="C212" s="26"/>
      <c r="D212" s="67"/>
      <c r="E212" s="67"/>
      <c r="F212" s="26"/>
      <c r="G212" s="69"/>
      <c r="I212" s="26"/>
      <c r="J212" s="69"/>
      <c r="K212" s="69"/>
      <c r="L212" s="67"/>
      <c r="M212" s="69"/>
      <c r="N212" s="71"/>
      <c r="O212" s="72"/>
      <c r="P212" s="26"/>
      <c r="Q212" s="26"/>
      <c r="R212" s="26"/>
      <c r="S212" s="26"/>
    </row>
    <row r="213" spans="1:19" s="66" customFormat="1">
      <c r="A213" s="150"/>
      <c r="B213" s="1"/>
      <c r="C213" s="26"/>
      <c r="D213" s="67"/>
      <c r="E213" s="67"/>
      <c r="F213" s="26"/>
      <c r="G213" s="69"/>
      <c r="I213" s="26"/>
      <c r="J213" s="69"/>
      <c r="K213" s="69"/>
      <c r="L213" s="67"/>
      <c r="M213" s="69"/>
      <c r="N213" s="71"/>
      <c r="O213" s="72"/>
      <c r="P213" s="26"/>
      <c r="Q213" s="26"/>
      <c r="R213" s="26"/>
      <c r="S213" s="26"/>
    </row>
    <row r="214" spans="1:19" s="66" customFormat="1">
      <c r="A214" s="150"/>
      <c r="B214" s="1"/>
      <c r="C214" s="26"/>
      <c r="D214" s="67"/>
      <c r="E214" s="67"/>
      <c r="F214" s="26"/>
      <c r="G214" s="69"/>
      <c r="I214" s="26"/>
      <c r="J214" s="69"/>
      <c r="K214" s="69"/>
      <c r="L214" s="67"/>
      <c r="M214" s="69"/>
      <c r="N214" s="71"/>
      <c r="O214" s="72"/>
      <c r="P214" s="26"/>
      <c r="Q214" s="26"/>
      <c r="R214" s="26"/>
      <c r="S214" s="26"/>
    </row>
    <row r="215" spans="1:19" s="66" customFormat="1">
      <c r="A215" s="150"/>
      <c r="B215" s="1"/>
      <c r="C215" s="26"/>
      <c r="D215" s="67"/>
      <c r="E215" s="67"/>
      <c r="F215" s="26"/>
      <c r="G215" s="69"/>
      <c r="I215" s="26"/>
      <c r="J215" s="69"/>
      <c r="K215" s="69"/>
      <c r="L215" s="67"/>
      <c r="M215" s="69"/>
      <c r="N215" s="71"/>
      <c r="O215" s="72"/>
      <c r="P215" s="26"/>
      <c r="Q215" s="26"/>
      <c r="R215" s="26"/>
      <c r="S215" s="26"/>
    </row>
    <row r="216" spans="1:19" s="66" customFormat="1">
      <c r="A216" s="150"/>
      <c r="B216" s="1"/>
      <c r="C216" s="26"/>
      <c r="D216" s="67"/>
      <c r="E216" s="67"/>
      <c r="F216" s="26"/>
      <c r="G216" s="69"/>
      <c r="I216" s="26"/>
      <c r="J216" s="69"/>
      <c r="K216" s="69"/>
      <c r="L216" s="67"/>
      <c r="M216" s="69"/>
      <c r="N216" s="71"/>
      <c r="O216" s="72"/>
      <c r="P216" s="26"/>
      <c r="Q216" s="26"/>
      <c r="R216" s="26"/>
      <c r="S216" s="26"/>
    </row>
    <row r="217" spans="1:19" s="66" customFormat="1">
      <c r="A217" s="150"/>
      <c r="B217" s="1"/>
      <c r="C217" s="26"/>
      <c r="D217" s="67"/>
      <c r="E217" s="67"/>
      <c r="F217" s="26"/>
      <c r="G217" s="69"/>
      <c r="I217" s="26"/>
      <c r="J217" s="69"/>
      <c r="K217" s="69"/>
      <c r="L217" s="67"/>
      <c r="M217" s="69"/>
      <c r="N217" s="71"/>
      <c r="O217" s="72"/>
      <c r="P217" s="26"/>
      <c r="Q217" s="26"/>
      <c r="R217" s="26"/>
      <c r="S217" s="26"/>
    </row>
    <row r="218" spans="1:19" s="66" customFormat="1">
      <c r="A218" s="150"/>
      <c r="B218" s="1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1:19" s="66" customFormat="1">
      <c r="A219" s="150"/>
      <c r="B219" s="1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1:19" s="66" customFormat="1">
      <c r="A220" s="150"/>
      <c r="B220" s="1"/>
      <c r="C220" s="26"/>
      <c r="D220" s="67"/>
      <c r="E220" s="67"/>
      <c r="F220" s="26"/>
      <c r="G220" s="69"/>
      <c r="I220" s="26"/>
      <c r="J220" s="69"/>
      <c r="K220" s="69"/>
      <c r="L220" s="67"/>
      <c r="M220" s="69"/>
      <c r="N220" s="71"/>
      <c r="O220" s="72"/>
      <c r="P220" s="26"/>
      <c r="Q220" s="26"/>
      <c r="R220" s="26"/>
      <c r="S220" s="26"/>
    </row>
    <row r="221" spans="1:19" s="66" customFormat="1">
      <c r="A221" s="150"/>
      <c r="B221" s="1"/>
      <c r="C221" s="26"/>
      <c r="D221" s="67"/>
      <c r="E221" s="67"/>
      <c r="F221" s="26"/>
      <c r="G221" s="69"/>
      <c r="I221" s="26"/>
      <c r="J221" s="69"/>
      <c r="K221" s="69"/>
      <c r="L221" s="67"/>
      <c r="M221" s="69"/>
      <c r="N221" s="71"/>
      <c r="O221" s="72"/>
      <c r="P221" s="26"/>
      <c r="Q221" s="26"/>
      <c r="R221" s="26"/>
      <c r="S221" s="26"/>
    </row>
    <row r="222" spans="1:19" s="66" customFormat="1">
      <c r="A222" s="150"/>
      <c r="B222" s="1"/>
      <c r="C222" s="26"/>
      <c r="D222" s="67"/>
      <c r="E222" s="67"/>
      <c r="F222" s="26"/>
      <c r="G222" s="69"/>
      <c r="I222" s="26"/>
      <c r="J222" s="69"/>
      <c r="K222" s="69"/>
      <c r="L222" s="67"/>
      <c r="M222" s="69"/>
      <c r="N222" s="71"/>
      <c r="O222" s="72"/>
      <c r="P222" s="26"/>
      <c r="Q222" s="26"/>
      <c r="R222" s="26"/>
      <c r="S222" s="26"/>
    </row>
    <row r="223" spans="1:19" s="66" customFormat="1">
      <c r="A223" s="150"/>
      <c r="B223" s="1"/>
      <c r="C223" s="26"/>
      <c r="D223" s="67"/>
      <c r="E223" s="67"/>
      <c r="F223" s="26"/>
      <c r="G223" s="69"/>
      <c r="I223" s="26"/>
      <c r="J223" s="69"/>
      <c r="K223" s="69"/>
      <c r="L223" s="67"/>
      <c r="M223" s="69"/>
      <c r="N223" s="71"/>
      <c r="O223" s="72"/>
      <c r="P223" s="26"/>
      <c r="Q223" s="26"/>
      <c r="R223" s="26"/>
      <c r="S223" s="26"/>
    </row>
    <row r="224" spans="1:19" s="66" customFormat="1">
      <c r="A224" s="150"/>
      <c r="B224" s="1"/>
      <c r="C224" s="26"/>
      <c r="D224" s="67"/>
      <c r="E224" s="67"/>
      <c r="F224" s="26"/>
      <c r="G224" s="69"/>
      <c r="I224" s="26"/>
      <c r="J224" s="69"/>
      <c r="K224" s="69"/>
      <c r="L224" s="67"/>
      <c r="M224" s="69"/>
      <c r="N224" s="71"/>
      <c r="O224" s="72"/>
      <c r="P224" s="26"/>
      <c r="Q224" s="26"/>
      <c r="R224" s="26"/>
      <c r="S224" s="26"/>
    </row>
    <row r="225" spans="1:19" s="66" customFormat="1">
      <c r="A225" s="150"/>
      <c r="B225" s="1"/>
      <c r="C225" s="26"/>
      <c r="D225" s="67"/>
      <c r="E225" s="67"/>
      <c r="F225" s="26"/>
      <c r="G225" s="69"/>
      <c r="I225" s="26"/>
      <c r="J225" s="69"/>
      <c r="K225" s="69"/>
      <c r="L225" s="67"/>
      <c r="M225" s="69"/>
      <c r="N225" s="71"/>
      <c r="O225" s="72"/>
      <c r="P225" s="26"/>
      <c r="Q225" s="26"/>
      <c r="R225" s="26"/>
      <c r="S225" s="26"/>
    </row>
    <row r="226" spans="1:19" s="66" customFormat="1">
      <c r="A226" s="150"/>
      <c r="B226" s="1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1:19" s="66" customFormat="1">
      <c r="A227" s="150"/>
      <c r="B227" s="1"/>
      <c r="C227" s="26"/>
      <c r="D227" s="67"/>
      <c r="E227" s="67"/>
      <c r="F227" s="26"/>
      <c r="G227" s="69"/>
      <c r="I227" s="26"/>
      <c r="J227" s="69"/>
      <c r="K227" s="69"/>
      <c r="L227" s="67"/>
      <c r="M227" s="69"/>
      <c r="N227" s="71"/>
      <c r="O227" s="72"/>
      <c r="P227" s="26"/>
      <c r="Q227" s="26"/>
      <c r="R227" s="26"/>
      <c r="S227" s="26"/>
    </row>
    <row r="228" spans="1:19" s="66" customFormat="1">
      <c r="A228" s="150"/>
      <c r="B228" s="1"/>
      <c r="C228" s="26"/>
      <c r="D228" s="67"/>
      <c r="E228" s="67"/>
      <c r="F228" s="26"/>
      <c r="G228" s="69"/>
      <c r="I228" s="26"/>
      <c r="J228" s="69"/>
      <c r="K228" s="69"/>
      <c r="L228" s="67"/>
      <c r="M228" s="69"/>
      <c r="N228" s="71"/>
      <c r="O228" s="72"/>
      <c r="P228" s="26"/>
      <c r="Q228" s="26"/>
      <c r="R228" s="26"/>
      <c r="S228" s="26"/>
    </row>
    <row r="229" spans="1:19" s="66" customFormat="1">
      <c r="A229" s="150"/>
      <c r="B229" s="1"/>
      <c r="C229" s="26"/>
      <c r="D229" s="67"/>
      <c r="E229" s="67"/>
      <c r="F229" s="26"/>
      <c r="G229" s="69"/>
      <c r="I229" s="26"/>
      <c r="J229" s="69"/>
      <c r="K229" s="69"/>
      <c r="L229" s="67"/>
      <c r="M229" s="69"/>
      <c r="N229" s="71"/>
      <c r="O229" s="72"/>
      <c r="P229" s="26"/>
      <c r="Q229" s="26"/>
      <c r="R229" s="26"/>
      <c r="S229" s="26"/>
    </row>
    <row r="230" spans="1:19" s="66" customFormat="1">
      <c r="A230" s="150"/>
      <c r="B230" s="1"/>
      <c r="C230" s="26"/>
      <c r="D230" s="67"/>
      <c r="E230" s="67"/>
      <c r="F230" s="26"/>
      <c r="G230" s="69"/>
      <c r="I230" s="26"/>
      <c r="J230" s="69"/>
      <c r="K230" s="69"/>
      <c r="L230" s="67"/>
      <c r="M230" s="69"/>
      <c r="N230" s="71"/>
      <c r="O230" s="72"/>
      <c r="P230" s="26"/>
      <c r="Q230" s="26"/>
      <c r="R230" s="26"/>
      <c r="S230" s="26"/>
    </row>
    <row r="231" spans="1:19" s="66" customFormat="1">
      <c r="A231" s="150"/>
      <c r="B231" s="1"/>
      <c r="C231" s="26"/>
      <c r="D231" s="67"/>
      <c r="E231" s="67"/>
      <c r="F231" s="26"/>
      <c r="G231" s="69"/>
      <c r="I231" s="26"/>
      <c r="J231" s="69"/>
      <c r="K231" s="69"/>
      <c r="L231" s="67"/>
      <c r="M231" s="69"/>
      <c r="N231" s="71"/>
      <c r="O231" s="72"/>
      <c r="P231" s="26"/>
      <c r="Q231" s="26"/>
      <c r="R231" s="26"/>
      <c r="S231" s="26"/>
    </row>
    <row r="232" spans="1:19" s="66" customFormat="1">
      <c r="A232" s="150"/>
      <c r="B232" s="1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1:19" s="66" customFormat="1">
      <c r="A233" s="150"/>
      <c r="B233" s="1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1:19" s="66" customFormat="1">
      <c r="A234" s="150"/>
      <c r="B234" s="1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1:19" s="66" customFormat="1">
      <c r="A235" s="150"/>
      <c r="B235" s="1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1:19" s="66" customFormat="1">
      <c r="A236" s="150"/>
      <c r="B236" s="1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1:19" s="66" customFormat="1">
      <c r="A237" s="150"/>
      <c r="B237" s="1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1:19" s="66" customFormat="1">
      <c r="A238" s="150"/>
      <c r="B238" s="1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1:19" s="66" customFormat="1">
      <c r="A239" s="150"/>
      <c r="B239" s="1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1:19" s="66" customFormat="1">
      <c r="A240" s="150"/>
      <c r="B240" s="1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1:19" s="66" customFormat="1">
      <c r="A241" s="150"/>
      <c r="B241" s="1"/>
      <c r="C241" s="26"/>
      <c r="D241" s="67"/>
      <c r="E241" s="67"/>
      <c r="F241" s="26"/>
      <c r="G241" s="69"/>
      <c r="I241" s="26"/>
      <c r="J241" s="69"/>
      <c r="K241" s="69"/>
      <c r="L241" s="67"/>
      <c r="M241" s="69"/>
      <c r="N241" s="71"/>
      <c r="O241" s="72"/>
      <c r="P241" s="26"/>
      <c r="Q241" s="26"/>
      <c r="R241" s="26"/>
      <c r="S241" s="26"/>
    </row>
    <row r="242" spans="1:19">
      <c r="A242" s="24"/>
    </row>
    <row r="243" spans="1:19">
      <c r="A243" s="24"/>
    </row>
    <row r="244" spans="1:19">
      <c r="A244" s="24"/>
    </row>
    <row r="245" spans="1:19">
      <c r="A245" s="24"/>
    </row>
    <row r="246" spans="1:19">
      <c r="A246" s="24"/>
    </row>
    <row r="247" spans="1:19">
      <c r="A247" s="24"/>
    </row>
    <row r="248" spans="1:19">
      <c r="A248" s="24"/>
    </row>
    <row r="249" spans="1:19">
      <c r="A249" s="24"/>
    </row>
    <row r="250" spans="1:19">
      <c r="A250" s="24"/>
    </row>
    <row r="251" spans="1:19">
      <c r="A251" s="24"/>
    </row>
    <row r="252" spans="1:19">
      <c r="A252" s="24"/>
    </row>
    <row r="253" spans="1:19">
      <c r="A253" s="24"/>
    </row>
    <row r="254" spans="1:19">
      <c r="A254" s="24"/>
    </row>
    <row r="255" spans="1:19" s="66" customFormat="1">
      <c r="A255" s="150"/>
      <c r="B255" s="1"/>
      <c r="C255" s="26"/>
      <c r="D255" s="67"/>
      <c r="E255" s="67"/>
      <c r="F255" s="26"/>
      <c r="G255" s="69"/>
      <c r="I255" s="26"/>
      <c r="J255" s="69"/>
      <c r="K255" s="69"/>
      <c r="L255" s="67"/>
      <c r="M255" s="69"/>
      <c r="N255" s="71"/>
      <c r="O255" s="72"/>
      <c r="P255" s="26"/>
      <c r="Q255" s="26"/>
      <c r="R255" s="26"/>
      <c r="S255" s="26"/>
    </row>
    <row r="256" spans="1:19" s="66" customFormat="1">
      <c r="A256" s="150"/>
      <c r="B256" s="1"/>
      <c r="C256" s="26"/>
      <c r="D256" s="67"/>
      <c r="E256" s="67"/>
      <c r="F256" s="26"/>
      <c r="G256" s="69"/>
      <c r="I256" s="26"/>
      <c r="J256" s="69"/>
      <c r="K256" s="69"/>
      <c r="L256" s="67"/>
      <c r="M256" s="69"/>
      <c r="N256" s="71"/>
      <c r="O256" s="72"/>
      <c r="P256" s="26"/>
      <c r="Q256" s="26"/>
      <c r="R256" s="26"/>
      <c r="S256" s="26"/>
    </row>
    <row r="257" spans="1:19" s="66" customFormat="1">
      <c r="A257" s="150"/>
      <c r="B257" s="1"/>
      <c r="C257" s="26"/>
      <c r="D257" s="67"/>
      <c r="E257" s="67"/>
      <c r="F257" s="26"/>
      <c r="G257" s="69"/>
      <c r="I257" s="26"/>
      <c r="J257" s="69"/>
      <c r="K257" s="69"/>
      <c r="L257" s="67"/>
      <c r="M257" s="69"/>
      <c r="N257" s="71"/>
      <c r="O257" s="72"/>
      <c r="P257" s="26"/>
      <c r="Q257" s="26"/>
      <c r="R257" s="26"/>
      <c r="S257" s="26"/>
    </row>
    <row r="258" spans="1:19" s="66" customFormat="1">
      <c r="A258" s="150"/>
      <c r="B258" s="1"/>
      <c r="C258" s="26"/>
      <c r="D258" s="67"/>
      <c r="E258" s="67"/>
      <c r="F258" s="26"/>
      <c r="G258" s="69"/>
      <c r="I258" s="26"/>
      <c r="J258" s="69"/>
      <c r="K258" s="69"/>
      <c r="L258" s="67"/>
      <c r="M258" s="69"/>
      <c r="N258" s="71"/>
      <c r="O258" s="72"/>
      <c r="P258" s="26"/>
      <c r="Q258" s="26"/>
      <c r="R258" s="26"/>
      <c r="S258" s="26"/>
    </row>
    <row r="259" spans="1:19" s="66" customFormat="1">
      <c r="A259" s="150"/>
      <c r="B259" s="1"/>
      <c r="C259" s="26"/>
      <c r="D259" s="67"/>
      <c r="E259" s="67"/>
      <c r="F259" s="26"/>
      <c r="G259" s="69"/>
      <c r="I259" s="26"/>
      <c r="J259" s="69"/>
      <c r="K259" s="69"/>
      <c r="L259" s="67"/>
      <c r="M259" s="69"/>
      <c r="N259" s="71"/>
      <c r="O259" s="72"/>
      <c r="P259" s="26"/>
      <c r="Q259" s="26"/>
      <c r="R259" s="26"/>
      <c r="S259" s="26"/>
    </row>
    <row r="260" spans="1:19" s="66" customFormat="1">
      <c r="A260" s="150"/>
      <c r="B260" s="1"/>
      <c r="C260" s="26"/>
      <c r="D260" s="67"/>
      <c r="E260" s="67"/>
      <c r="F260" s="26"/>
      <c r="G260" s="69"/>
      <c r="I260" s="26"/>
      <c r="J260" s="69"/>
      <c r="K260" s="69"/>
      <c r="L260" s="67"/>
      <c r="M260" s="69"/>
      <c r="N260" s="71"/>
      <c r="O260" s="72"/>
      <c r="P260" s="26"/>
      <c r="Q260" s="26"/>
      <c r="R260" s="26"/>
      <c r="S260" s="26"/>
    </row>
    <row r="261" spans="1:19" s="66" customFormat="1">
      <c r="A261" s="150"/>
      <c r="B261" s="1"/>
      <c r="C261" s="26"/>
      <c r="D261" s="67"/>
      <c r="E261" s="67"/>
      <c r="F261" s="26"/>
      <c r="G261" s="69"/>
      <c r="I261" s="26"/>
      <c r="J261" s="69"/>
      <c r="K261" s="69"/>
      <c r="L261" s="67"/>
      <c r="M261" s="69"/>
      <c r="N261" s="71"/>
      <c r="O261" s="72"/>
      <c r="P261" s="26"/>
      <c r="Q261" s="26"/>
      <c r="R261" s="26"/>
      <c r="S261" s="26"/>
    </row>
    <row r="262" spans="1:19" s="66" customFormat="1">
      <c r="A262" s="150"/>
      <c r="B262" s="1"/>
      <c r="C262" s="26"/>
      <c r="D262" s="67"/>
      <c r="E262" s="67"/>
      <c r="F262" s="26"/>
      <c r="G262" s="69"/>
      <c r="I262" s="26"/>
      <c r="J262" s="69"/>
      <c r="K262" s="69"/>
      <c r="L262" s="67"/>
      <c r="M262" s="69"/>
      <c r="N262" s="71"/>
      <c r="O262" s="72"/>
      <c r="P262" s="26"/>
      <c r="Q262" s="26"/>
      <c r="R262" s="26"/>
      <c r="S262" s="26"/>
    </row>
    <row r="263" spans="1:19">
      <c r="A263" s="24"/>
    </row>
    <row r="264" spans="1:19">
      <c r="A264" s="24"/>
    </row>
    <row r="265" spans="1:19">
      <c r="A265" s="24"/>
    </row>
    <row r="266" spans="1:19">
      <c r="A266" s="24"/>
    </row>
    <row r="267" spans="1:19">
      <c r="A267" s="24"/>
    </row>
    <row r="268" spans="1:19">
      <c r="A268" s="24"/>
    </row>
    <row r="269" spans="1:19">
      <c r="A269" s="24"/>
    </row>
    <row r="270" spans="1:19">
      <c r="A270" s="24"/>
    </row>
    <row r="271" spans="1:19">
      <c r="A271" s="24"/>
    </row>
    <row r="272" spans="1:19">
      <c r="A272" s="24"/>
    </row>
    <row r="273" spans="1:19">
      <c r="A273" s="24"/>
    </row>
    <row r="274" spans="1:19">
      <c r="A274" s="24"/>
    </row>
    <row r="275" spans="1:19" s="66" customFormat="1">
      <c r="A275" s="150"/>
      <c r="B275" s="1"/>
      <c r="C275" s="26"/>
      <c r="D275" s="67"/>
      <c r="E275" s="67"/>
      <c r="F275" s="26"/>
      <c r="G275" s="69"/>
      <c r="I275" s="26"/>
      <c r="J275" s="69"/>
      <c r="K275" s="69"/>
      <c r="L275" s="67"/>
      <c r="M275" s="69"/>
      <c r="N275" s="71"/>
      <c r="O275" s="72"/>
      <c r="P275" s="26"/>
      <c r="Q275" s="26"/>
      <c r="R275" s="26"/>
      <c r="S275" s="26"/>
    </row>
    <row r="276" spans="1:19" s="66" customFormat="1">
      <c r="A276" s="150"/>
      <c r="B276" s="1"/>
      <c r="C276" s="26"/>
      <c r="D276" s="67"/>
      <c r="E276" s="67"/>
      <c r="F276" s="26"/>
      <c r="G276" s="69"/>
      <c r="I276" s="26"/>
      <c r="J276" s="69"/>
      <c r="K276" s="69"/>
      <c r="L276" s="67"/>
      <c r="M276" s="69"/>
      <c r="N276" s="71"/>
      <c r="O276" s="72"/>
      <c r="P276" s="26"/>
      <c r="Q276" s="26"/>
      <c r="R276" s="26"/>
      <c r="S276" s="26"/>
    </row>
    <row r="277" spans="1:19" s="66" customFormat="1">
      <c r="A277" s="150"/>
      <c r="B277" s="1"/>
      <c r="C277" s="26"/>
      <c r="D277" s="67"/>
      <c r="E277" s="67"/>
      <c r="F277" s="26"/>
      <c r="G277" s="69"/>
      <c r="I277" s="26"/>
      <c r="J277" s="69"/>
      <c r="K277" s="69"/>
      <c r="L277" s="67"/>
      <c r="M277" s="69"/>
      <c r="N277" s="71"/>
      <c r="O277" s="72"/>
      <c r="P277" s="26"/>
      <c r="Q277" s="26"/>
      <c r="R277" s="26"/>
      <c r="S277" s="26"/>
    </row>
    <row r="278" spans="1:19" s="66" customFormat="1">
      <c r="A278" s="150"/>
      <c r="B278" s="1"/>
      <c r="C278" s="26"/>
      <c r="D278" s="67"/>
      <c r="E278" s="67"/>
      <c r="F278" s="26"/>
      <c r="G278" s="69"/>
      <c r="I278" s="26"/>
      <c r="J278" s="69"/>
      <c r="K278" s="69"/>
      <c r="L278" s="67"/>
      <c r="M278" s="69"/>
      <c r="N278" s="71"/>
      <c r="O278" s="72"/>
      <c r="P278" s="26"/>
      <c r="Q278" s="26"/>
      <c r="R278" s="26"/>
      <c r="S278" s="26"/>
    </row>
    <row r="279" spans="1:19" s="66" customFormat="1">
      <c r="A279" s="150"/>
      <c r="B279" s="1"/>
      <c r="C279" s="26"/>
      <c r="D279" s="67"/>
      <c r="E279" s="67"/>
      <c r="F279" s="26"/>
      <c r="G279" s="69"/>
      <c r="I279" s="26"/>
      <c r="J279" s="69"/>
      <c r="K279" s="69"/>
      <c r="L279" s="67"/>
      <c r="M279" s="69"/>
      <c r="N279" s="71"/>
      <c r="O279" s="72"/>
      <c r="P279" s="26"/>
      <c r="Q279" s="26"/>
      <c r="R279" s="26"/>
      <c r="S279" s="26"/>
    </row>
    <row r="280" spans="1:19" s="66" customFormat="1">
      <c r="A280" s="150"/>
      <c r="B280" s="1"/>
      <c r="C280" s="26"/>
      <c r="D280" s="67"/>
      <c r="E280" s="67"/>
      <c r="F280" s="26"/>
      <c r="G280" s="69"/>
      <c r="I280" s="26"/>
      <c r="J280" s="69"/>
      <c r="K280" s="69"/>
      <c r="L280" s="67"/>
      <c r="M280" s="69"/>
      <c r="N280" s="71"/>
      <c r="O280" s="72"/>
      <c r="P280" s="26"/>
      <c r="Q280" s="26"/>
      <c r="R280" s="26"/>
      <c r="S280" s="26"/>
    </row>
    <row r="281" spans="1:19" s="66" customFormat="1">
      <c r="A281" s="150"/>
      <c r="B281" s="1"/>
      <c r="C281" s="26"/>
      <c r="D281" s="67"/>
      <c r="E281" s="67"/>
      <c r="F281" s="26"/>
      <c r="G281" s="69"/>
      <c r="I281" s="26"/>
      <c r="J281" s="69"/>
      <c r="K281" s="69"/>
      <c r="L281" s="67"/>
      <c r="M281" s="69"/>
      <c r="N281" s="71"/>
      <c r="O281" s="72"/>
      <c r="P281" s="26"/>
      <c r="Q281" s="26"/>
      <c r="R281" s="26"/>
      <c r="S281" s="26"/>
    </row>
    <row r="282" spans="1:19" s="66" customFormat="1">
      <c r="A282" s="150"/>
      <c r="B282" s="1"/>
      <c r="C282" s="26"/>
      <c r="D282" s="67"/>
      <c r="E282" s="67"/>
      <c r="F282" s="26"/>
      <c r="G282" s="69"/>
      <c r="I282" s="26"/>
      <c r="J282" s="69"/>
      <c r="K282" s="69"/>
      <c r="L282" s="67"/>
      <c r="M282" s="69"/>
      <c r="N282" s="71"/>
      <c r="O282" s="72"/>
      <c r="P282" s="26"/>
      <c r="Q282" s="26"/>
      <c r="R282" s="26"/>
      <c r="S282" s="26"/>
    </row>
    <row r="283" spans="1:19" s="66" customFormat="1">
      <c r="A283" s="150"/>
      <c r="B283" s="1"/>
      <c r="C283" s="26"/>
      <c r="D283" s="67"/>
      <c r="E283" s="67"/>
      <c r="F283" s="26"/>
      <c r="G283" s="69"/>
      <c r="I283" s="26"/>
      <c r="J283" s="69"/>
      <c r="K283" s="69"/>
      <c r="L283" s="67"/>
      <c r="M283" s="69"/>
      <c r="N283" s="71"/>
      <c r="O283" s="72"/>
      <c r="P283" s="26"/>
      <c r="Q283" s="26"/>
      <c r="R283" s="26"/>
      <c r="S283" s="26"/>
    </row>
    <row r="284" spans="1:19" s="66" customFormat="1">
      <c r="A284" s="150"/>
      <c r="B284" s="1"/>
      <c r="C284" s="26"/>
      <c r="D284" s="67"/>
      <c r="E284" s="67"/>
      <c r="F284" s="26"/>
      <c r="G284" s="69"/>
      <c r="I284" s="26"/>
      <c r="J284" s="69"/>
      <c r="K284" s="69"/>
      <c r="L284" s="67"/>
      <c r="M284" s="69"/>
      <c r="N284" s="71"/>
      <c r="O284" s="72"/>
      <c r="P284" s="26"/>
      <c r="Q284" s="26"/>
      <c r="R284" s="26"/>
      <c r="S284" s="26"/>
    </row>
    <row r="285" spans="1:19">
      <c r="A285" s="24"/>
    </row>
    <row r="286" spans="1:19">
      <c r="A286" s="24"/>
    </row>
    <row r="287" spans="1:19">
      <c r="A287" s="24"/>
    </row>
    <row r="288" spans="1:19">
      <c r="A288" s="24"/>
    </row>
    <row r="289" spans="1:19" s="66" customFormat="1">
      <c r="A289" s="150"/>
      <c r="B289" s="1"/>
      <c r="C289" s="26"/>
      <c r="D289" s="67"/>
      <c r="E289" s="67"/>
      <c r="F289" s="26"/>
      <c r="G289" s="69"/>
      <c r="I289" s="26"/>
      <c r="J289" s="69"/>
      <c r="K289" s="69"/>
      <c r="L289" s="67"/>
      <c r="M289" s="69"/>
      <c r="N289" s="71"/>
      <c r="O289" s="72"/>
      <c r="P289" s="26"/>
      <c r="Q289" s="26"/>
      <c r="R289" s="26"/>
      <c r="S289" s="26"/>
    </row>
    <row r="290" spans="1:19" s="66" customFormat="1">
      <c r="A290" s="150"/>
      <c r="B290" s="1"/>
      <c r="C290" s="26"/>
      <c r="D290" s="67"/>
      <c r="E290" s="67"/>
      <c r="F290" s="26"/>
      <c r="G290" s="69"/>
      <c r="I290" s="26"/>
      <c r="J290" s="69"/>
      <c r="K290" s="69"/>
      <c r="L290" s="67"/>
      <c r="M290" s="69"/>
      <c r="N290" s="71"/>
      <c r="O290" s="72"/>
      <c r="P290" s="26"/>
      <c r="Q290" s="26"/>
      <c r="R290" s="26"/>
      <c r="S290" s="26"/>
    </row>
    <row r="291" spans="1:19" s="66" customFormat="1">
      <c r="A291" s="150"/>
      <c r="B291" s="1"/>
      <c r="C291" s="26"/>
      <c r="D291" s="67"/>
      <c r="E291" s="67"/>
      <c r="F291" s="26"/>
      <c r="G291" s="69"/>
      <c r="I291" s="26"/>
      <c r="J291" s="69"/>
      <c r="K291" s="69"/>
      <c r="L291" s="67"/>
      <c r="M291" s="69"/>
      <c r="N291" s="71"/>
      <c r="O291" s="72"/>
      <c r="P291" s="26"/>
      <c r="Q291" s="26"/>
      <c r="R291" s="26"/>
      <c r="S291" s="26"/>
    </row>
    <row r="292" spans="1:19" s="66" customFormat="1">
      <c r="A292" s="150"/>
      <c r="B292" s="1"/>
      <c r="C292" s="26"/>
      <c r="D292" s="67"/>
      <c r="E292" s="67"/>
      <c r="F292" s="26"/>
      <c r="G292" s="69"/>
      <c r="I292" s="26"/>
      <c r="J292" s="69"/>
      <c r="K292" s="69"/>
      <c r="L292" s="67"/>
      <c r="M292" s="69"/>
      <c r="N292" s="71"/>
      <c r="O292" s="72"/>
      <c r="P292" s="26"/>
      <c r="Q292" s="26"/>
      <c r="R292" s="26"/>
      <c r="S292" s="26"/>
    </row>
    <row r="293" spans="1:19" s="66" customFormat="1">
      <c r="A293" s="150"/>
      <c r="B293" s="1"/>
      <c r="C293" s="26"/>
      <c r="D293" s="67"/>
      <c r="E293" s="67"/>
      <c r="F293" s="26"/>
      <c r="G293" s="69"/>
      <c r="I293" s="26"/>
      <c r="J293" s="69"/>
      <c r="K293" s="69"/>
      <c r="L293" s="67"/>
      <c r="M293" s="69"/>
      <c r="N293" s="71"/>
      <c r="O293" s="72"/>
      <c r="P293" s="26"/>
      <c r="Q293" s="26"/>
      <c r="R293" s="26"/>
      <c r="S293" s="26"/>
    </row>
    <row r="294" spans="1:19" s="66" customFormat="1">
      <c r="A294" s="150"/>
      <c r="B294" s="1"/>
      <c r="C294" s="26"/>
      <c r="D294" s="67"/>
      <c r="E294" s="67"/>
      <c r="F294" s="26"/>
      <c r="G294" s="69"/>
      <c r="I294" s="26"/>
      <c r="J294" s="69"/>
      <c r="K294" s="69"/>
      <c r="L294" s="67"/>
      <c r="M294" s="69"/>
      <c r="N294" s="71"/>
      <c r="O294" s="72"/>
      <c r="P294" s="26"/>
      <c r="Q294" s="26"/>
      <c r="R294" s="26"/>
      <c r="S294" s="26"/>
    </row>
    <row r="295" spans="1:19" s="66" customFormat="1">
      <c r="A295" s="150"/>
      <c r="B295" s="1"/>
      <c r="C295" s="26"/>
      <c r="D295" s="67"/>
      <c r="E295" s="67"/>
      <c r="F295" s="26"/>
      <c r="G295" s="69"/>
      <c r="I295" s="26"/>
      <c r="J295" s="69"/>
      <c r="K295" s="69"/>
      <c r="L295" s="67"/>
      <c r="M295" s="69"/>
      <c r="N295" s="71"/>
      <c r="O295" s="72"/>
      <c r="P295" s="26"/>
      <c r="Q295" s="26"/>
      <c r="R295" s="26"/>
      <c r="S295" s="26"/>
    </row>
    <row r="296" spans="1:19">
      <c r="A296" s="24"/>
    </row>
    <row r="297" spans="1:19">
      <c r="A297" s="24"/>
    </row>
    <row r="298" spans="1:19">
      <c r="A298" s="24"/>
    </row>
    <row r="299" spans="1:19">
      <c r="A299" s="24"/>
    </row>
    <row r="300" spans="1:19">
      <c r="A300" s="24"/>
    </row>
    <row r="301" spans="1:19">
      <c r="A301" s="24"/>
    </row>
    <row r="302" spans="1:19" s="66" customFormat="1">
      <c r="A302" s="150"/>
      <c r="B302" s="1"/>
      <c r="C302" s="26"/>
      <c r="D302" s="67"/>
      <c r="E302" s="67"/>
      <c r="F302" s="26"/>
      <c r="G302" s="69"/>
      <c r="I302" s="26"/>
      <c r="J302" s="69"/>
      <c r="K302" s="69"/>
      <c r="L302" s="67"/>
      <c r="M302" s="69"/>
      <c r="N302" s="71"/>
      <c r="O302" s="72"/>
      <c r="P302" s="26"/>
      <c r="Q302" s="26"/>
      <c r="R302" s="26"/>
      <c r="S302" s="26"/>
    </row>
    <row r="303" spans="1:19" s="66" customFormat="1">
      <c r="A303" s="150"/>
      <c r="B303" s="1"/>
      <c r="C303" s="26"/>
      <c r="D303" s="67"/>
      <c r="E303" s="67"/>
      <c r="F303" s="26"/>
      <c r="G303" s="69"/>
      <c r="I303" s="26"/>
      <c r="J303" s="69"/>
      <c r="K303" s="69"/>
      <c r="L303" s="67"/>
      <c r="M303" s="69"/>
      <c r="N303" s="71"/>
      <c r="O303" s="72"/>
      <c r="P303" s="26"/>
      <c r="Q303" s="26"/>
      <c r="R303" s="26"/>
      <c r="S303" s="26"/>
    </row>
    <row r="304" spans="1:19" s="66" customFormat="1">
      <c r="A304" s="150"/>
      <c r="B304" s="1"/>
      <c r="C304" s="26"/>
      <c r="D304" s="67"/>
      <c r="E304" s="67"/>
      <c r="F304" s="26"/>
      <c r="G304" s="69"/>
      <c r="I304" s="26"/>
      <c r="J304" s="69"/>
      <c r="K304" s="69"/>
      <c r="L304" s="67"/>
      <c r="M304" s="69"/>
      <c r="N304" s="71"/>
      <c r="O304" s="72"/>
      <c r="P304" s="26"/>
      <c r="Q304" s="26"/>
      <c r="R304" s="26"/>
      <c r="S304" s="26"/>
    </row>
    <row r="305" spans="1:19" s="66" customFormat="1">
      <c r="A305" s="150"/>
      <c r="B305" s="1"/>
      <c r="C305" s="26"/>
      <c r="D305" s="67"/>
      <c r="E305" s="67"/>
      <c r="F305" s="26"/>
      <c r="G305" s="69"/>
      <c r="I305" s="26"/>
      <c r="J305" s="69"/>
      <c r="K305" s="69"/>
      <c r="L305" s="67"/>
      <c r="M305" s="69"/>
      <c r="N305" s="71"/>
      <c r="O305" s="72"/>
      <c r="P305" s="26"/>
      <c r="Q305" s="26"/>
      <c r="R305" s="26"/>
      <c r="S305" s="26"/>
    </row>
    <row r="306" spans="1:19" s="66" customFormat="1">
      <c r="A306" s="150"/>
      <c r="B306" s="1"/>
      <c r="C306" s="26"/>
      <c r="D306" s="67"/>
      <c r="E306" s="67"/>
      <c r="F306" s="26"/>
      <c r="G306" s="69"/>
      <c r="I306" s="26"/>
      <c r="J306" s="69"/>
      <c r="K306" s="69"/>
      <c r="L306" s="67"/>
      <c r="M306" s="69"/>
      <c r="N306" s="71"/>
      <c r="O306" s="72"/>
      <c r="P306" s="26"/>
      <c r="Q306" s="26"/>
      <c r="R306" s="26"/>
      <c r="S306" s="26"/>
    </row>
    <row r="307" spans="1:19" s="66" customFormat="1">
      <c r="A307" s="150"/>
      <c r="B307" s="1"/>
      <c r="C307" s="26"/>
      <c r="D307" s="67"/>
      <c r="E307" s="67"/>
      <c r="F307" s="26"/>
      <c r="G307" s="69"/>
      <c r="I307" s="26"/>
      <c r="J307" s="69"/>
      <c r="K307" s="69"/>
      <c r="L307" s="67"/>
      <c r="M307" s="69"/>
      <c r="N307" s="71"/>
      <c r="O307" s="72"/>
      <c r="P307" s="26"/>
      <c r="Q307" s="26"/>
      <c r="R307" s="26"/>
      <c r="S307" s="26"/>
    </row>
    <row r="308" spans="1:19" s="66" customFormat="1">
      <c r="A308" s="150"/>
      <c r="B308" s="1"/>
      <c r="C308" s="26"/>
      <c r="D308" s="67"/>
      <c r="E308" s="67"/>
      <c r="F308" s="26"/>
      <c r="G308" s="69"/>
      <c r="I308" s="26"/>
      <c r="J308" s="69"/>
      <c r="K308" s="69"/>
      <c r="L308" s="67"/>
      <c r="M308" s="69"/>
      <c r="N308" s="71"/>
      <c r="O308" s="72"/>
      <c r="P308" s="26"/>
      <c r="Q308" s="26"/>
      <c r="R308" s="26"/>
      <c r="S308" s="26"/>
    </row>
    <row r="309" spans="1:19" s="66" customFormat="1">
      <c r="A309" s="150"/>
      <c r="B309" s="1"/>
      <c r="C309" s="26"/>
      <c r="D309" s="67"/>
      <c r="E309" s="67"/>
      <c r="F309" s="26"/>
      <c r="G309" s="69"/>
      <c r="I309" s="26"/>
      <c r="J309" s="69"/>
      <c r="K309" s="69"/>
      <c r="L309" s="67"/>
      <c r="M309" s="69"/>
      <c r="N309" s="71"/>
      <c r="O309" s="72"/>
      <c r="P309" s="26"/>
      <c r="Q309" s="26"/>
      <c r="R309" s="26"/>
      <c r="S309" s="26"/>
    </row>
    <row r="310" spans="1:19" s="66" customFormat="1">
      <c r="A310" s="150"/>
      <c r="B310" s="1"/>
      <c r="C310" s="26"/>
      <c r="D310" s="67"/>
      <c r="E310" s="67"/>
      <c r="F310" s="26"/>
      <c r="G310" s="69"/>
      <c r="I310" s="26"/>
      <c r="J310" s="69"/>
      <c r="K310" s="69"/>
      <c r="L310" s="67"/>
      <c r="M310" s="69"/>
      <c r="N310" s="71"/>
      <c r="O310" s="72"/>
      <c r="P310" s="26"/>
      <c r="Q310" s="26"/>
      <c r="R310" s="26"/>
      <c r="S310" s="26"/>
    </row>
    <row r="311" spans="1:19" s="66" customFormat="1">
      <c r="A311" s="150"/>
      <c r="B311" s="1"/>
      <c r="C311" s="26"/>
      <c r="D311" s="67"/>
      <c r="E311" s="67"/>
      <c r="F311" s="26"/>
      <c r="G311" s="69"/>
      <c r="I311" s="26"/>
      <c r="J311" s="69"/>
      <c r="K311" s="69"/>
      <c r="L311" s="67"/>
      <c r="M311" s="69"/>
      <c r="N311" s="71"/>
      <c r="O311" s="72"/>
      <c r="P311" s="26"/>
      <c r="Q311" s="26"/>
      <c r="R311" s="26"/>
      <c r="S311" s="26"/>
    </row>
    <row r="312" spans="1:19" s="66" customFormat="1">
      <c r="A312" s="150"/>
      <c r="B312" s="1"/>
      <c r="C312" s="26"/>
      <c r="D312" s="67"/>
      <c r="E312" s="67"/>
      <c r="F312" s="26"/>
      <c r="G312" s="69"/>
      <c r="I312" s="26"/>
      <c r="J312" s="69"/>
      <c r="K312" s="69"/>
      <c r="L312" s="67"/>
      <c r="M312" s="69"/>
      <c r="N312" s="71"/>
      <c r="O312" s="72"/>
      <c r="P312" s="26"/>
      <c r="Q312" s="26"/>
      <c r="R312" s="26"/>
      <c r="S312" s="26"/>
    </row>
    <row r="313" spans="1:19" s="66" customFormat="1">
      <c r="A313" s="150"/>
      <c r="B313" s="1"/>
      <c r="C313" s="26"/>
      <c r="D313" s="67"/>
      <c r="E313" s="67"/>
      <c r="F313" s="26"/>
      <c r="G313" s="69"/>
      <c r="I313" s="26"/>
      <c r="J313" s="69"/>
      <c r="K313" s="69"/>
      <c r="L313" s="67"/>
      <c r="M313" s="69"/>
      <c r="N313" s="71"/>
      <c r="O313" s="72"/>
      <c r="P313" s="26"/>
      <c r="Q313" s="26"/>
      <c r="R313" s="26"/>
      <c r="S313" s="26"/>
    </row>
    <row r="314" spans="1:19" s="66" customFormat="1">
      <c r="A314" s="150"/>
      <c r="B314" s="1"/>
      <c r="C314" s="26"/>
      <c r="D314" s="67"/>
      <c r="E314" s="67"/>
      <c r="F314" s="26"/>
      <c r="G314" s="69"/>
      <c r="I314" s="26"/>
      <c r="J314" s="69"/>
      <c r="K314" s="69"/>
      <c r="L314" s="67"/>
      <c r="M314" s="69"/>
      <c r="N314" s="71"/>
      <c r="O314" s="72"/>
      <c r="P314" s="26"/>
      <c r="Q314" s="26"/>
      <c r="R314" s="26"/>
      <c r="S314" s="26"/>
    </row>
    <row r="315" spans="1:19" s="66" customFormat="1">
      <c r="A315" s="150"/>
      <c r="B315" s="1"/>
      <c r="C315" s="26"/>
      <c r="D315" s="67"/>
      <c r="E315" s="67"/>
      <c r="F315" s="26"/>
      <c r="G315" s="69"/>
      <c r="I315" s="26"/>
      <c r="J315" s="69"/>
      <c r="K315" s="69"/>
      <c r="L315" s="67"/>
      <c r="M315" s="69"/>
      <c r="N315" s="71"/>
      <c r="O315" s="72"/>
      <c r="P315" s="26"/>
      <c r="Q315" s="26"/>
      <c r="R315" s="26"/>
      <c r="S315" s="26"/>
    </row>
    <row r="316" spans="1:19" s="66" customFormat="1">
      <c r="A316" s="150"/>
      <c r="B316" s="1"/>
      <c r="C316" s="26"/>
      <c r="D316" s="67"/>
      <c r="E316" s="67"/>
      <c r="F316" s="26"/>
      <c r="G316" s="69"/>
      <c r="I316" s="26"/>
      <c r="J316" s="69"/>
      <c r="K316" s="69"/>
      <c r="L316" s="67"/>
      <c r="M316" s="69"/>
      <c r="N316" s="71"/>
      <c r="O316" s="72"/>
      <c r="P316" s="26"/>
      <c r="Q316" s="26"/>
      <c r="R316" s="26"/>
      <c r="S316" s="26"/>
    </row>
    <row r="317" spans="1:19" s="66" customFormat="1">
      <c r="A317" s="150"/>
      <c r="B317" s="1"/>
      <c r="C317" s="26"/>
      <c r="D317" s="67"/>
      <c r="E317" s="67"/>
      <c r="F317" s="26"/>
      <c r="G317" s="69"/>
      <c r="I317" s="26"/>
      <c r="J317" s="69"/>
      <c r="K317" s="69"/>
      <c r="L317" s="67"/>
      <c r="M317" s="69"/>
      <c r="N317" s="71"/>
      <c r="O317" s="72"/>
      <c r="P317" s="26"/>
      <c r="Q317" s="26"/>
      <c r="R317" s="26"/>
      <c r="S317" s="26"/>
    </row>
    <row r="318" spans="1:19" s="66" customFormat="1">
      <c r="A318" s="150"/>
      <c r="B318" s="1"/>
      <c r="C318" s="26"/>
      <c r="D318" s="67"/>
      <c r="E318" s="67"/>
      <c r="F318" s="26"/>
      <c r="G318" s="69"/>
      <c r="I318" s="26"/>
      <c r="J318" s="69"/>
      <c r="K318" s="69"/>
      <c r="L318" s="67"/>
      <c r="M318" s="69"/>
      <c r="N318" s="71"/>
      <c r="O318" s="72"/>
      <c r="P318" s="26"/>
      <c r="Q318" s="26"/>
      <c r="R318" s="26"/>
      <c r="S318" s="26"/>
    </row>
    <row r="319" spans="1:19" s="66" customFormat="1">
      <c r="A319" s="150"/>
      <c r="B319" s="1"/>
      <c r="C319" s="26"/>
      <c r="D319" s="67"/>
      <c r="E319" s="67"/>
      <c r="F319" s="26"/>
      <c r="G319" s="69"/>
      <c r="I319" s="26"/>
      <c r="J319" s="69"/>
      <c r="K319" s="69"/>
      <c r="L319" s="67"/>
      <c r="M319" s="69"/>
      <c r="N319" s="71"/>
      <c r="O319" s="72"/>
      <c r="P319" s="26"/>
      <c r="Q319" s="26"/>
      <c r="R319" s="26"/>
      <c r="S319" s="26"/>
    </row>
    <row r="320" spans="1:19" s="66" customFormat="1">
      <c r="A320" s="150"/>
      <c r="B320" s="1"/>
      <c r="C320" s="26"/>
      <c r="D320" s="67"/>
      <c r="E320" s="67"/>
      <c r="F320" s="26"/>
      <c r="G320" s="69"/>
      <c r="I320" s="26"/>
      <c r="J320" s="69"/>
      <c r="K320" s="69"/>
      <c r="L320" s="67"/>
      <c r="M320" s="69"/>
      <c r="N320" s="71"/>
      <c r="O320" s="72"/>
      <c r="P320" s="26"/>
      <c r="Q320" s="26"/>
      <c r="R320" s="26"/>
      <c r="S320" s="26"/>
    </row>
    <row r="321" spans="1:19" s="66" customFormat="1">
      <c r="A321" s="150"/>
      <c r="B321" s="1"/>
      <c r="C321" s="26"/>
      <c r="D321" s="67"/>
      <c r="E321" s="67"/>
      <c r="F321" s="26"/>
      <c r="G321" s="69"/>
      <c r="I321" s="26"/>
      <c r="J321" s="69"/>
      <c r="K321" s="69"/>
      <c r="L321" s="67"/>
      <c r="M321" s="69"/>
      <c r="N321" s="71"/>
      <c r="O321" s="72"/>
      <c r="P321" s="26"/>
      <c r="Q321" s="26"/>
      <c r="R321" s="26"/>
      <c r="S321" s="26"/>
    </row>
    <row r="322" spans="1:19" s="66" customFormat="1">
      <c r="A322" s="150"/>
      <c r="B322" s="1"/>
      <c r="C322" s="26"/>
      <c r="D322" s="67"/>
      <c r="E322" s="67"/>
      <c r="F322" s="26"/>
      <c r="G322" s="69"/>
      <c r="I322" s="26"/>
      <c r="J322" s="69"/>
      <c r="K322" s="69"/>
      <c r="L322" s="67"/>
      <c r="M322" s="69"/>
      <c r="N322" s="71"/>
      <c r="O322" s="72"/>
      <c r="P322" s="26"/>
      <c r="Q322" s="26"/>
      <c r="R322" s="26"/>
      <c r="S322" s="26"/>
    </row>
    <row r="323" spans="1:19" s="66" customFormat="1">
      <c r="A323" s="150"/>
      <c r="B323" s="1"/>
      <c r="C323" s="26"/>
      <c r="D323" s="67"/>
      <c r="E323" s="67"/>
      <c r="F323" s="26"/>
      <c r="G323" s="69"/>
      <c r="I323" s="26"/>
      <c r="J323" s="69"/>
      <c r="K323" s="69"/>
      <c r="L323" s="67"/>
      <c r="M323" s="69"/>
      <c r="N323" s="71"/>
      <c r="O323" s="72"/>
      <c r="P323" s="26"/>
      <c r="Q323" s="26"/>
      <c r="R323" s="26"/>
      <c r="S323" s="26"/>
    </row>
    <row r="324" spans="1:19" s="66" customFormat="1">
      <c r="A324" s="150"/>
      <c r="B324" s="1"/>
      <c r="C324" s="26"/>
      <c r="D324" s="67"/>
      <c r="E324" s="67"/>
      <c r="F324" s="26"/>
      <c r="G324" s="69"/>
      <c r="I324" s="26"/>
      <c r="J324" s="69"/>
      <c r="K324" s="69"/>
      <c r="L324" s="67"/>
      <c r="M324" s="69"/>
      <c r="N324" s="71"/>
      <c r="O324" s="72"/>
      <c r="P324" s="26"/>
      <c r="Q324" s="26"/>
      <c r="R324" s="26"/>
      <c r="S324" s="26"/>
    </row>
    <row r="325" spans="1:19" s="66" customFormat="1">
      <c r="A325" s="150"/>
      <c r="B325" s="1"/>
      <c r="C325" s="26"/>
      <c r="D325" s="67"/>
      <c r="E325" s="67"/>
      <c r="F325" s="26"/>
      <c r="G325" s="69"/>
      <c r="I325" s="26"/>
      <c r="J325" s="69"/>
      <c r="K325" s="69"/>
      <c r="L325" s="67"/>
      <c r="M325" s="69"/>
      <c r="N325" s="71"/>
      <c r="O325" s="72"/>
      <c r="P325" s="26"/>
      <c r="Q325" s="26"/>
      <c r="R325" s="26"/>
      <c r="S325" s="26"/>
    </row>
    <row r="326" spans="1:19" s="66" customFormat="1">
      <c r="A326" s="150"/>
      <c r="B326" s="1"/>
      <c r="C326" s="26"/>
      <c r="D326" s="67"/>
      <c r="E326" s="67"/>
      <c r="F326" s="26"/>
      <c r="G326" s="69"/>
      <c r="I326" s="26"/>
      <c r="J326" s="69"/>
      <c r="K326" s="69"/>
      <c r="L326" s="67"/>
      <c r="M326" s="69"/>
      <c r="N326" s="71"/>
      <c r="O326" s="72"/>
      <c r="P326" s="26"/>
      <c r="Q326" s="26"/>
      <c r="R326" s="26"/>
      <c r="S326" s="26"/>
    </row>
    <row r="327" spans="1:19" s="66" customFormat="1">
      <c r="A327" s="150"/>
      <c r="B327" s="1"/>
      <c r="C327" s="26"/>
      <c r="D327" s="67"/>
      <c r="E327" s="67"/>
      <c r="F327" s="26"/>
      <c r="G327" s="69"/>
      <c r="I327" s="26"/>
      <c r="J327" s="69"/>
      <c r="K327" s="69"/>
      <c r="L327" s="67"/>
      <c r="M327" s="69"/>
      <c r="N327" s="71"/>
      <c r="O327" s="72"/>
      <c r="P327" s="26"/>
      <c r="Q327" s="26"/>
      <c r="R327" s="26"/>
      <c r="S327" s="26"/>
    </row>
    <row r="328" spans="1:19" s="66" customFormat="1">
      <c r="A328" s="150"/>
      <c r="B328" s="1"/>
      <c r="C328" s="26"/>
      <c r="D328" s="67"/>
      <c r="E328" s="67"/>
      <c r="F328" s="26"/>
      <c r="G328" s="69"/>
      <c r="I328" s="26"/>
      <c r="J328" s="69"/>
      <c r="K328" s="69"/>
      <c r="L328" s="67"/>
      <c r="M328" s="69"/>
      <c r="N328" s="71"/>
      <c r="O328" s="72"/>
      <c r="P328" s="26"/>
      <c r="Q328" s="26"/>
      <c r="R328" s="26"/>
      <c r="S328" s="26"/>
    </row>
    <row r="329" spans="1:19" s="66" customFormat="1">
      <c r="A329" s="150"/>
      <c r="B329" s="1"/>
      <c r="C329" s="26"/>
      <c r="D329" s="67"/>
      <c r="E329" s="67"/>
      <c r="F329" s="26"/>
      <c r="G329" s="69"/>
      <c r="I329" s="26"/>
      <c r="J329" s="69"/>
      <c r="K329" s="69"/>
      <c r="L329" s="67"/>
      <c r="M329" s="69"/>
      <c r="N329" s="71"/>
      <c r="O329" s="72"/>
      <c r="P329" s="26"/>
      <c r="Q329" s="26"/>
      <c r="R329" s="26"/>
      <c r="S329" s="26"/>
    </row>
    <row r="330" spans="1:19" s="66" customFormat="1">
      <c r="A330" s="150"/>
      <c r="B330" s="1"/>
      <c r="C330" s="26"/>
      <c r="D330" s="67"/>
      <c r="E330" s="67"/>
      <c r="F330" s="26"/>
      <c r="G330" s="69"/>
      <c r="I330" s="26"/>
      <c r="J330" s="69"/>
      <c r="K330" s="69"/>
      <c r="L330" s="67"/>
      <c r="M330" s="69"/>
      <c r="N330" s="71"/>
      <c r="O330" s="72"/>
      <c r="P330" s="26"/>
      <c r="Q330" s="26"/>
      <c r="R330" s="26"/>
      <c r="S330" s="26"/>
    </row>
    <row r="331" spans="1:19" s="66" customFormat="1">
      <c r="A331" s="150"/>
      <c r="B331" s="1"/>
      <c r="C331" s="26"/>
      <c r="D331" s="67"/>
      <c r="E331" s="67"/>
      <c r="F331" s="26"/>
      <c r="G331" s="69"/>
      <c r="I331" s="26"/>
      <c r="J331" s="69"/>
      <c r="K331" s="69"/>
      <c r="L331" s="67"/>
      <c r="M331" s="69"/>
      <c r="N331" s="71"/>
      <c r="O331" s="72"/>
      <c r="P331" s="26"/>
      <c r="Q331" s="26"/>
      <c r="R331" s="26"/>
      <c r="S331" s="26"/>
    </row>
    <row r="332" spans="1:19" s="66" customFormat="1">
      <c r="A332" s="150"/>
      <c r="B332" s="1"/>
      <c r="C332" s="26"/>
      <c r="D332" s="67"/>
      <c r="E332" s="67"/>
      <c r="F332" s="26"/>
      <c r="G332" s="69"/>
      <c r="I332" s="26"/>
      <c r="J332" s="69"/>
      <c r="K332" s="69"/>
      <c r="L332" s="67"/>
      <c r="M332" s="69"/>
      <c r="N332" s="71"/>
      <c r="O332" s="72"/>
      <c r="P332" s="26"/>
      <c r="Q332" s="26"/>
      <c r="R332" s="26"/>
      <c r="S332" s="26"/>
    </row>
    <row r="333" spans="1:19" s="66" customFormat="1">
      <c r="A333" s="150"/>
      <c r="B333" s="1"/>
      <c r="C333" s="26"/>
      <c r="D333" s="67"/>
      <c r="E333" s="67"/>
      <c r="F333" s="26"/>
      <c r="G333" s="69"/>
      <c r="I333" s="26"/>
      <c r="J333" s="69"/>
      <c r="K333" s="69"/>
      <c r="L333" s="67"/>
      <c r="M333" s="69"/>
      <c r="N333" s="71"/>
      <c r="O333" s="72"/>
      <c r="P333" s="26"/>
      <c r="Q333" s="26"/>
      <c r="R333" s="26"/>
      <c r="S333" s="26"/>
    </row>
    <row r="334" spans="1:19" s="66" customFormat="1">
      <c r="A334" s="150"/>
      <c r="B334" s="1"/>
      <c r="C334" s="26"/>
      <c r="D334" s="67"/>
      <c r="E334" s="67"/>
      <c r="F334" s="26"/>
      <c r="G334" s="69"/>
      <c r="I334" s="26"/>
      <c r="J334" s="69"/>
      <c r="K334" s="69"/>
      <c r="L334" s="67"/>
      <c r="M334" s="69"/>
      <c r="N334" s="71"/>
      <c r="O334" s="72"/>
      <c r="P334" s="26"/>
      <c r="Q334" s="26"/>
      <c r="R334" s="26"/>
      <c r="S334" s="26"/>
    </row>
    <row r="335" spans="1:19" s="66" customFormat="1">
      <c r="A335" s="150"/>
      <c r="B335" s="1"/>
      <c r="C335" s="26"/>
      <c r="D335" s="67"/>
      <c r="E335" s="67"/>
      <c r="F335" s="26"/>
      <c r="G335" s="69"/>
      <c r="I335" s="26"/>
      <c r="J335" s="69"/>
      <c r="K335" s="69"/>
      <c r="L335" s="67"/>
      <c r="M335" s="69"/>
      <c r="N335" s="71"/>
      <c r="O335" s="72"/>
      <c r="P335" s="26"/>
      <c r="Q335" s="26"/>
      <c r="R335" s="26"/>
      <c r="S335" s="26"/>
    </row>
    <row r="336" spans="1:19" s="66" customFormat="1">
      <c r="A336" s="150"/>
      <c r="B336" s="1"/>
      <c r="C336" s="26"/>
      <c r="D336" s="67"/>
      <c r="E336" s="67"/>
      <c r="F336" s="26"/>
      <c r="G336" s="69"/>
      <c r="I336" s="26"/>
      <c r="J336" s="69"/>
      <c r="K336" s="69"/>
      <c r="L336" s="67"/>
      <c r="M336" s="69"/>
      <c r="N336" s="71"/>
      <c r="O336" s="72"/>
      <c r="P336" s="26"/>
      <c r="Q336" s="26"/>
      <c r="R336" s="26"/>
      <c r="S336" s="26"/>
    </row>
    <row r="337" spans="1:19" s="66" customFormat="1">
      <c r="A337" s="150"/>
      <c r="B337" s="1"/>
      <c r="C337" s="26"/>
      <c r="D337" s="67"/>
      <c r="E337" s="67"/>
      <c r="F337" s="26"/>
      <c r="G337" s="69"/>
      <c r="I337" s="26"/>
      <c r="J337" s="69"/>
      <c r="K337" s="69"/>
      <c r="L337" s="67"/>
      <c r="M337" s="69"/>
      <c r="N337" s="71"/>
      <c r="O337" s="72"/>
      <c r="P337" s="26"/>
      <c r="Q337" s="26"/>
      <c r="R337" s="26"/>
      <c r="S337" s="26"/>
    </row>
    <row r="338" spans="1:19" s="66" customFormat="1">
      <c r="A338" s="150"/>
      <c r="B338" s="1"/>
      <c r="C338" s="26"/>
      <c r="D338" s="67"/>
      <c r="E338" s="67"/>
      <c r="F338" s="26"/>
      <c r="G338" s="69"/>
      <c r="I338" s="26"/>
      <c r="J338" s="69"/>
      <c r="K338" s="69"/>
      <c r="L338" s="67"/>
      <c r="M338" s="69"/>
      <c r="N338" s="71"/>
      <c r="O338" s="72"/>
      <c r="P338" s="26"/>
      <c r="Q338" s="26"/>
      <c r="R338" s="26"/>
      <c r="S338" s="26"/>
    </row>
    <row r="339" spans="1:19" s="66" customFormat="1">
      <c r="A339" s="150"/>
      <c r="B339" s="1"/>
      <c r="C339" s="26"/>
      <c r="D339" s="67"/>
      <c r="E339" s="67"/>
      <c r="F339" s="26"/>
      <c r="G339" s="69"/>
      <c r="I339" s="26"/>
      <c r="J339" s="69"/>
      <c r="K339" s="69"/>
      <c r="L339" s="67"/>
      <c r="M339" s="69"/>
      <c r="N339" s="71"/>
      <c r="O339" s="72"/>
      <c r="P339" s="26"/>
      <c r="Q339" s="26"/>
      <c r="R339" s="26"/>
      <c r="S339" s="26"/>
    </row>
    <row r="340" spans="1:19" s="66" customFormat="1">
      <c r="A340" s="150"/>
      <c r="B340" s="1"/>
      <c r="C340" s="26"/>
      <c r="D340" s="67"/>
      <c r="E340" s="67"/>
      <c r="F340" s="26"/>
      <c r="G340" s="69"/>
      <c r="I340" s="26"/>
      <c r="J340" s="69"/>
      <c r="K340" s="69"/>
      <c r="L340" s="67"/>
      <c r="M340" s="69"/>
      <c r="N340" s="71"/>
      <c r="O340" s="72"/>
      <c r="P340" s="26"/>
      <c r="Q340" s="26"/>
      <c r="R340" s="26"/>
      <c r="S340" s="26"/>
    </row>
    <row r="341" spans="1:19">
      <c r="A341" s="24"/>
    </row>
    <row r="342" spans="1:19">
      <c r="A342" s="24"/>
    </row>
    <row r="343" spans="1:19">
      <c r="A343" s="24"/>
    </row>
    <row r="344" spans="1:19">
      <c r="A344" s="24"/>
    </row>
    <row r="345" spans="1:19">
      <c r="A345" s="24"/>
    </row>
    <row r="346" spans="1:19">
      <c r="A346" s="24"/>
    </row>
    <row r="347" spans="1:19">
      <c r="A347" s="24"/>
    </row>
    <row r="348" spans="1:19">
      <c r="A348" s="24"/>
    </row>
    <row r="349" spans="1:19">
      <c r="A349" s="24"/>
    </row>
    <row r="350" spans="1:19">
      <c r="A350" s="24"/>
    </row>
    <row r="351" spans="1:19">
      <c r="A351" s="24"/>
    </row>
    <row r="352" spans="1:19">
      <c r="A352" s="24"/>
    </row>
    <row r="353" spans="1:19">
      <c r="A353" s="24"/>
    </row>
    <row r="354" spans="1:19">
      <c r="A354" s="24"/>
    </row>
    <row r="355" spans="1:19">
      <c r="A355" s="24"/>
    </row>
    <row r="356" spans="1:19" s="66" customFormat="1">
      <c r="A356" s="150"/>
      <c r="B356" s="1"/>
      <c r="C356" s="26"/>
      <c r="D356" s="67"/>
      <c r="E356" s="67"/>
      <c r="F356" s="26"/>
      <c r="G356" s="69"/>
      <c r="I356" s="26"/>
      <c r="J356" s="69"/>
      <c r="K356" s="69"/>
      <c r="L356" s="67"/>
      <c r="M356" s="69"/>
      <c r="N356" s="71"/>
      <c r="O356" s="72"/>
      <c r="P356" s="26"/>
      <c r="Q356" s="26"/>
      <c r="R356" s="26"/>
      <c r="S356" s="26"/>
    </row>
    <row r="357" spans="1:19" s="66" customFormat="1">
      <c r="A357" s="150"/>
      <c r="B357" s="1"/>
      <c r="C357" s="26"/>
      <c r="D357" s="67"/>
      <c r="E357" s="67"/>
      <c r="F357" s="26"/>
      <c r="G357" s="69"/>
      <c r="I357" s="26"/>
      <c r="J357" s="69"/>
      <c r="K357" s="69"/>
      <c r="L357" s="67"/>
      <c r="M357" s="69"/>
      <c r="N357" s="71"/>
      <c r="O357" s="72"/>
      <c r="P357" s="26"/>
      <c r="Q357" s="26"/>
      <c r="R357" s="26"/>
      <c r="S357" s="26"/>
    </row>
    <row r="358" spans="1:19" s="66" customFormat="1">
      <c r="A358" s="150"/>
      <c r="B358" s="1"/>
      <c r="C358" s="26"/>
      <c r="D358" s="67"/>
      <c r="E358" s="67"/>
      <c r="F358" s="26"/>
      <c r="G358" s="69"/>
      <c r="I358" s="26"/>
      <c r="J358" s="69"/>
      <c r="K358" s="69"/>
      <c r="L358" s="67"/>
      <c r="M358" s="69"/>
      <c r="N358" s="71"/>
      <c r="O358" s="72"/>
      <c r="P358" s="26"/>
      <c r="Q358" s="26"/>
      <c r="R358" s="26"/>
      <c r="S358" s="26"/>
    </row>
    <row r="359" spans="1:19" s="66" customFormat="1">
      <c r="A359" s="150"/>
      <c r="B359" s="1"/>
      <c r="C359" s="26"/>
      <c r="D359" s="67"/>
      <c r="E359" s="67"/>
      <c r="F359" s="26"/>
      <c r="G359" s="69"/>
      <c r="I359" s="26"/>
      <c r="J359" s="69"/>
      <c r="K359" s="69"/>
      <c r="L359" s="67"/>
      <c r="M359" s="69"/>
      <c r="N359" s="71"/>
      <c r="O359" s="72"/>
      <c r="P359" s="26"/>
      <c r="Q359" s="26"/>
      <c r="R359" s="26"/>
      <c r="S359" s="26"/>
    </row>
    <row r="360" spans="1:19" s="66" customFormat="1">
      <c r="A360" s="150"/>
      <c r="B360" s="1"/>
      <c r="C360" s="26"/>
      <c r="D360" s="67"/>
      <c r="E360" s="67"/>
      <c r="F360" s="26"/>
      <c r="G360" s="69"/>
      <c r="I360" s="26"/>
      <c r="J360" s="69"/>
      <c r="K360" s="69"/>
      <c r="L360" s="67"/>
      <c r="M360" s="69"/>
      <c r="N360" s="71"/>
      <c r="O360" s="72"/>
      <c r="P360" s="26"/>
      <c r="Q360" s="26"/>
      <c r="R360" s="26"/>
      <c r="S360" s="26"/>
    </row>
    <row r="361" spans="1:19" s="66" customFormat="1">
      <c r="A361" s="150"/>
      <c r="B361" s="1"/>
      <c r="C361" s="26"/>
      <c r="D361" s="67"/>
      <c r="E361" s="67"/>
      <c r="F361" s="26"/>
      <c r="G361" s="69"/>
      <c r="I361" s="26"/>
      <c r="J361" s="69"/>
      <c r="K361" s="69"/>
      <c r="L361" s="67"/>
      <c r="M361" s="69"/>
      <c r="N361" s="71"/>
      <c r="O361" s="72"/>
      <c r="P361" s="26"/>
      <c r="Q361" s="26"/>
      <c r="R361" s="26"/>
      <c r="S361" s="26"/>
    </row>
    <row r="362" spans="1:19" s="66" customFormat="1">
      <c r="A362" s="150"/>
      <c r="B362" s="1"/>
      <c r="C362" s="26"/>
      <c r="D362" s="67"/>
      <c r="E362" s="67"/>
      <c r="F362" s="26"/>
      <c r="G362" s="69"/>
      <c r="I362" s="26"/>
      <c r="J362" s="69"/>
      <c r="K362" s="69"/>
      <c r="L362" s="67"/>
      <c r="M362" s="69"/>
      <c r="N362" s="71"/>
      <c r="O362" s="72"/>
      <c r="P362" s="26"/>
      <c r="Q362" s="26"/>
      <c r="R362" s="26"/>
      <c r="S362" s="26"/>
    </row>
    <row r="363" spans="1:19" s="66" customFormat="1">
      <c r="A363" s="150"/>
      <c r="B363" s="1"/>
      <c r="C363" s="26"/>
      <c r="D363" s="67"/>
      <c r="E363" s="67"/>
      <c r="F363" s="26"/>
      <c r="G363" s="69"/>
      <c r="I363" s="26"/>
      <c r="J363" s="69"/>
      <c r="K363" s="69"/>
      <c r="L363" s="67"/>
      <c r="M363" s="69"/>
      <c r="N363" s="71"/>
      <c r="O363" s="72"/>
      <c r="P363" s="26"/>
      <c r="Q363" s="26"/>
      <c r="R363" s="26"/>
      <c r="S363" s="26"/>
    </row>
    <row r="364" spans="1:19" s="66" customFormat="1">
      <c r="A364" s="150"/>
      <c r="B364" s="1"/>
      <c r="C364" s="26"/>
      <c r="D364" s="67"/>
      <c r="E364" s="67"/>
      <c r="F364" s="26"/>
      <c r="G364" s="69"/>
      <c r="I364" s="26"/>
      <c r="J364" s="69"/>
      <c r="K364" s="69"/>
      <c r="L364" s="67"/>
      <c r="M364" s="69"/>
      <c r="N364" s="71"/>
      <c r="O364" s="72"/>
      <c r="P364" s="26"/>
      <c r="Q364" s="26"/>
      <c r="R364" s="26"/>
      <c r="S364" s="26"/>
    </row>
    <row r="365" spans="1:19" s="66" customFormat="1">
      <c r="A365" s="150"/>
      <c r="B365" s="1"/>
      <c r="C365" s="26"/>
      <c r="D365" s="67"/>
      <c r="E365" s="67"/>
      <c r="F365" s="26"/>
      <c r="G365" s="69"/>
      <c r="I365" s="26"/>
      <c r="J365" s="69"/>
      <c r="K365" s="69"/>
      <c r="L365" s="67"/>
      <c r="M365" s="69"/>
      <c r="N365" s="71"/>
      <c r="O365" s="72"/>
      <c r="P365" s="26"/>
      <c r="Q365" s="26"/>
      <c r="R365" s="26"/>
      <c r="S365" s="26"/>
    </row>
    <row r="366" spans="1:19" s="66" customFormat="1">
      <c r="A366" s="150"/>
      <c r="B366" s="1"/>
      <c r="C366" s="26"/>
      <c r="D366" s="67"/>
      <c r="E366" s="67"/>
      <c r="F366" s="26"/>
      <c r="G366" s="69"/>
      <c r="I366" s="26"/>
      <c r="J366" s="69"/>
      <c r="K366" s="69"/>
      <c r="L366" s="67"/>
      <c r="M366" s="69"/>
      <c r="N366" s="71"/>
      <c r="O366" s="72"/>
      <c r="P366" s="26"/>
      <c r="Q366" s="26"/>
      <c r="R366" s="26"/>
      <c r="S366" s="26"/>
    </row>
    <row r="367" spans="1:19" s="66" customFormat="1">
      <c r="A367" s="150"/>
      <c r="B367" s="1"/>
      <c r="C367" s="26"/>
      <c r="D367" s="67"/>
      <c r="E367" s="67"/>
      <c r="F367" s="26"/>
      <c r="G367" s="69"/>
      <c r="I367" s="26"/>
      <c r="J367" s="69"/>
      <c r="K367" s="69"/>
      <c r="L367" s="67"/>
      <c r="M367" s="69"/>
      <c r="N367" s="71"/>
      <c r="O367" s="72"/>
      <c r="P367" s="26"/>
      <c r="Q367" s="26"/>
      <c r="R367" s="26"/>
      <c r="S367" s="26"/>
    </row>
    <row r="368" spans="1:19" s="66" customFormat="1">
      <c r="A368" s="150"/>
      <c r="B368" s="1"/>
      <c r="C368" s="26"/>
      <c r="D368" s="67"/>
      <c r="E368" s="67"/>
      <c r="F368" s="26"/>
      <c r="G368" s="69"/>
      <c r="I368" s="26"/>
      <c r="J368" s="69"/>
      <c r="K368" s="69"/>
      <c r="L368" s="67"/>
      <c r="M368" s="69"/>
      <c r="N368" s="71"/>
      <c r="O368" s="72"/>
      <c r="P368" s="26"/>
      <c r="Q368" s="26"/>
      <c r="R368" s="26"/>
      <c r="S368" s="26"/>
    </row>
    <row r="369" spans="1:19" s="66" customFormat="1">
      <c r="A369" s="150"/>
      <c r="B369" s="1"/>
      <c r="C369" s="26"/>
      <c r="D369" s="67"/>
      <c r="E369" s="67"/>
      <c r="F369" s="26"/>
      <c r="G369" s="69"/>
      <c r="I369" s="26"/>
      <c r="J369" s="69"/>
      <c r="K369" s="69"/>
      <c r="L369" s="67"/>
      <c r="M369" s="69"/>
      <c r="N369" s="71"/>
      <c r="O369" s="72"/>
      <c r="P369" s="26"/>
      <c r="Q369" s="26"/>
      <c r="R369" s="26"/>
      <c r="S369" s="26"/>
    </row>
    <row r="370" spans="1:19" s="66" customFormat="1">
      <c r="A370" s="150"/>
      <c r="B370" s="1"/>
      <c r="C370" s="26"/>
      <c r="D370" s="67"/>
      <c r="E370" s="67"/>
      <c r="F370" s="26"/>
      <c r="G370" s="69"/>
      <c r="I370" s="26"/>
      <c r="J370" s="69"/>
      <c r="K370" s="69"/>
      <c r="L370" s="67"/>
      <c r="M370" s="69"/>
      <c r="N370" s="71"/>
      <c r="O370" s="72"/>
      <c r="P370" s="26"/>
      <c r="Q370" s="26"/>
      <c r="R370" s="26"/>
      <c r="S370" s="26"/>
    </row>
    <row r="371" spans="1:19" s="66" customFormat="1">
      <c r="A371" s="150"/>
      <c r="B371" s="1"/>
      <c r="C371" s="26"/>
      <c r="D371" s="67"/>
      <c r="E371" s="67"/>
      <c r="F371" s="26"/>
      <c r="G371" s="69"/>
      <c r="I371" s="26"/>
      <c r="J371" s="69"/>
      <c r="K371" s="69"/>
      <c r="L371" s="67"/>
      <c r="M371" s="69"/>
      <c r="N371" s="71"/>
      <c r="O371" s="72"/>
      <c r="P371" s="26"/>
      <c r="Q371" s="26"/>
      <c r="R371" s="26"/>
      <c r="S371" s="26"/>
    </row>
    <row r="372" spans="1:19" s="66" customFormat="1">
      <c r="A372" s="150"/>
      <c r="B372" s="1"/>
      <c r="C372" s="26"/>
      <c r="D372" s="67"/>
      <c r="E372" s="67"/>
      <c r="F372" s="26"/>
      <c r="G372" s="69"/>
      <c r="I372" s="26"/>
      <c r="J372" s="69"/>
      <c r="K372" s="69"/>
      <c r="L372" s="67"/>
      <c r="M372" s="69"/>
      <c r="N372" s="71"/>
      <c r="O372" s="72"/>
      <c r="P372" s="26"/>
      <c r="Q372" s="26"/>
      <c r="R372" s="26"/>
      <c r="S372" s="26"/>
    </row>
    <row r="373" spans="1:19" s="66" customFormat="1">
      <c r="A373" s="150"/>
      <c r="B373" s="1"/>
      <c r="C373" s="26"/>
      <c r="D373" s="67"/>
      <c r="E373" s="67"/>
      <c r="F373" s="26"/>
      <c r="G373" s="69"/>
      <c r="I373" s="26"/>
      <c r="J373" s="69"/>
      <c r="K373" s="69"/>
      <c r="L373" s="67"/>
      <c r="M373" s="69"/>
      <c r="N373" s="71"/>
      <c r="O373" s="72"/>
      <c r="P373" s="26"/>
      <c r="Q373" s="26"/>
      <c r="R373" s="26"/>
      <c r="S373" s="26"/>
    </row>
    <row r="374" spans="1:19" s="66" customFormat="1">
      <c r="A374" s="150"/>
      <c r="B374" s="1"/>
      <c r="C374" s="26"/>
      <c r="D374" s="67"/>
      <c r="E374" s="67"/>
      <c r="F374" s="26"/>
      <c r="G374" s="69"/>
      <c r="I374" s="26"/>
      <c r="J374" s="69"/>
      <c r="K374" s="69"/>
      <c r="L374" s="67"/>
      <c r="M374" s="69"/>
      <c r="N374" s="71"/>
      <c r="O374" s="72"/>
      <c r="P374" s="26"/>
      <c r="Q374" s="26"/>
      <c r="R374" s="26"/>
      <c r="S374" s="26"/>
    </row>
    <row r="375" spans="1:19" s="66" customFormat="1">
      <c r="A375" s="150"/>
      <c r="B375" s="1"/>
      <c r="C375" s="26"/>
      <c r="D375" s="67"/>
      <c r="E375" s="67"/>
      <c r="F375" s="26"/>
      <c r="G375" s="69"/>
      <c r="I375" s="26"/>
      <c r="J375" s="69"/>
      <c r="K375" s="69"/>
      <c r="L375" s="67"/>
      <c r="M375" s="69"/>
      <c r="N375" s="71"/>
      <c r="O375" s="72"/>
      <c r="P375" s="26"/>
      <c r="Q375" s="26"/>
      <c r="R375" s="26"/>
      <c r="S375" s="26"/>
    </row>
    <row r="376" spans="1:19" s="66" customFormat="1">
      <c r="A376" s="150"/>
      <c r="B376" s="1"/>
      <c r="C376" s="26"/>
      <c r="D376" s="67"/>
      <c r="E376" s="67"/>
      <c r="F376" s="26"/>
      <c r="G376" s="69"/>
      <c r="I376" s="26"/>
      <c r="J376" s="69"/>
      <c r="K376" s="69"/>
      <c r="L376" s="67"/>
      <c r="M376" s="69"/>
      <c r="N376" s="71"/>
      <c r="O376" s="72"/>
      <c r="P376" s="26"/>
      <c r="Q376" s="26"/>
      <c r="R376" s="26"/>
      <c r="S376" s="26"/>
    </row>
    <row r="377" spans="1:19" s="66" customFormat="1">
      <c r="A377" s="150"/>
      <c r="B377" s="1"/>
      <c r="C377" s="26"/>
      <c r="D377" s="67"/>
      <c r="E377" s="67"/>
      <c r="F377" s="26"/>
      <c r="G377" s="69"/>
      <c r="I377" s="26"/>
      <c r="J377" s="69"/>
      <c r="K377" s="69"/>
      <c r="L377" s="67"/>
      <c r="M377" s="69"/>
      <c r="N377" s="71"/>
      <c r="O377" s="72"/>
      <c r="P377" s="26"/>
      <c r="Q377" s="26"/>
      <c r="R377" s="26"/>
      <c r="S377" s="26"/>
    </row>
    <row r="378" spans="1:19" s="66" customFormat="1">
      <c r="A378" s="150"/>
      <c r="B378" s="1"/>
      <c r="C378" s="26"/>
      <c r="D378" s="67"/>
      <c r="E378" s="67"/>
      <c r="F378" s="26"/>
      <c r="G378" s="69"/>
      <c r="I378" s="26"/>
      <c r="J378" s="69"/>
      <c r="K378" s="69"/>
      <c r="L378" s="67"/>
      <c r="M378" s="69"/>
      <c r="N378" s="71"/>
      <c r="O378" s="72"/>
      <c r="P378" s="26"/>
      <c r="Q378" s="26"/>
      <c r="R378" s="26"/>
      <c r="S378" s="26"/>
    </row>
    <row r="379" spans="1:19" s="66" customFormat="1">
      <c r="A379" s="150"/>
      <c r="B379" s="1"/>
      <c r="C379" s="26"/>
      <c r="D379" s="67"/>
      <c r="E379" s="67"/>
      <c r="F379" s="26"/>
      <c r="G379" s="69"/>
      <c r="I379" s="26"/>
      <c r="J379" s="69"/>
      <c r="K379" s="69"/>
      <c r="L379" s="67"/>
      <c r="M379" s="69"/>
      <c r="N379" s="71"/>
      <c r="O379" s="72"/>
      <c r="P379" s="26"/>
      <c r="Q379" s="26"/>
      <c r="R379" s="26"/>
      <c r="S379" s="26"/>
    </row>
    <row r="380" spans="1:19" s="66" customFormat="1">
      <c r="A380" s="150"/>
      <c r="B380" s="1"/>
      <c r="C380" s="26"/>
      <c r="D380" s="67"/>
      <c r="E380" s="67"/>
      <c r="F380" s="26"/>
      <c r="G380" s="69"/>
      <c r="I380" s="26"/>
      <c r="J380" s="69"/>
      <c r="K380" s="69"/>
      <c r="L380" s="67"/>
      <c r="M380" s="69"/>
      <c r="N380" s="71"/>
      <c r="O380" s="72"/>
      <c r="P380" s="26"/>
      <c r="Q380" s="26"/>
      <c r="R380" s="26"/>
      <c r="S380" s="26"/>
    </row>
    <row r="381" spans="1:19" s="66" customFormat="1">
      <c r="A381" s="150"/>
      <c r="B381" s="1"/>
      <c r="C381" s="26"/>
      <c r="D381" s="67"/>
      <c r="E381" s="67"/>
      <c r="F381" s="26"/>
      <c r="G381" s="69"/>
      <c r="I381" s="26"/>
      <c r="J381" s="69"/>
      <c r="K381" s="69"/>
      <c r="L381" s="67"/>
      <c r="M381" s="69"/>
      <c r="N381" s="71"/>
      <c r="O381" s="72"/>
      <c r="P381" s="26"/>
      <c r="Q381" s="26"/>
      <c r="R381" s="26"/>
      <c r="S381" s="26"/>
    </row>
    <row r="382" spans="1:19" s="66" customFormat="1">
      <c r="A382" s="150"/>
      <c r="B382" s="1"/>
      <c r="C382" s="26"/>
      <c r="D382" s="67"/>
      <c r="E382" s="67"/>
      <c r="F382" s="26"/>
      <c r="G382" s="69"/>
      <c r="I382" s="26"/>
      <c r="J382" s="69"/>
      <c r="K382" s="69"/>
      <c r="L382" s="67"/>
      <c r="M382" s="69"/>
      <c r="N382" s="71"/>
      <c r="O382" s="72"/>
      <c r="P382" s="26"/>
      <c r="Q382" s="26"/>
      <c r="R382" s="26"/>
      <c r="S382" s="26"/>
    </row>
    <row r="383" spans="1:19" s="66" customFormat="1">
      <c r="A383" s="150"/>
      <c r="B383" s="1"/>
      <c r="C383" s="26"/>
      <c r="D383" s="67"/>
      <c r="E383" s="67"/>
      <c r="F383" s="26"/>
      <c r="G383" s="69"/>
      <c r="I383" s="26"/>
      <c r="J383" s="69"/>
      <c r="K383" s="69"/>
      <c r="L383" s="67"/>
      <c r="M383" s="69"/>
      <c r="N383" s="71"/>
      <c r="O383" s="72"/>
      <c r="P383" s="26"/>
      <c r="Q383" s="26"/>
      <c r="R383" s="26"/>
      <c r="S383" s="26"/>
    </row>
    <row r="384" spans="1:19" s="66" customFormat="1">
      <c r="A384" s="150"/>
      <c r="B384" s="1"/>
      <c r="C384" s="26"/>
      <c r="D384" s="67"/>
      <c r="E384" s="67"/>
      <c r="F384" s="26"/>
      <c r="G384" s="69"/>
      <c r="I384" s="26"/>
      <c r="J384" s="69"/>
      <c r="K384" s="69"/>
      <c r="L384" s="67"/>
      <c r="M384" s="69"/>
      <c r="N384" s="71"/>
      <c r="O384" s="72"/>
      <c r="P384" s="26"/>
      <c r="Q384" s="26"/>
      <c r="R384" s="26"/>
      <c r="S384" s="26"/>
    </row>
    <row r="385" spans="1:19" s="66" customFormat="1">
      <c r="A385" s="150"/>
      <c r="B385" s="1"/>
      <c r="C385" s="26"/>
      <c r="D385" s="67"/>
      <c r="E385" s="67"/>
      <c r="F385" s="26"/>
      <c r="G385" s="69"/>
      <c r="I385" s="26"/>
      <c r="J385" s="69"/>
      <c r="K385" s="69"/>
      <c r="L385" s="67"/>
      <c r="M385" s="69"/>
      <c r="N385" s="71"/>
      <c r="O385" s="72"/>
      <c r="P385" s="26"/>
      <c r="Q385" s="26"/>
      <c r="R385" s="26"/>
      <c r="S385" s="26"/>
    </row>
    <row r="386" spans="1:19" s="66" customFormat="1">
      <c r="A386" s="150"/>
      <c r="B386" s="1"/>
      <c r="C386" s="26"/>
      <c r="D386" s="67"/>
      <c r="E386" s="67"/>
      <c r="F386" s="26"/>
      <c r="G386" s="69"/>
      <c r="I386" s="26"/>
      <c r="J386" s="69"/>
      <c r="K386" s="69"/>
      <c r="L386" s="67"/>
      <c r="M386" s="69"/>
      <c r="N386" s="71"/>
      <c r="O386" s="72"/>
      <c r="P386" s="26"/>
      <c r="Q386" s="26"/>
      <c r="R386" s="26"/>
      <c r="S386" s="26"/>
    </row>
    <row r="387" spans="1:19" s="66" customFormat="1">
      <c r="A387" s="150"/>
      <c r="B387" s="1"/>
      <c r="C387" s="26"/>
      <c r="D387" s="67"/>
      <c r="E387" s="67"/>
      <c r="F387" s="26"/>
      <c r="G387" s="69"/>
      <c r="I387" s="26"/>
      <c r="J387" s="69"/>
      <c r="K387" s="69"/>
      <c r="L387" s="67"/>
      <c r="M387" s="69"/>
      <c r="N387" s="71"/>
      <c r="O387" s="72"/>
      <c r="P387" s="26"/>
      <c r="Q387" s="26"/>
      <c r="R387" s="26"/>
      <c r="S387" s="26"/>
    </row>
    <row r="388" spans="1:19" s="66" customFormat="1">
      <c r="A388" s="150"/>
      <c r="B388" s="1"/>
      <c r="C388" s="26"/>
      <c r="D388" s="67"/>
      <c r="E388" s="67"/>
      <c r="F388" s="26"/>
      <c r="G388" s="69"/>
      <c r="I388" s="26"/>
      <c r="J388" s="69"/>
      <c r="K388" s="69"/>
      <c r="L388" s="67"/>
      <c r="M388" s="69"/>
      <c r="N388" s="71"/>
      <c r="O388" s="72"/>
      <c r="P388" s="26"/>
      <c r="Q388" s="26"/>
      <c r="R388" s="26"/>
      <c r="S388" s="26"/>
    </row>
    <row r="389" spans="1:19" s="66" customFormat="1">
      <c r="A389" s="150"/>
      <c r="B389" s="1"/>
      <c r="C389" s="26"/>
      <c r="D389" s="67"/>
      <c r="E389" s="67"/>
      <c r="F389" s="26"/>
      <c r="G389" s="69"/>
      <c r="I389" s="26"/>
      <c r="J389" s="69"/>
      <c r="K389" s="69"/>
      <c r="L389" s="67"/>
      <c r="M389" s="69"/>
      <c r="N389" s="71"/>
      <c r="O389" s="72"/>
      <c r="P389" s="26"/>
      <c r="Q389" s="26"/>
      <c r="R389" s="26"/>
      <c r="S389" s="26"/>
    </row>
    <row r="390" spans="1:19" s="66" customFormat="1">
      <c r="A390" s="150"/>
      <c r="B390" s="1"/>
      <c r="C390" s="26"/>
      <c r="D390" s="67"/>
      <c r="E390" s="67"/>
      <c r="F390" s="26"/>
      <c r="G390" s="69"/>
      <c r="I390" s="26"/>
      <c r="J390" s="69"/>
      <c r="K390" s="69"/>
      <c r="L390" s="67"/>
      <c r="M390" s="69"/>
      <c r="N390" s="71"/>
      <c r="O390" s="72"/>
      <c r="P390" s="26"/>
      <c r="Q390" s="26"/>
      <c r="R390" s="26"/>
      <c r="S390" s="26"/>
    </row>
    <row r="391" spans="1:19" s="66" customFormat="1">
      <c r="A391" s="150"/>
      <c r="B391" s="1"/>
      <c r="C391" s="26"/>
      <c r="D391" s="67"/>
      <c r="E391" s="67"/>
      <c r="F391" s="26"/>
      <c r="G391" s="69"/>
      <c r="I391" s="26"/>
      <c r="J391" s="69"/>
      <c r="K391" s="69"/>
      <c r="L391" s="67"/>
      <c r="M391" s="69"/>
      <c r="N391" s="71"/>
      <c r="O391" s="72"/>
      <c r="P391" s="26"/>
      <c r="Q391" s="26"/>
      <c r="R391" s="26"/>
      <c r="S391" s="26"/>
    </row>
    <row r="392" spans="1:19" s="66" customFormat="1">
      <c r="A392" s="150"/>
      <c r="B392" s="1"/>
      <c r="C392" s="26"/>
      <c r="D392" s="67"/>
      <c r="E392" s="67"/>
      <c r="F392" s="26"/>
      <c r="G392" s="69"/>
      <c r="I392" s="26"/>
      <c r="J392" s="69"/>
      <c r="K392" s="69"/>
      <c r="L392" s="67"/>
      <c r="M392" s="69"/>
      <c r="N392" s="71"/>
      <c r="O392" s="72"/>
      <c r="P392" s="26"/>
      <c r="Q392" s="26"/>
      <c r="R392" s="26"/>
      <c r="S392" s="26"/>
    </row>
    <row r="393" spans="1:19" s="66" customFormat="1">
      <c r="A393" s="150"/>
      <c r="B393" s="1"/>
      <c r="C393" s="26"/>
      <c r="D393" s="67"/>
      <c r="E393" s="67"/>
      <c r="F393" s="26"/>
      <c r="G393" s="69"/>
      <c r="I393" s="26"/>
      <c r="J393" s="69"/>
      <c r="K393" s="69"/>
      <c r="L393" s="67"/>
      <c r="M393" s="69"/>
      <c r="N393" s="71"/>
      <c r="O393" s="72"/>
      <c r="P393" s="26"/>
      <c r="Q393" s="26"/>
      <c r="R393" s="26"/>
      <c r="S393" s="26"/>
    </row>
    <row r="394" spans="1:19" s="66" customFormat="1">
      <c r="A394" s="150"/>
      <c r="B394" s="1"/>
      <c r="C394" s="26"/>
      <c r="D394" s="67"/>
      <c r="E394" s="67"/>
      <c r="F394" s="26"/>
      <c r="G394" s="69"/>
      <c r="I394" s="26"/>
      <c r="J394" s="69"/>
      <c r="K394" s="69"/>
      <c r="L394" s="67"/>
      <c r="M394" s="69"/>
      <c r="N394" s="71"/>
      <c r="O394" s="72"/>
      <c r="P394" s="26"/>
      <c r="Q394" s="26"/>
      <c r="R394" s="26"/>
      <c r="S394" s="26"/>
    </row>
    <row r="395" spans="1:19" s="66" customFormat="1">
      <c r="A395" s="150"/>
      <c r="B395" s="1"/>
      <c r="C395" s="26"/>
      <c r="D395" s="67"/>
      <c r="E395" s="67"/>
      <c r="F395" s="26"/>
      <c r="G395" s="69"/>
      <c r="I395" s="26"/>
      <c r="J395" s="69"/>
      <c r="K395" s="69"/>
      <c r="L395" s="67"/>
      <c r="M395" s="69"/>
      <c r="N395" s="71"/>
      <c r="O395" s="72"/>
      <c r="P395" s="26"/>
      <c r="Q395" s="26"/>
      <c r="R395" s="26"/>
      <c r="S395" s="26"/>
    </row>
    <row r="396" spans="1:19" s="66" customFormat="1">
      <c r="A396" s="150"/>
      <c r="B396" s="1"/>
      <c r="C396" s="26"/>
      <c r="D396" s="67"/>
      <c r="E396" s="67"/>
      <c r="F396" s="26"/>
      <c r="G396" s="69"/>
      <c r="I396" s="26"/>
      <c r="J396" s="69"/>
      <c r="K396" s="69"/>
      <c r="L396" s="67"/>
      <c r="M396" s="69"/>
      <c r="N396" s="71"/>
      <c r="O396" s="72"/>
      <c r="P396" s="26"/>
      <c r="Q396" s="26"/>
      <c r="R396" s="26"/>
      <c r="S396" s="26"/>
    </row>
    <row r="397" spans="1:19" s="66" customFormat="1">
      <c r="A397" s="150"/>
      <c r="B397" s="1"/>
      <c r="C397" s="26"/>
      <c r="D397" s="67"/>
      <c r="E397" s="67"/>
      <c r="F397" s="26"/>
      <c r="G397" s="69"/>
      <c r="I397" s="26"/>
      <c r="J397" s="69"/>
      <c r="K397" s="69"/>
      <c r="L397" s="67"/>
      <c r="M397" s="69"/>
      <c r="N397" s="71"/>
      <c r="O397" s="72"/>
      <c r="P397" s="26"/>
      <c r="Q397" s="26"/>
      <c r="R397" s="26"/>
      <c r="S397" s="26"/>
    </row>
    <row r="398" spans="1:19" s="66" customFormat="1">
      <c r="A398" s="150"/>
      <c r="B398" s="1"/>
      <c r="C398" s="26"/>
      <c r="D398" s="67"/>
      <c r="E398" s="67"/>
      <c r="F398" s="26"/>
      <c r="G398" s="69"/>
      <c r="I398" s="26"/>
      <c r="J398" s="69"/>
      <c r="K398" s="69"/>
      <c r="L398" s="67"/>
      <c r="M398" s="69"/>
      <c r="N398" s="71"/>
      <c r="O398" s="72"/>
      <c r="P398" s="26"/>
      <c r="Q398" s="26"/>
      <c r="R398" s="26"/>
      <c r="S398" s="26"/>
    </row>
    <row r="399" spans="1:19" s="66" customFormat="1">
      <c r="A399" s="150"/>
      <c r="B399" s="1"/>
      <c r="C399" s="26"/>
      <c r="D399" s="67"/>
      <c r="E399" s="67"/>
      <c r="F399" s="26"/>
      <c r="G399" s="69"/>
      <c r="I399" s="26"/>
      <c r="J399" s="69"/>
      <c r="K399" s="69"/>
      <c r="L399" s="67"/>
      <c r="M399" s="69"/>
      <c r="N399" s="71"/>
      <c r="O399" s="72"/>
      <c r="P399" s="26"/>
      <c r="Q399" s="26"/>
      <c r="R399" s="26"/>
      <c r="S399" s="26"/>
    </row>
    <row r="400" spans="1:19" s="66" customFormat="1">
      <c r="A400" s="150"/>
      <c r="B400" s="1"/>
      <c r="C400" s="26"/>
      <c r="D400" s="67"/>
      <c r="E400" s="67"/>
      <c r="F400" s="26"/>
      <c r="G400" s="69"/>
      <c r="I400" s="26"/>
      <c r="J400" s="69"/>
      <c r="K400" s="69"/>
      <c r="L400" s="67"/>
      <c r="M400" s="69"/>
      <c r="N400" s="71"/>
      <c r="O400" s="72"/>
      <c r="P400" s="26"/>
      <c r="Q400" s="26"/>
      <c r="R400" s="26"/>
      <c r="S400" s="26"/>
    </row>
    <row r="401" spans="1:19" s="66" customFormat="1">
      <c r="A401" s="150"/>
      <c r="B401" s="1"/>
      <c r="C401" s="26"/>
      <c r="D401" s="67"/>
      <c r="E401" s="67"/>
      <c r="F401" s="26"/>
      <c r="G401" s="69"/>
      <c r="I401" s="26"/>
      <c r="J401" s="69"/>
      <c r="K401" s="69"/>
      <c r="L401" s="67"/>
      <c r="M401" s="69"/>
      <c r="N401" s="71"/>
      <c r="O401" s="72"/>
      <c r="P401" s="26"/>
      <c r="Q401" s="26"/>
      <c r="R401" s="26"/>
      <c r="S401" s="26"/>
    </row>
    <row r="402" spans="1:19" s="66" customFormat="1">
      <c r="A402" s="150"/>
      <c r="B402" s="1"/>
      <c r="C402" s="26"/>
      <c r="D402" s="67"/>
      <c r="E402" s="67"/>
      <c r="F402" s="26"/>
      <c r="G402" s="69"/>
      <c r="I402" s="26"/>
      <c r="J402" s="69"/>
      <c r="K402" s="69"/>
      <c r="L402" s="67"/>
      <c r="M402" s="69"/>
      <c r="N402" s="71"/>
      <c r="O402" s="72"/>
      <c r="P402" s="26"/>
      <c r="Q402" s="26"/>
      <c r="R402" s="26"/>
      <c r="S402" s="26"/>
    </row>
    <row r="403" spans="1:19" s="66" customFormat="1">
      <c r="A403" s="150"/>
      <c r="B403" s="1"/>
      <c r="C403" s="26"/>
      <c r="D403" s="67"/>
      <c r="E403" s="67"/>
      <c r="F403" s="26"/>
      <c r="G403" s="69"/>
      <c r="I403" s="26"/>
      <c r="J403" s="69"/>
      <c r="K403" s="69"/>
      <c r="L403" s="67"/>
      <c r="M403" s="69"/>
      <c r="N403" s="71"/>
      <c r="O403" s="72"/>
      <c r="P403" s="26"/>
      <c r="Q403" s="26"/>
      <c r="R403" s="26"/>
      <c r="S403" s="26"/>
    </row>
    <row r="404" spans="1:19" s="66" customFormat="1">
      <c r="A404" s="150"/>
      <c r="B404" s="1"/>
      <c r="C404" s="26"/>
      <c r="D404" s="67"/>
      <c r="E404" s="67"/>
      <c r="F404" s="26"/>
      <c r="G404" s="69"/>
      <c r="I404" s="26"/>
      <c r="J404" s="69"/>
      <c r="K404" s="69"/>
      <c r="L404" s="67"/>
      <c r="M404" s="69"/>
      <c r="N404" s="71"/>
      <c r="O404" s="72"/>
      <c r="P404" s="26"/>
      <c r="Q404" s="26"/>
      <c r="R404" s="26"/>
      <c r="S404" s="26"/>
    </row>
    <row r="405" spans="1:19" s="66" customFormat="1">
      <c r="A405" s="150"/>
      <c r="B405" s="1"/>
      <c r="C405" s="26"/>
      <c r="D405" s="67"/>
      <c r="E405" s="67"/>
      <c r="F405" s="26"/>
      <c r="G405" s="69"/>
      <c r="I405" s="26"/>
      <c r="J405" s="69"/>
      <c r="K405" s="69"/>
      <c r="L405" s="67"/>
      <c r="M405" s="69"/>
      <c r="N405" s="71"/>
      <c r="O405" s="72"/>
      <c r="P405" s="26"/>
      <c r="Q405" s="26"/>
      <c r="R405" s="26"/>
      <c r="S405" s="26"/>
    </row>
    <row r="406" spans="1:19" s="66" customFormat="1">
      <c r="A406" s="150"/>
      <c r="B406" s="1"/>
      <c r="C406" s="26"/>
      <c r="D406" s="67"/>
      <c r="E406" s="67"/>
      <c r="F406" s="26"/>
      <c r="G406" s="69"/>
      <c r="I406" s="26"/>
      <c r="J406" s="69"/>
      <c r="K406" s="69"/>
      <c r="L406" s="67"/>
      <c r="M406" s="69"/>
      <c r="N406" s="71"/>
      <c r="O406" s="72"/>
      <c r="P406" s="26"/>
      <c r="Q406" s="26"/>
      <c r="R406" s="26"/>
      <c r="S406" s="26"/>
    </row>
    <row r="407" spans="1:19" s="66" customFormat="1">
      <c r="A407" s="150"/>
      <c r="B407" s="1"/>
      <c r="C407" s="26"/>
      <c r="D407" s="67"/>
      <c r="E407" s="67"/>
      <c r="F407" s="26"/>
      <c r="G407" s="69"/>
      <c r="I407" s="26"/>
      <c r="J407" s="69"/>
      <c r="K407" s="69"/>
      <c r="L407" s="67"/>
      <c r="M407" s="69"/>
      <c r="N407" s="71"/>
      <c r="O407" s="72"/>
      <c r="P407" s="26"/>
      <c r="Q407" s="26"/>
      <c r="R407" s="26"/>
      <c r="S407" s="26"/>
    </row>
    <row r="408" spans="1:19" s="66" customFormat="1">
      <c r="A408" s="150"/>
      <c r="B408" s="1"/>
      <c r="C408" s="26"/>
      <c r="D408" s="67"/>
      <c r="E408" s="67"/>
      <c r="F408" s="26"/>
      <c r="G408" s="69"/>
      <c r="I408" s="26"/>
      <c r="J408" s="69"/>
      <c r="K408" s="69"/>
      <c r="L408" s="67"/>
      <c r="M408" s="69"/>
      <c r="N408" s="71"/>
      <c r="O408" s="72"/>
      <c r="P408" s="26"/>
      <c r="Q408" s="26"/>
      <c r="R408" s="26"/>
      <c r="S408" s="26"/>
    </row>
    <row r="409" spans="1:19" s="66" customFormat="1">
      <c r="A409" s="150"/>
      <c r="B409" s="1"/>
      <c r="C409" s="26"/>
      <c r="D409" s="67"/>
      <c r="E409" s="67"/>
      <c r="F409" s="26"/>
      <c r="G409" s="69"/>
      <c r="I409" s="26"/>
      <c r="J409" s="69"/>
      <c r="K409" s="69"/>
      <c r="L409" s="67"/>
      <c r="M409" s="69"/>
      <c r="N409" s="71"/>
      <c r="O409" s="72"/>
      <c r="P409" s="26"/>
      <c r="Q409" s="26"/>
      <c r="R409" s="26"/>
      <c r="S409" s="26"/>
    </row>
    <row r="410" spans="1:19" s="66" customFormat="1">
      <c r="A410" s="150"/>
      <c r="B410" s="1"/>
      <c r="C410" s="26"/>
      <c r="D410" s="67"/>
      <c r="E410" s="67"/>
      <c r="F410" s="26"/>
      <c r="G410" s="69"/>
      <c r="I410" s="26"/>
      <c r="J410" s="69"/>
      <c r="K410" s="69"/>
      <c r="L410" s="67"/>
      <c r="M410" s="69"/>
      <c r="N410" s="71"/>
      <c r="O410" s="72"/>
      <c r="P410" s="26"/>
      <c r="Q410" s="26"/>
      <c r="R410" s="26"/>
      <c r="S410" s="26"/>
    </row>
    <row r="411" spans="1:19">
      <c r="A411" s="24"/>
    </row>
    <row r="412" spans="1:19">
      <c r="A412" s="24"/>
    </row>
    <row r="413" spans="1:19">
      <c r="A413" s="24"/>
    </row>
    <row r="414" spans="1:19">
      <c r="A414" s="24"/>
    </row>
    <row r="415" spans="1:19">
      <c r="A415" s="24"/>
    </row>
    <row r="416" spans="1:19">
      <c r="A416" s="24"/>
    </row>
    <row r="417" spans="1:19" s="66" customFormat="1">
      <c r="A417" s="150"/>
      <c r="B417" s="1"/>
      <c r="C417" s="26"/>
      <c r="D417" s="67"/>
      <c r="E417" s="67"/>
      <c r="F417" s="26"/>
      <c r="G417" s="69"/>
      <c r="I417" s="26"/>
      <c r="J417" s="69"/>
      <c r="K417" s="69"/>
      <c r="L417" s="67"/>
      <c r="M417" s="69"/>
      <c r="N417" s="71"/>
      <c r="O417" s="72"/>
      <c r="P417" s="26"/>
      <c r="Q417" s="26"/>
      <c r="R417" s="26"/>
      <c r="S417" s="26"/>
    </row>
    <row r="418" spans="1:19" s="66" customFormat="1">
      <c r="A418" s="150"/>
      <c r="B418" s="1"/>
      <c r="C418" s="26"/>
      <c r="D418" s="67"/>
      <c r="E418" s="67"/>
      <c r="F418" s="26"/>
      <c r="G418" s="69"/>
      <c r="I418" s="26"/>
      <c r="J418" s="69"/>
      <c r="K418" s="69"/>
      <c r="L418" s="67"/>
      <c r="M418" s="69"/>
      <c r="N418" s="71"/>
      <c r="O418" s="72"/>
      <c r="P418" s="26"/>
      <c r="Q418" s="26"/>
      <c r="R418" s="26"/>
      <c r="S418" s="26"/>
    </row>
    <row r="419" spans="1:19" s="66" customFormat="1">
      <c r="A419" s="150"/>
      <c r="B419" s="1"/>
      <c r="C419" s="26"/>
      <c r="D419" s="67"/>
      <c r="E419" s="67"/>
      <c r="F419" s="26"/>
      <c r="G419" s="69"/>
      <c r="I419" s="26"/>
      <c r="J419" s="69"/>
      <c r="K419" s="69"/>
      <c r="L419" s="67"/>
      <c r="M419" s="69"/>
      <c r="N419" s="71"/>
      <c r="O419" s="72"/>
      <c r="P419" s="26"/>
      <c r="Q419" s="26"/>
      <c r="R419" s="26"/>
      <c r="S419" s="26"/>
    </row>
    <row r="420" spans="1:19" s="66" customFormat="1">
      <c r="A420" s="150"/>
      <c r="B420" s="1"/>
      <c r="C420" s="26"/>
      <c r="D420" s="67"/>
      <c r="E420" s="67"/>
      <c r="F420" s="26"/>
      <c r="G420" s="69"/>
      <c r="I420" s="26"/>
      <c r="J420" s="69"/>
      <c r="K420" s="69"/>
      <c r="L420" s="67"/>
      <c r="M420" s="69"/>
      <c r="N420" s="71"/>
      <c r="O420" s="72"/>
      <c r="P420" s="26"/>
      <c r="Q420" s="26"/>
      <c r="R420" s="26"/>
      <c r="S420" s="26"/>
    </row>
    <row r="421" spans="1:19" s="66" customFormat="1">
      <c r="A421" s="150"/>
      <c r="B421" s="1"/>
      <c r="C421" s="26"/>
      <c r="D421" s="67"/>
      <c r="E421" s="67"/>
      <c r="F421" s="26"/>
      <c r="G421" s="69"/>
      <c r="I421" s="26"/>
      <c r="J421" s="69"/>
      <c r="K421" s="69"/>
      <c r="L421" s="67"/>
      <c r="M421" s="69"/>
      <c r="N421" s="71"/>
      <c r="O421" s="72"/>
      <c r="P421" s="26"/>
      <c r="Q421" s="26"/>
      <c r="R421" s="26"/>
      <c r="S421" s="26"/>
    </row>
    <row r="422" spans="1:19" s="66" customFormat="1">
      <c r="A422" s="150"/>
      <c r="B422" s="1"/>
      <c r="C422" s="26"/>
      <c r="D422" s="67"/>
      <c r="E422" s="67"/>
      <c r="F422" s="26"/>
      <c r="G422" s="69"/>
      <c r="I422" s="26"/>
      <c r="J422" s="69"/>
      <c r="K422" s="69"/>
      <c r="L422" s="67"/>
      <c r="M422" s="69"/>
      <c r="N422" s="71"/>
      <c r="O422" s="72"/>
      <c r="P422" s="26"/>
      <c r="Q422" s="26"/>
      <c r="R422" s="26"/>
      <c r="S422" s="26"/>
    </row>
    <row r="423" spans="1:19" s="66" customFormat="1">
      <c r="A423" s="150"/>
      <c r="B423" s="1"/>
      <c r="C423" s="26"/>
      <c r="D423" s="67"/>
      <c r="E423" s="67"/>
      <c r="F423" s="26"/>
      <c r="G423" s="69"/>
      <c r="I423" s="26"/>
      <c r="J423" s="69"/>
      <c r="K423" s="69"/>
      <c r="L423" s="67"/>
      <c r="M423" s="69"/>
      <c r="N423" s="71"/>
      <c r="O423" s="72"/>
      <c r="P423" s="26"/>
      <c r="Q423" s="26"/>
      <c r="R423" s="26"/>
      <c r="S423" s="26"/>
    </row>
    <row r="424" spans="1:19" s="66" customFormat="1">
      <c r="A424" s="150"/>
      <c r="B424" s="1"/>
      <c r="C424" s="26"/>
      <c r="D424" s="67"/>
      <c r="E424" s="67"/>
      <c r="F424" s="26"/>
      <c r="G424" s="69"/>
      <c r="I424" s="26"/>
      <c r="J424" s="69"/>
      <c r="K424" s="69"/>
      <c r="L424" s="67"/>
      <c r="M424" s="69"/>
      <c r="N424" s="71"/>
      <c r="O424" s="72"/>
      <c r="P424" s="26"/>
      <c r="Q424" s="26"/>
      <c r="R424" s="26"/>
      <c r="S424" s="26"/>
    </row>
    <row r="425" spans="1:19" s="66" customFormat="1">
      <c r="A425" s="150"/>
      <c r="B425" s="1"/>
      <c r="C425" s="26"/>
      <c r="D425" s="67"/>
      <c r="E425" s="67"/>
      <c r="F425" s="26"/>
      <c r="G425" s="69"/>
      <c r="I425" s="26"/>
      <c r="J425" s="69"/>
      <c r="K425" s="69"/>
      <c r="L425" s="67"/>
      <c r="M425" s="69"/>
      <c r="N425" s="71"/>
      <c r="O425" s="72"/>
      <c r="P425" s="26"/>
      <c r="Q425" s="26"/>
      <c r="R425" s="26"/>
      <c r="S425" s="26"/>
    </row>
    <row r="426" spans="1:19" s="66" customFormat="1">
      <c r="A426" s="150"/>
      <c r="B426" s="1"/>
      <c r="C426" s="26"/>
      <c r="D426" s="67"/>
      <c r="E426" s="67"/>
      <c r="F426" s="26"/>
      <c r="G426" s="69"/>
      <c r="I426" s="26"/>
      <c r="J426" s="69"/>
      <c r="K426" s="69"/>
      <c r="L426" s="67"/>
      <c r="M426" s="69"/>
      <c r="N426" s="71"/>
      <c r="O426" s="72"/>
      <c r="P426" s="26"/>
      <c r="Q426" s="26"/>
      <c r="R426" s="26"/>
      <c r="S426" s="26"/>
    </row>
    <row r="427" spans="1:19" s="66" customFormat="1">
      <c r="A427" s="150"/>
      <c r="B427" s="1"/>
      <c r="C427" s="26"/>
      <c r="D427" s="67"/>
      <c r="E427" s="67"/>
      <c r="F427" s="26"/>
      <c r="G427" s="69"/>
      <c r="I427" s="26"/>
      <c r="J427" s="69"/>
      <c r="K427" s="69"/>
      <c r="L427" s="67"/>
      <c r="M427" s="69"/>
      <c r="N427" s="71"/>
      <c r="O427" s="72"/>
      <c r="P427" s="26"/>
      <c r="Q427" s="26"/>
      <c r="R427" s="26"/>
      <c r="S427" s="26"/>
    </row>
    <row r="428" spans="1:19" s="66" customFormat="1">
      <c r="A428" s="150"/>
      <c r="B428" s="1"/>
      <c r="C428" s="26"/>
      <c r="D428" s="67"/>
      <c r="E428" s="67"/>
      <c r="F428" s="26"/>
      <c r="G428" s="69"/>
      <c r="I428" s="26"/>
      <c r="J428" s="69"/>
      <c r="K428" s="69"/>
      <c r="L428" s="67"/>
      <c r="M428" s="69"/>
      <c r="N428" s="71"/>
      <c r="O428" s="72"/>
      <c r="P428" s="26"/>
      <c r="Q428" s="26"/>
      <c r="R428" s="26"/>
      <c r="S428" s="26"/>
    </row>
    <row r="429" spans="1:19" s="66" customFormat="1">
      <c r="A429" s="150"/>
      <c r="B429" s="1"/>
      <c r="C429" s="26"/>
      <c r="D429" s="67"/>
      <c r="E429" s="67"/>
      <c r="F429" s="26"/>
      <c r="G429" s="69"/>
      <c r="I429" s="26"/>
      <c r="J429" s="69"/>
      <c r="K429" s="69"/>
      <c r="L429" s="67"/>
      <c r="M429" s="69"/>
      <c r="N429" s="71"/>
      <c r="O429" s="72"/>
      <c r="P429" s="26"/>
      <c r="Q429" s="26"/>
      <c r="R429" s="26"/>
      <c r="S429" s="26"/>
    </row>
    <row r="430" spans="1:19" s="66" customFormat="1">
      <c r="A430" s="150"/>
      <c r="B430" s="1"/>
      <c r="C430" s="26"/>
      <c r="D430" s="67"/>
      <c r="E430" s="67"/>
      <c r="F430" s="26"/>
      <c r="G430" s="69"/>
      <c r="I430" s="26"/>
      <c r="J430" s="69"/>
      <c r="K430" s="69"/>
      <c r="L430" s="67"/>
      <c r="M430" s="69"/>
      <c r="N430" s="71"/>
      <c r="O430" s="72"/>
      <c r="P430" s="26"/>
      <c r="Q430" s="26"/>
      <c r="R430" s="26"/>
      <c r="S430" s="26"/>
    </row>
    <row r="431" spans="1:19" s="66" customFormat="1">
      <c r="A431" s="150"/>
      <c r="B431" s="1"/>
      <c r="C431" s="26"/>
      <c r="D431" s="67"/>
      <c r="E431" s="67"/>
      <c r="F431" s="26"/>
      <c r="G431" s="69"/>
      <c r="I431" s="26"/>
      <c r="J431" s="69"/>
      <c r="K431" s="69"/>
      <c r="L431" s="67"/>
      <c r="M431" s="69"/>
      <c r="N431" s="71"/>
      <c r="O431" s="72"/>
      <c r="P431" s="26"/>
      <c r="Q431" s="26"/>
      <c r="R431" s="26"/>
      <c r="S431" s="26"/>
    </row>
    <row r="432" spans="1:19" s="66" customFormat="1">
      <c r="A432" s="150"/>
      <c r="B432" s="1"/>
      <c r="C432" s="26"/>
      <c r="D432" s="67"/>
      <c r="E432" s="67"/>
      <c r="F432" s="26"/>
      <c r="G432" s="69"/>
      <c r="I432" s="26"/>
      <c r="J432" s="69"/>
      <c r="K432" s="69"/>
      <c r="L432" s="67"/>
      <c r="M432" s="69"/>
      <c r="N432" s="71"/>
      <c r="O432" s="72"/>
      <c r="P432" s="26"/>
      <c r="Q432" s="26"/>
      <c r="R432" s="26"/>
      <c r="S432" s="26"/>
    </row>
    <row r="433" spans="1:19" s="66" customFormat="1">
      <c r="A433" s="150"/>
      <c r="B433" s="1"/>
      <c r="C433" s="26"/>
      <c r="D433" s="67"/>
      <c r="E433" s="67"/>
      <c r="F433" s="26"/>
      <c r="G433" s="69"/>
      <c r="I433" s="26"/>
      <c r="J433" s="69"/>
      <c r="K433" s="69"/>
      <c r="L433" s="67"/>
      <c r="M433" s="69"/>
      <c r="N433" s="71"/>
      <c r="O433" s="72"/>
      <c r="P433" s="26"/>
      <c r="Q433" s="26"/>
      <c r="R433" s="26"/>
      <c r="S433" s="26"/>
    </row>
    <row r="434" spans="1:19" s="66" customFormat="1">
      <c r="A434" s="150"/>
      <c r="B434" s="1"/>
      <c r="C434" s="26"/>
      <c r="D434" s="67"/>
      <c r="E434" s="67"/>
      <c r="F434" s="26"/>
      <c r="G434" s="69"/>
      <c r="I434" s="26"/>
      <c r="J434" s="69"/>
      <c r="K434" s="69"/>
      <c r="L434" s="67"/>
      <c r="M434" s="69"/>
      <c r="N434" s="71"/>
      <c r="O434" s="72"/>
      <c r="P434" s="26"/>
      <c r="Q434" s="26"/>
      <c r="R434" s="26"/>
      <c r="S434" s="26"/>
    </row>
    <row r="435" spans="1:19" s="66" customFormat="1">
      <c r="A435" s="150"/>
      <c r="B435" s="1"/>
      <c r="C435" s="26"/>
      <c r="D435" s="67"/>
      <c r="E435" s="67"/>
      <c r="F435" s="26"/>
      <c r="G435" s="69"/>
      <c r="I435" s="26"/>
      <c r="J435" s="69"/>
      <c r="K435" s="69"/>
      <c r="L435" s="67"/>
      <c r="M435" s="69"/>
      <c r="N435" s="71"/>
      <c r="O435" s="72"/>
      <c r="P435" s="26"/>
      <c r="Q435" s="26"/>
      <c r="R435" s="26"/>
      <c r="S435" s="26"/>
    </row>
    <row r="436" spans="1:19" s="66" customFormat="1">
      <c r="A436" s="150"/>
      <c r="B436" s="1"/>
      <c r="C436" s="26"/>
      <c r="D436" s="67"/>
      <c r="E436" s="67"/>
      <c r="F436" s="26"/>
      <c r="G436" s="69"/>
      <c r="I436" s="26"/>
      <c r="J436" s="69"/>
      <c r="K436" s="69"/>
      <c r="L436" s="67"/>
      <c r="M436" s="69"/>
      <c r="N436" s="71"/>
      <c r="O436" s="72"/>
      <c r="P436" s="26"/>
      <c r="Q436" s="26"/>
      <c r="R436" s="26"/>
      <c r="S436" s="26"/>
    </row>
    <row r="437" spans="1:19" s="66" customFormat="1">
      <c r="A437" s="150"/>
      <c r="B437" s="1"/>
      <c r="C437" s="26"/>
      <c r="D437" s="67"/>
      <c r="E437" s="67"/>
      <c r="F437" s="26"/>
      <c r="G437" s="69"/>
      <c r="I437" s="26"/>
      <c r="J437" s="69"/>
      <c r="K437" s="69"/>
      <c r="L437" s="67"/>
      <c r="M437" s="69"/>
      <c r="N437" s="71"/>
      <c r="O437" s="72"/>
      <c r="P437" s="26"/>
      <c r="Q437" s="26"/>
      <c r="R437" s="26"/>
      <c r="S437" s="26"/>
    </row>
    <row r="438" spans="1:19" s="66" customFormat="1">
      <c r="A438" s="150"/>
      <c r="B438" s="1"/>
      <c r="C438" s="26"/>
      <c r="D438" s="67"/>
      <c r="E438" s="67"/>
      <c r="F438" s="26"/>
      <c r="G438" s="69"/>
      <c r="I438" s="26"/>
      <c r="J438" s="69"/>
      <c r="K438" s="69"/>
      <c r="L438" s="67"/>
      <c r="M438" s="69"/>
      <c r="N438" s="71"/>
      <c r="O438" s="72"/>
      <c r="P438" s="26"/>
      <c r="Q438" s="26"/>
      <c r="R438" s="26"/>
      <c r="S438" s="26"/>
    </row>
    <row r="439" spans="1:19" s="66" customFormat="1">
      <c r="A439" s="150"/>
      <c r="B439" s="1"/>
      <c r="C439" s="26"/>
      <c r="D439" s="67"/>
      <c r="E439" s="67"/>
      <c r="F439" s="26"/>
      <c r="G439" s="69"/>
      <c r="I439" s="26"/>
      <c r="J439" s="69"/>
      <c r="K439" s="69"/>
      <c r="L439" s="67"/>
      <c r="M439" s="69"/>
      <c r="N439" s="71"/>
      <c r="O439" s="72"/>
      <c r="P439" s="26"/>
      <c r="Q439" s="26"/>
      <c r="R439" s="26"/>
      <c r="S439" s="26"/>
    </row>
    <row r="440" spans="1:19" s="66" customFormat="1">
      <c r="A440" s="150"/>
      <c r="B440" s="1"/>
      <c r="C440" s="26"/>
      <c r="D440" s="67"/>
      <c r="E440" s="67"/>
      <c r="F440" s="26"/>
      <c r="G440" s="69"/>
      <c r="I440" s="26"/>
      <c r="J440" s="69"/>
      <c r="K440" s="69"/>
      <c r="L440" s="67"/>
      <c r="M440" s="69"/>
      <c r="N440" s="71"/>
      <c r="O440" s="72"/>
      <c r="P440" s="26"/>
      <c r="Q440" s="26"/>
      <c r="R440" s="26"/>
      <c r="S440" s="26"/>
    </row>
    <row r="441" spans="1:19" s="66" customFormat="1">
      <c r="A441" s="150"/>
      <c r="B441" s="1"/>
      <c r="C441" s="26"/>
      <c r="D441" s="67"/>
      <c r="E441" s="67"/>
      <c r="F441" s="26"/>
      <c r="G441" s="69"/>
      <c r="I441" s="26"/>
      <c r="J441" s="69"/>
      <c r="K441" s="69"/>
      <c r="L441" s="67"/>
      <c r="M441" s="69"/>
      <c r="N441" s="71"/>
      <c r="O441" s="72"/>
      <c r="P441" s="26"/>
      <c r="Q441" s="26"/>
      <c r="R441" s="26"/>
      <c r="S441" s="26"/>
    </row>
    <row r="442" spans="1:19" s="66" customFormat="1">
      <c r="A442" s="150"/>
      <c r="B442" s="1"/>
      <c r="C442" s="26"/>
      <c r="D442" s="67"/>
      <c r="E442" s="67"/>
      <c r="F442" s="26"/>
      <c r="G442" s="69"/>
      <c r="I442" s="26"/>
      <c r="J442" s="69"/>
      <c r="K442" s="69"/>
      <c r="L442" s="67"/>
      <c r="M442" s="69"/>
      <c r="N442" s="71"/>
      <c r="O442" s="72"/>
      <c r="P442" s="26"/>
      <c r="Q442" s="26"/>
      <c r="R442" s="26"/>
      <c r="S442" s="26"/>
    </row>
    <row r="443" spans="1:19" s="66" customFormat="1">
      <c r="A443" s="150"/>
      <c r="B443" s="1"/>
      <c r="C443" s="26"/>
      <c r="D443" s="67"/>
      <c r="E443" s="67"/>
      <c r="F443" s="26"/>
      <c r="G443" s="69"/>
      <c r="I443" s="26"/>
      <c r="J443" s="69"/>
      <c r="K443" s="69"/>
      <c r="L443" s="67"/>
      <c r="M443" s="69"/>
      <c r="N443" s="71"/>
      <c r="O443" s="72"/>
      <c r="P443" s="26"/>
      <c r="Q443" s="26"/>
      <c r="R443" s="26"/>
      <c r="S443" s="26"/>
    </row>
    <row r="444" spans="1:19" s="66" customFormat="1">
      <c r="A444" s="150"/>
      <c r="B444" s="1"/>
      <c r="C444" s="26"/>
      <c r="D444" s="67"/>
      <c r="E444" s="67"/>
      <c r="F444" s="26"/>
      <c r="G444" s="69"/>
      <c r="I444" s="26"/>
      <c r="J444" s="69"/>
      <c r="K444" s="69"/>
      <c r="L444" s="67"/>
      <c r="M444" s="69"/>
      <c r="N444" s="71"/>
      <c r="O444" s="72"/>
      <c r="P444" s="26"/>
      <c r="Q444" s="26"/>
      <c r="R444" s="26"/>
      <c r="S444" s="26"/>
    </row>
    <row r="445" spans="1:19" s="66" customFormat="1">
      <c r="A445" s="150"/>
      <c r="B445" s="1"/>
      <c r="C445" s="26"/>
      <c r="D445" s="67"/>
      <c r="E445" s="67"/>
      <c r="F445" s="26"/>
      <c r="G445" s="69"/>
      <c r="I445" s="26"/>
      <c r="J445" s="69"/>
      <c r="K445" s="69"/>
      <c r="L445" s="67"/>
      <c r="M445" s="69"/>
      <c r="N445" s="71"/>
      <c r="O445" s="72"/>
      <c r="P445" s="26"/>
      <c r="Q445" s="26"/>
      <c r="R445" s="26"/>
      <c r="S445" s="26"/>
    </row>
    <row r="446" spans="1:19"/>
    <row r="447" spans="1:19"/>
    <row r="448" spans="1:19"/>
    <row r="449" spans="1:19"/>
    <row r="450" spans="1:19"/>
    <row r="451" spans="1:19"/>
    <row r="452" spans="1:19"/>
    <row r="453" spans="1:19"/>
    <row r="454" spans="1:19"/>
    <row r="455" spans="1:19"/>
    <row r="456" spans="1:19"/>
    <row r="457" spans="1:19"/>
    <row r="458" spans="1:19"/>
    <row r="459" spans="1:19"/>
    <row r="460" spans="1:19" s="66" customFormat="1">
      <c r="A460" s="150"/>
      <c r="B460" s="1"/>
      <c r="C460" s="26"/>
      <c r="D460" s="67"/>
      <c r="E460" s="67"/>
      <c r="F460" s="26"/>
      <c r="G460" s="69"/>
      <c r="I460" s="26"/>
      <c r="J460" s="69"/>
      <c r="K460" s="69"/>
      <c r="L460" s="67"/>
      <c r="M460" s="69"/>
      <c r="N460" s="71"/>
      <c r="O460" s="72"/>
      <c r="P460" s="26"/>
      <c r="Q460" s="26"/>
      <c r="R460" s="26"/>
      <c r="S460" s="26"/>
    </row>
    <row r="461" spans="1:19" s="66" customFormat="1">
      <c r="A461" s="150"/>
      <c r="B461" s="1"/>
      <c r="C461" s="26"/>
      <c r="D461" s="67"/>
      <c r="E461" s="67"/>
      <c r="F461" s="26"/>
      <c r="G461" s="69"/>
      <c r="I461" s="26"/>
      <c r="J461" s="69"/>
      <c r="K461" s="69"/>
      <c r="L461" s="67"/>
      <c r="M461" s="69"/>
      <c r="N461" s="71"/>
      <c r="O461" s="72"/>
      <c r="P461" s="26"/>
      <c r="Q461" s="26"/>
      <c r="R461" s="26"/>
      <c r="S461" s="26"/>
    </row>
    <row r="462" spans="1:19" s="66" customFormat="1">
      <c r="A462" s="150"/>
      <c r="B462" s="1"/>
      <c r="C462" s="26"/>
      <c r="D462" s="67"/>
      <c r="E462" s="67"/>
      <c r="F462" s="26"/>
      <c r="G462" s="69"/>
      <c r="I462" s="26"/>
      <c r="J462" s="69"/>
      <c r="K462" s="69"/>
      <c r="L462" s="67"/>
      <c r="M462" s="69"/>
      <c r="N462" s="71"/>
      <c r="O462" s="72"/>
      <c r="P462" s="26"/>
      <c r="Q462" s="26"/>
      <c r="R462" s="26"/>
      <c r="S462" s="26"/>
    </row>
    <row r="463" spans="1:19" s="66" customFormat="1">
      <c r="A463" s="150"/>
      <c r="B463" s="1"/>
      <c r="C463" s="26"/>
      <c r="D463" s="67"/>
      <c r="E463" s="67"/>
      <c r="F463" s="26"/>
      <c r="G463" s="69"/>
      <c r="I463" s="26"/>
      <c r="J463" s="69"/>
      <c r="K463" s="69"/>
      <c r="L463" s="67"/>
      <c r="M463" s="69"/>
      <c r="N463" s="71"/>
      <c r="O463" s="72"/>
      <c r="P463" s="26"/>
      <c r="Q463" s="26"/>
      <c r="R463" s="26"/>
      <c r="S463" s="26"/>
    </row>
    <row r="464" spans="1:19" s="66" customFormat="1">
      <c r="A464" s="150"/>
      <c r="B464" s="1"/>
      <c r="C464" s="26"/>
      <c r="D464" s="67"/>
      <c r="E464" s="67"/>
      <c r="F464" s="26"/>
      <c r="G464" s="69"/>
      <c r="I464" s="26"/>
      <c r="J464" s="69"/>
      <c r="K464" s="69"/>
      <c r="L464" s="67"/>
      <c r="M464" s="69"/>
      <c r="N464" s="71"/>
      <c r="O464" s="72"/>
      <c r="P464" s="26"/>
      <c r="Q464" s="26"/>
      <c r="R464" s="26"/>
      <c r="S464" s="26"/>
    </row>
    <row r="465" spans="1:19" s="66" customFormat="1">
      <c r="A465" s="150"/>
      <c r="B465" s="1"/>
      <c r="C465" s="26"/>
      <c r="D465" s="67"/>
      <c r="E465" s="67"/>
      <c r="F465" s="26"/>
      <c r="G465" s="69"/>
      <c r="I465" s="26"/>
      <c r="J465" s="69"/>
      <c r="K465" s="69"/>
      <c r="L465" s="67"/>
      <c r="M465" s="69"/>
      <c r="N465" s="71"/>
      <c r="O465" s="72"/>
      <c r="P465" s="26"/>
      <c r="Q465" s="26"/>
      <c r="R465" s="26"/>
      <c r="S465" s="26"/>
    </row>
    <row r="466" spans="1:19" s="66" customFormat="1">
      <c r="A466" s="150"/>
      <c r="B466" s="1"/>
      <c r="C466" s="26"/>
      <c r="D466" s="67"/>
      <c r="E466" s="67"/>
      <c r="F466" s="26"/>
      <c r="G466" s="69"/>
      <c r="I466" s="26"/>
      <c r="J466" s="69"/>
      <c r="K466" s="69"/>
      <c r="L466" s="67"/>
      <c r="M466" s="69"/>
      <c r="N466" s="71"/>
      <c r="O466" s="72"/>
      <c r="P466" s="26"/>
      <c r="Q466" s="26"/>
      <c r="R466" s="26"/>
      <c r="S466" s="26"/>
    </row>
    <row r="467" spans="1:19" s="66" customFormat="1">
      <c r="A467" s="150"/>
      <c r="B467" s="1"/>
      <c r="C467" s="26"/>
      <c r="D467" s="67"/>
      <c r="E467" s="67"/>
      <c r="F467" s="26"/>
      <c r="G467" s="69"/>
      <c r="I467" s="26"/>
      <c r="J467" s="69"/>
      <c r="K467" s="69"/>
      <c r="L467" s="67"/>
      <c r="M467" s="69"/>
      <c r="N467" s="71"/>
      <c r="O467" s="72"/>
      <c r="P467" s="26"/>
      <c r="Q467" s="26"/>
      <c r="R467" s="26"/>
      <c r="S467" s="26"/>
    </row>
    <row r="468" spans="1:19" s="66" customFormat="1">
      <c r="A468" s="150"/>
      <c r="B468" s="1"/>
      <c r="C468" s="26"/>
      <c r="D468" s="67"/>
      <c r="E468" s="67"/>
      <c r="F468" s="26"/>
      <c r="G468" s="69"/>
      <c r="I468" s="26"/>
      <c r="J468" s="69"/>
      <c r="K468" s="69"/>
      <c r="L468" s="67"/>
      <c r="M468" s="69"/>
      <c r="N468" s="71"/>
      <c r="O468" s="72"/>
      <c r="P468" s="26"/>
      <c r="Q468" s="26"/>
      <c r="R468" s="26"/>
      <c r="S468" s="26"/>
    </row>
    <row r="469" spans="1:19" s="66" customFormat="1">
      <c r="A469" s="150"/>
      <c r="B469" s="1"/>
      <c r="C469" s="26"/>
      <c r="D469" s="67"/>
      <c r="E469" s="67"/>
      <c r="F469" s="26"/>
      <c r="G469" s="69"/>
      <c r="I469" s="26"/>
      <c r="J469" s="69"/>
      <c r="K469" s="69"/>
      <c r="L469" s="67"/>
      <c r="M469" s="69"/>
      <c r="N469" s="71"/>
      <c r="O469" s="72"/>
      <c r="P469" s="26"/>
      <c r="Q469" s="26"/>
      <c r="R469" s="26"/>
      <c r="S469" s="26"/>
    </row>
    <row r="470" spans="1:19" s="66" customFormat="1">
      <c r="A470" s="150"/>
      <c r="B470" s="1"/>
      <c r="C470" s="26"/>
      <c r="D470" s="67"/>
      <c r="E470" s="67"/>
      <c r="F470" s="26"/>
      <c r="G470" s="69"/>
      <c r="I470" s="26"/>
      <c r="J470" s="69"/>
      <c r="K470" s="69"/>
      <c r="L470" s="67"/>
      <c r="M470" s="69"/>
      <c r="N470" s="71"/>
      <c r="O470" s="72"/>
      <c r="P470" s="26"/>
      <c r="Q470" s="26"/>
      <c r="R470" s="26"/>
      <c r="S470" s="26"/>
    </row>
    <row r="471" spans="1:19" s="66" customFormat="1">
      <c r="A471" s="150"/>
      <c r="B471" s="1"/>
      <c r="C471" s="26"/>
      <c r="D471" s="67"/>
      <c r="E471" s="67"/>
      <c r="F471" s="26"/>
      <c r="G471" s="69"/>
      <c r="I471" s="26"/>
      <c r="J471" s="69"/>
      <c r="K471" s="69"/>
      <c r="L471" s="67"/>
      <c r="M471" s="69"/>
      <c r="N471" s="71"/>
      <c r="O471" s="72"/>
      <c r="P471" s="26"/>
      <c r="Q471" s="26"/>
      <c r="R471" s="26"/>
      <c r="S471" s="26"/>
    </row>
    <row r="472" spans="1:19" s="66" customFormat="1">
      <c r="A472" s="150"/>
      <c r="B472" s="1"/>
      <c r="C472" s="26"/>
      <c r="D472" s="67"/>
      <c r="E472" s="67"/>
      <c r="F472" s="26"/>
      <c r="G472" s="69"/>
      <c r="I472" s="26"/>
      <c r="J472" s="69"/>
      <c r="K472" s="69"/>
      <c r="L472" s="67"/>
      <c r="M472" s="69"/>
      <c r="N472" s="71"/>
      <c r="O472" s="72"/>
      <c r="P472" s="26"/>
      <c r="Q472" s="26"/>
      <c r="R472" s="26"/>
      <c r="S472" s="26"/>
    </row>
    <row r="473" spans="1:19" s="66" customFormat="1">
      <c r="A473" s="150"/>
      <c r="B473" s="1"/>
      <c r="C473" s="26"/>
      <c r="D473" s="67"/>
      <c r="E473" s="67"/>
      <c r="F473" s="26"/>
      <c r="G473" s="69"/>
      <c r="I473" s="26"/>
      <c r="J473" s="69"/>
      <c r="K473" s="69"/>
      <c r="L473" s="67"/>
      <c r="M473" s="69"/>
      <c r="N473" s="71"/>
      <c r="O473" s="72"/>
      <c r="P473" s="26"/>
      <c r="Q473" s="26"/>
      <c r="R473" s="26"/>
      <c r="S473" s="26"/>
    </row>
    <row r="474" spans="1:19" s="66" customFormat="1">
      <c r="A474" s="150"/>
      <c r="B474" s="1"/>
      <c r="C474" s="26"/>
      <c r="D474" s="67"/>
      <c r="E474" s="67"/>
      <c r="F474" s="26"/>
      <c r="G474" s="69"/>
      <c r="I474" s="26"/>
      <c r="J474" s="69"/>
      <c r="K474" s="69"/>
      <c r="L474" s="67"/>
      <c r="M474" s="69"/>
      <c r="N474" s="71"/>
      <c r="O474" s="72"/>
      <c r="P474" s="26"/>
      <c r="Q474" s="26"/>
      <c r="R474" s="26"/>
      <c r="S474" s="26"/>
    </row>
    <row r="475" spans="1:19" s="66" customFormat="1">
      <c r="A475" s="150"/>
      <c r="B475" s="1"/>
      <c r="C475" s="26"/>
      <c r="D475" s="67"/>
      <c r="E475" s="67"/>
      <c r="F475" s="26"/>
      <c r="G475" s="69"/>
      <c r="I475" s="26"/>
      <c r="J475" s="69"/>
      <c r="K475" s="69"/>
      <c r="L475" s="67"/>
      <c r="M475" s="69"/>
      <c r="N475" s="71"/>
      <c r="O475" s="72"/>
      <c r="P475" s="26"/>
      <c r="Q475" s="26"/>
      <c r="R475" s="26"/>
      <c r="S475" s="26"/>
    </row>
    <row r="476" spans="1:19" s="66" customFormat="1">
      <c r="A476" s="150"/>
      <c r="B476" s="1"/>
      <c r="C476" s="26"/>
      <c r="D476" s="67"/>
      <c r="E476" s="67"/>
      <c r="F476" s="26"/>
      <c r="G476" s="69"/>
      <c r="I476" s="26"/>
      <c r="J476" s="69"/>
      <c r="K476" s="69"/>
      <c r="L476" s="67"/>
      <c r="M476" s="69"/>
      <c r="N476" s="71"/>
      <c r="O476" s="72"/>
      <c r="P476" s="26"/>
      <c r="Q476" s="26"/>
      <c r="R476" s="26"/>
      <c r="S476" s="26"/>
    </row>
    <row r="477" spans="1:19" s="66" customFormat="1">
      <c r="A477" s="150"/>
      <c r="B477" s="1"/>
      <c r="C477" s="26"/>
      <c r="D477" s="67"/>
      <c r="E477" s="67"/>
      <c r="F477" s="26"/>
      <c r="G477" s="69"/>
      <c r="I477" s="26"/>
      <c r="J477" s="69"/>
      <c r="K477" s="69"/>
      <c r="L477" s="67"/>
      <c r="M477" s="69"/>
      <c r="N477" s="71"/>
      <c r="O477" s="72"/>
      <c r="P477" s="26"/>
      <c r="Q477" s="26"/>
      <c r="R477" s="26"/>
      <c r="S477" s="26"/>
    </row>
    <row r="478" spans="1:19" s="66" customFormat="1">
      <c r="A478" s="150"/>
      <c r="B478" s="1"/>
      <c r="C478" s="26"/>
      <c r="D478" s="67"/>
      <c r="E478" s="67"/>
      <c r="F478" s="26"/>
      <c r="G478" s="69"/>
      <c r="I478" s="26"/>
      <c r="J478" s="69"/>
      <c r="K478" s="69"/>
      <c r="L478" s="67"/>
      <c r="M478" s="69"/>
      <c r="N478" s="71"/>
      <c r="O478" s="72"/>
      <c r="P478" s="26"/>
      <c r="Q478" s="26"/>
      <c r="R478" s="26"/>
      <c r="S478" s="26"/>
    </row>
    <row r="479" spans="1:19" s="66" customFormat="1">
      <c r="A479" s="150"/>
      <c r="B479" s="1"/>
      <c r="C479" s="26"/>
      <c r="D479" s="67"/>
      <c r="E479" s="67"/>
      <c r="F479" s="26"/>
      <c r="G479" s="69"/>
      <c r="I479" s="26"/>
      <c r="J479" s="69"/>
      <c r="K479" s="69"/>
      <c r="L479" s="67"/>
      <c r="M479" s="69"/>
      <c r="N479" s="71"/>
      <c r="O479" s="72"/>
      <c r="P479" s="26"/>
      <c r="Q479" s="26"/>
      <c r="R479" s="26"/>
      <c r="S479" s="26"/>
    </row>
    <row r="480" spans="1:19" s="66" customFormat="1">
      <c r="A480" s="150"/>
      <c r="B480" s="1"/>
      <c r="C480" s="26"/>
      <c r="D480" s="67"/>
      <c r="E480" s="67"/>
      <c r="F480" s="26"/>
      <c r="G480" s="69"/>
      <c r="I480" s="26"/>
      <c r="J480" s="69"/>
      <c r="K480" s="69"/>
      <c r="L480" s="67"/>
      <c r="M480" s="69"/>
      <c r="N480" s="71"/>
      <c r="O480" s="72"/>
      <c r="P480" s="26"/>
      <c r="Q480" s="26"/>
      <c r="R480" s="26"/>
      <c r="S480" s="26"/>
    </row>
    <row r="481" spans="1:19" s="66" customFormat="1">
      <c r="A481" s="150"/>
      <c r="B481" s="1"/>
      <c r="C481" s="26"/>
      <c r="D481" s="67"/>
      <c r="E481" s="67"/>
      <c r="F481" s="26"/>
      <c r="G481" s="69"/>
      <c r="I481" s="26"/>
      <c r="J481" s="69"/>
      <c r="K481" s="69"/>
      <c r="L481" s="67"/>
      <c r="M481" s="69"/>
      <c r="N481" s="71"/>
      <c r="O481" s="72"/>
      <c r="P481" s="26"/>
      <c r="Q481" s="26"/>
      <c r="R481" s="26"/>
      <c r="S481" s="26"/>
    </row>
    <row r="482" spans="1:19" s="66" customFormat="1">
      <c r="A482" s="150"/>
      <c r="B482" s="1"/>
      <c r="C482" s="26"/>
      <c r="D482" s="67"/>
      <c r="E482" s="67"/>
      <c r="F482" s="26"/>
      <c r="G482" s="69"/>
      <c r="I482" s="26"/>
      <c r="J482" s="69"/>
      <c r="K482" s="69"/>
      <c r="L482" s="67"/>
      <c r="M482" s="69"/>
      <c r="N482" s="71"/>
      <c r="O482" s="72"/>
      <c r="P482" s="26"/>
      <c r="Q482" s="26"/>
      <c r="R482" s="26"/>
      <c r="S482" s="26"/>
    </row>
    <row r="483" spans="1:19" s="66" customFormat="1">
      <c r="A483" s="150"/>
      <c r="B483" s="1"/>
      <c r="C483" s="26"/>
      <c r="D483" s="67"/>
      <c r="E483" s="67"/>
      <c r="F483" s="26"/>
      <c r="G483" s="69"/>
      <c r="I483" s="26"/>
      <c r="J483" s="69"/>
      <c r="K483" s="69"/>
      <c r="L483" s="67"/>
      <c r="M483" s="69"/>
      <c r="N483" s="71"/>
      <c r="O483" s="72"/>
      <c r="P483" s="26"/>
      <c r="Q483" s="26"/>
      <c r="R483" s="26"/>
      <c r="S483" s="26"/>
    </row>
    <row r="484" spans="1:19" s="66" customFormat="1">
      <c r="A484" s="150"/>
      <c r="B484" s="1"/>
      <c r="C484" s="26"/>
      <c r="D484" s="67"/>
      <c r="E484" s="67"/>
      <c r="F484" s="26"/>
      <c r="G484" s="69"/>
      <c r="I484" s="26"/>
      <c r="J484" s="69"/>
      <c r="K484" s="69"/>
      <c r="L484" s="67"/>
      <c r="M484" s="69"/>
      <c r="N484" s="71"/>
      <c r="O484" s="72"/>
      <c r="P484" s="26"/>
      <c r="Q484" s="26"/>
      <c r="R484" s="26"/>
      <c r="S484" s="26"/>
    </row>
    <row r="485" spans="1:19" s="66" customFormat="1">
      <c r="A485" s="150"/>
      <c r="B485" s="1"/>
      <c r="C485" s="26"/>
      <c r="D485" s="67"/>
      <c r="E485" s="67"/>
      <c r="F485" s="26"/>
      <c r="G485" s="69"/>
      <c r="I485" s="26"/>
      <c r="J485" s="69"/>
      <c r="K485" s="69"/>
      <c r="L485" s="67"/>
      <c r="M485" s="69"/>
      <c r="N485" s="71"/>
      <c r="O485" s="72"/>
      <c r="P485" s="26"/>
      <c r="Q485" s="26"/>
      <c r="R485" s="26"/>
      <c r="S485" s="26"/>
    </row>
    <row r="486" spans="1:19" s="66" customFormat="1">
      <c r="A486" s="150"/>
      <c r="B486" s="1"/>
      <c r="C486" s="26"/>
      <c r="D486" s="67"/>
      <c r="E486" s="67"/>
      <c r="F486" s="26"/>
      <c r="G486" s="69"/>
      <c r="I486" s="26"/>
      <c r="J486" s="69"/>
      <c r="K486" s="69"/>
      <c r="L486" s="67"/>
      <c r="M486" s="69"/>
      <c r="N486" s="71"/>
      <c r="O486" s="72"/>
      <c r="P486" s="26"/>
      <c r="Q486" s="26"/>
      <c r="R486" s="26"/>
      <c r="S486" s="26"/>
    </row>
    <row r="487" spans="1:19" s="66" customFormat="1">
      <c r="A487" s="150"/>
      <c r="B487" s="1"/>
      <c r="C487" s="26"/>
      <c r="D487" s="67"/>
      <c r="E487" s="67"/>
      <c r="F487" s="26"/>
      <c r="G487" s="69"/>
      <c r="I487" s="26"/>
      <c r="J487" s="69"/>
      <c r="K487" s="69"/>
      <c r="L487" s="67"/>
      <c r="M487" s="69"/>
      <c r="N487" s="71"/>
      <c r="O487" s="72"/>
      <c r="P487" s="26"/>
      <c r="Q487" s="26"/>
      <c r="R487" s="26"/>
      <c r="S487" s="26"/>
    </row>
    <row r="488" spans="1:19" s="66" customFormat="1">
      <c r="A488" s="150"/>
      <c r="B488" s="1"/>
      <c r="C488" s="26"/>
      <c r="D488" s="67"/>
      <c r="E488" s="67"/>
      <c r="F488" s="26"/>
      <c r="G488" s="69"/>
      <c r="I488" s="26"/>
      <c r="J488" s="69"/>
      <c r="K488" s="69"/>
      <c r="L488" s="67"/>
      <c r="M488" s="69"/>
      <c r="N488" s="71"/>
      <c r="O488" s="72"/>
      <c r="P488" s="26"/>
      <c r="Q488" s="26"/>
      <c r="R488" s="26"/>
      <c r="S488" s="26"/>
    </row>
    <row r="489" spans="1:19" s="66" customFormat="1">
      <c r="A489" s="150"/>
      <c r="B489" s="1"/>
      <c r="C489" s="26"/>
      <c r="D489" s="67"/>
      <c r="E489" s="67"/>
      <c r="F489" s="26"/>
      <c r="G489" s="69"/>
      <c r="I489" s="26"/>
      <c r="J489" s="69"/>
      <c r="K489" s="69"/>
      <c r="L489" s="67"/>
      <c r="M489" s="69"/>
      <c r="N489" s="71"/>
      <c r="O489" s="72"/>
      <c r="P489" s="26"/>
      <c r="Q489" s="26"/>
      <c r="R489" s="26"/>
      <c r="S489" s="26"/>
    </row>
    <row r="490" spans="1:19" s="66" customFormat="1">
      <c r="A490" s="150"/>
      <c r="B490" s="1"/>
      <c r="C490" s="26"/>
      <c r="D490" s="67"/>
      <c r="E490" s="67"/>
      <c r="F490" s="26"/>
      <c r="G490" s="69"/>
      <c r="I490" s="26"/>
      <c r="J490" s="69"/>
      <c r="K490" s="69"/>
      <c r="L490" s="67"/>
      <c r="M490" s="69"/>
      <c r="N490" s="71"/>
      <c r="O490" s="72"/>
      <c r="P490" s="26"/>
      <c r="Q490" s="26"/>
      <c r="R490" s="26"/>
      <c r="S490" s="26"/>
    </row>
    <row r="491" spans="1:19" s="66" customFormat="1">
      <c r="A491" s="150"/>
      <c r="B491" s="1"/>
      <c r="C491" s="26"/>
      <c r="D491" s="67"/>
      <c r="E491" s="67"/>
      <c r="F491" s="26"/>
      <c r="G491" s="69"/>
      <c r="I491" s="26"/>
      <c r="J491" s="69"/>
      <c r="K491" s="69"/>
      <c r="L491" s="67"/>
      <c r="M491" s="69"/>
      <c r="N491" s="71"/>
      <c r="O491" s="72"/>
      <c r="P491" s="26"/>
      <c r="Q491" s="26"/>
      <c r="R491" s="26"/>
      <c r="S491" s="26"/>
    </row>
    <row r="492" spans="1:19" s="66" customFormat="1">
      <c r="A492" s="150"/>
      <c r="B492" s="1"/>
      <c r="C492" s="26"/>
      <c r="D492" s="67"/>
      <c r="E492" s="67"/>
      <c r="F492" s="26"/>
      <c r="G492" s="69"/>
      <c r="I492" s="26"/>
      <c r="J492" s="69"/>
      <c r="K492" s="69"/>
      <c r="L492" s="67"/>
      <c r="M492" s="69"/>
      <c r="N492" s="71"/>
      <c r="O492" s="72"/>
      <c r="P492" s="26"/>
      <c r="Q492" s="26"/>
      <c r="R492" s="26"/>
      <c r="S492" s="26"/>
    </row>
    <row r="493" spans="1:19" s="66" customFormat="1">
      <c r="A493" s="150"/>
      <c r="B493" s="1"/>
      <c r="C493" s="26"/>
      <c r="D493" s="67"/>
      <c r="E493" s="67"/>
      <c r="F493" s="26"/>
      <c r="G493" s="69"/>
      <c r="I493" s="26"/>
      <c r="J493" s="69"/>
      <c r="K493" s="69"/>
      <c r="L493" s="67"/>
      <c r="M493" s="69"/>
      <c r="N493" s="71"/>
      <c r="O493" s="72"/>
      <c r="P493" s="26"/>
      <c r="Q493" s="26"/>
      <c r="R493" s="26"/>
      <c r="S493" s="26"/>
    </row>
    <row r="494" spans="1:19" s="66" customFormat="1">
      <c r="A494" s="150"/>
      <c r="B494" s="1"/>
      <c r="C494" s="26"/>
      <c r="D494" s="67"/>
      <c r="E494" s="67"/>
      <c r="F494" s="26"/>
      <c r="G494" s="69"/>
      <c r="I494" s="26"/>
      <c r="J494" s="69"/>
      <c r="K494" s="69"/>
      <c r="L494" s="67"/>
      <c r="M494" s="69"/>
      <c r="N494" s="71"/>
      <c r="O494" s="72"/>
      <c r="P494" s="26"/>
      <c r="Q494" s="26"/>
      <c r="R494" s="26"/>
      <c r="S494" s="26"/>
    </row>
    <row r="495" spans="1:19" s="66" customFormat="1">
      <c r="A495" s="150"/>
      <c r="B495" s="1"/>
      <c r="C495" s="26"/>
      <c r="D495" s="67"/>
      <c r="E495" s="67"/>
      <c r="F495" s="26"/>
      <c r="G495" s="69"/>
      <c r="I495" s="26"/>
      <c r="J495" s="69"/>
      <c r="K495" s="69"/>
      <c r="L495" s="67"/>
      <c r="M495" s="69"/>
      <c r="N495" s="71"/>
      <c r="O495" s="72"/>
      <c r="P495" s="26"/>
      <c r="Q495" s="26"/>
      <c r="R495" s="26"/>
      <c r="S495" s="26"/>
    </row>
    <row r="496" spans="1:19" s="66" customFormat="1">
      <c r="A496" s="150"/>
      <c r="B496" s="1"/>
      <c r="C496" s="26"/>
      <c r="D496" s="67"/>
      <c r="E496" s="67"/>
      <c r="F496" s="26"/>
      <c r="G496" s="69"/>
      <c r="I496" s="26"/>
      <c r="J496" s="69"/>
      <c r="K496" s="69"/>
      <c r="L496" s="67"/>
      <c r="M496" s="69"/>
      <c r="N496" s="71"/>
      <c r="O496" s="72"/>
      <c r="P496" s="26"/>
      <c r="Q496" s="26"/>
      <c r="R496" s="26"/>
      <c r="S496" s="26"/>
    </row>
    <row r="497" spans="1:19" s="66" customFormat="1">
      <c r="A497" s="150"/>
      <c r="B497" s="1"/>
      <c r="C497" s="26"/>
      <c r="D497" s="67"/>
      <c r="E497" s="67"/>
      <c r="F497" s="26"/>
      <c r="G497" s="69"/>
      <c r="I497" s="26"/>
      <c r="J497" s="69"/>
      <c r="K497" s="69"/>
      <c r="L497" s="67"/>
      <c r="M497" s="69"/>
      <c r="N497" s="71"/>
      <c r="O497" s="72"/>
      <c r="P497" s="26"/>
      <c r="Q497" s="26"/>
      <c r="R497" s="26"/>
      <c r="S497" s="26"/>
    </row>
    <row r="498" spans="1:19" s="66" customFormat="1">
      <c r="A498" s="150"/>
      <c r="B498" s="1"/>
      <c r="C498" s="26"/>
      <c r="D498" s="67"/>
      <c r="E498" s="67"/>
      <c r="F498" s="26"/>
      <c r="G498" s="69"/>
      <c r="I498" s="26"/>
      <c r="J498" s="69"/>
      <c r="K498" s="69"/>
      <c r="L498" s="67"/>
      <c r="M498" s="69"/>
      <c r="N498" s="71"/>
      <c r="O498" s="72"/>
      <c r="P498" s="26"/>
      <c r="Q498" s="26"/>
      <c r="R498" s="26"/>
      <c r="S498" s="26"/>
    </row>
    <row r="499" spans="1:19" s="66" customFormat="1">
      <c r="A499" s="150"/>
      <c r="B499" s="1"/>
      <c r="C499" s="26"/>
      <c r="D499" s="67"/>
      <c r="E499" s="67"/>
      <c r="F499" s="26"/>
      <c r="G499" s="69"/>
      <c r="I499" s="26"/>
      <c r="J499" s="69"/>
      <c r="K499" s="69"/>
      <c r="L499" s="67"/>
      <c r="M499" s="69"/>
      <c r="N499" s="71"/>
      <c r="O499" s="72"/>
      <c r="P499" s="26"/>
      <c r="Q499" s="26"/>
      <c r="R499" s="26"/>
      <c r="S499" s="26"/>
    </row>
    <row r="500" spans="1:19" s="66" customFormat="1">
      <c r="A500" s="150"/>
      <c r="B500" s="1"/>
      <c r="C500" s="26"/>
      <c r="D500" s="67"/>
      <c r="E500" s="67"/>
      <c r="F500" s="26"/>
      <c r="G500" s="69"/>
      <c r="I500" s="26"/>
      <c r="J500" s="69"/>
      <c r="K500" s="69"/>
      <c r="L500" s="67"/>
      <c r="M500" s="69"/>
      <c r="N500" s="71"/>
      <c r="O500" s="72"/>
      <c r="P500" s="26"/>
      <c r="Q500" s="26"/>
      <c r="R500" s="26"/>
      <c r="S500" s="26"/>
    </row>
    <row r="501" spans="1:19" s="66" customFormat="1">
      <c r="A501" s="150"/>
      <c r="B501" s="1"/>
      <c r="C501" s="26"/>
      <c r="D501" s="67"/>
      <c r="E501" s="67"/>
      <c r="F501" s="26"/>
      <c r="G501" s="69"/>
      <c r="I501" s="26"/>
      <c r="J501" s="69"/>
      <c r="K501" s="69"/>
      <c r="L501" s="67"/>
      <c r="M501" s="69"/>
      <c r="N501" s="71"/>
      <c r="O501" s="72"/>
      <c r="P501" s="26"/>
      <c r="Q501" s="26"/>
      <c r="R501" s="26"/>
      <c r="S501" s="26"/>
    </row>
    <row r="502" spans="1:19" s="66" customFormat="1">
      <c r="A502" s="150"/>
      <c r="B502" s="1"/>
      <c r="C502" s="26"/>
      <c r="D502" s="67"/>
      <c r="E502" s="67"/>
      <c r="F502" s="26"/>
      <c r="G502" s="69"/>
      <c r="I502" s="26"/>
      <c r="J502" s="69"/>
      <c r="K502" s="69"/>
      <c r="L502" s="67"/>
      <c r="M502" s="69"/>
      <c r="N502" s="71"/>
      <c r="O502" s="72"/>
      <c r="P502" s="26"/>
      <c r="Q502" s="26"/>
      <c r="R502" s="26"/>
      <c r="S502" s="26"/>
    </row>
    <row r="503" spans="1:19" s="66" customFormat="1">
      <c r="A503" s="150"/>
      <c r="B503" s="1"/>
      <c r="C503" s="26"/>
      <c r="D503" s="67"/>
      <c r="E503" s="67"/>
      <c r="F503" s="26"/>
      <c r="G503" s="69"/>
      <c r="I503" s="26"/>
      <c r="J503" s="69"/>
      <c r="K503" s="69"/>
      <c r="L503" s="67"/>
      <c r="M503" s="69"/>
      <c r="N503" s="71"/>
      <c r="O503" s="72"/>
      <c r="P503" s="26"/>
      <c r="Q503" s="26"/>
      <c r="R503" s="26"/>
      <c r="S503" s="26"/>
    </row>
    <row r="504" spans="1:19" s="66" customFormat="1">
      <c r="A504" s="150"/>
      <c r="B504" s="1"/>
      <c r="C504" s="26"/>
      <c r="D504" s="67"/>
      <c r="E504" s="67"/>
      <c r="F504" s="26"/>
      <c r="G504" s="69"/>
      <c r="I504" s="26"/>
      <c r="J504" s="69"/>
      <c r="K504" s="69"/>
      <c r="L504" s="67"/>
      <c r="M504" s="69"/>
      <c r="N504" s="71"/>
      <c r="O504" s="72"/>
      <c r="P504" s="26"/>
      <c r="Q504" s="26"/>
      <c r="R504" s="26"/>
      <c r="S504" s="26"/>
    </row>
    <row r="505" spans="1:19" s="66" customFormat="1">
      <c r="A505" s="150"/>
      <c r="B505" s="1"/>
      <c r="C505" s="26"/>
      <c r="D505" s="67"/>
      <c r="E505" s="67"/>
      <c r="F505" s="26"/>
      <c r="G505" s="69"/>
      <c r="I505" s="26"/>
      <c r="J505" s="69"/>
      <c r="K505" s="69"/>
      <c r="L505" s="67"/>
      <c r="M505" s="69"/>
      <c r="N505" s="71"/>
      <c r="O505" s="72"/>
      <c r="P505" s="26"/>
      <c r="Q505" s="26"/>
      <c r="R505" s="26"/>
      <c r="S505" s="26"/>
    </row>
    <row r="506" spans="1:19" s="66" customFormat="1">
      <c r="A506" s="150"/>
      <c r="B506" s="1"/>
      <c r="C506" s="26"/>
      <c r="D506" s="67"/>
      <c r="E506" s="67"/>
      <c r="F506" s="26"/>
      <c r="G506" s="69"/>
      <c r="I506" s="26"/>
      <c r="J506" s="69"/>
      <c r="K506" s="69"/>
      <c r="L506" s="67"/>
      <c r="M506" s="69"/>
      <c r="N506" s="71"/>
      <c r="O506" s="72"/>
      <c r="P506" s="26"/>
      <c r="Q506" s="26"/>
      <c r="R506" s="26"/>
      <c r="S506" s="26"/>
    </row>
    <row r="507" spans="1:19" s="66" customFormat="1">
      <c r="A507" s="150"/>
      <c r="B507" s="1"/>
      <c r="C507" s="26"/>
      <c r="D507" s="67"/>
      <c r="E507" s="67"/>
      <c r="F507" s="26"/>
      <c r="G507" s="69"/>
      <c r="I507" s="26"/>
      <c r="J507" s="69"/>
      <c r="K507" s="69"/>
      <c r="L507" s="67"/>
      <c r="M507" s="69"/>
      <c r="N507" s="71"/>
      <c r="O507" s="72"/>
      <c r="P507" s="26"/>
      <c r="Q507" s="26"/>
      <c r="R507" s="26"/>
      <c r="S507" s="26"/>
    </row>
    <row r="508" spans="1:19" s="66" customFormat="1">
      <c r="A508" s="150"/>
      <c r="B508" s="1"/>
      <c r="C508" s="26"/>
      <c r="D508" s="67"/>
      <c r="E508" s="67"/>
      <c r="F508" s="26"/>
      <c r="G508" s="69"/>
      <c r="I508" s="26"/>
      <c r="J508" s="69"/>
      <c r="K508" s="69"/>
      <c r="L508" s="67"/>
      <c r="M508" s="69"/>
      <c r="N508" s="71"/>
      <c r="O508" s="72"/>
      <c r="P508" s="26"/>
      <c r="Q508" s="26"/>
      <c r="R508" s="26"/>
      <c r="S508" s="26"/>
    </row>
    <row r="509" spans="1:19" s="66" customFormat="1">
      <c r="A509" s="150"/>
      <c r="B509" s="1"/>
      <c r="C509" s="26"/>
      <c r="D509" s="67"/>
      <c r="E509" s="67"/>
      <c r="F509" s="26"/>
      <c r="G509" s="69"/>
      <c r="I509" s="26"/>
      <c r="J509" s="69"/>
      <c r="K509" s="69"/>
      <c r="L509" s="67"/>
      <c r="M509" s="69"/>
      <c r="N509" s="71"/>
      <c r="O509" s="72"/>
      <c r="P509" s="26"/>
      <c r="Q509" s="26"/>
      <c r="R509" s="26"/>
      <c r="S509" s="26"/>
    </row>
    <row r="510" spans="1:19" s="66" customFormat="1">
      <c r="A510" s="150"/>
      <c r="B510" s="1"/>
      <c r="C510" s="26"/>
      <c r="D510" s="67"/>
      <c r="E510" s="67"/>
      <c r="F510" s="26"/>
      <c r="G510" s="69"/>
      <c r="I510" s="26"/>
      <c r="J510" s="69"/>
      <c r="K510" s="69"/>
      <c r="L510" s="67"/>
      <c r="M510" s="69"/>
      <c r="N510" s="71"/>
      <c r="O510" s="72"/>
      <c r="P510" s="26"/>
      <c r="Q510" s="26"/>
      <c r="R510" s="26"/>
      <c r="S510" s="26"/>
    </row>
    <row r="511" spans="1:19" s="66" customFormat="1">
      <c r="A511" s="150"/>
      <c r="B511" s="1"/>
      <c r="C511" s="26"/>
      <c r="D511" s="67"/>
      <c r="E511" s="67"/>
      <c r="F511" s="26"/>
      <c r="G511" s="69"/>
      <c r="I511" s="26"/>
      <c r="J511" s="69"/>
      <c r="K511" s="69"/>
      <c r="L511" s="67"/>
      <c r="M511" s="69"/>
      <c r="N511" s="71"/>
      <c r="O511" s="72"/>
      <c r="P511" s="26"/>
      <c r="Q511" s="26"/>
      <c r="R511" s="26"/>
      <c r="S511" s="26"/>
    </row>
    <row r="512" spans="1:19" s="66" customFormat="1">
      <c r="A512" s="150"/>
      <c r="B512" s="1"/>
      <c r="C512" s="26"/>
      <c r="D512" s="67"/>
      <c r="E512" s="67"/>
      <c r="F512" s="26"/>
      <c r="G512" s="69"/>
      <c r="I512" s="26"/>
      <c r="J512" s="69"/>
      <c r="K512" s="69"/>
      <c r="L512" s="67"/>
      <c r="M512" s="69"/>
      <c r="N512" s="71"/>
      <c r="O512" s="72"/>
      <c r="P512" s="26"/>
      <c r="Q512" s="26"/>
      <c r="R512" s="26"/>
      <c r="S512" s="26"/>
    </row>
    <row r="513" spans="2:19"/>
    <row r="514" spans="2:19"/>
    <row r="515" spans="2:19"/>
    <row r="516" spans="2:19"/>
    <row r="517" spans="2:19" s="150" customFormat="1">
      <c r="B517" s="1"/>
      <c r="C517" s="26"/>
      <c r="D517" s="67"/>
      <c r="E517" s="67"/>
      <c r="F517" s="26"/>
      <c r="G517" s="69"/>
      <c r="H517" s="66"/>
      <c r="I517" s="26"/>
      <c r="J517" s="69"/>
      <c r="K517" s="69"/>
      <c r="L517" s="67"/>
      <c r="M517" s="69"/>
      <c r="N517" s="71"/>
      <c r="O517" s="72"/>
      <c r="P517" s="26"/>
      <c r="Q517" s="26"/>
      <c r="R517" s="26"/>
      <c r="S517" s="26"/>
    </row>
    <row r="518" spans="2:19" s="150" customFormat="1">
      <c r="B518" s="1"/>
      <c r="C518" s="26"/>
      <c r="D518" s="67"/>
      <c r="E518" s="67"/>
      <c r="F518" s="26"/>
      <c r="G518" s="69"/>
      <c r="H518" s="66"/>
      <c r="I518" s="26"/>
      <c r="J518" s="69"/>
      <c r="K518" s="69"/>
      <c r="L518" s="67"/>
      <c r="M518" s="69"/>
      <c r="N518" s="71"/>
      <c r="O518" s="72"/>
      <c r="P518" s="26"/>
      <c r="Q518" s="26"/>
      <c r="R518" s="26"/>
      <c r="S518" s="26"/>
    </row>
    <row r="519" spans="2:19" s="150" customFormat="1">
      <c r="B519" s="1"/>
      <c r="C519" s="26"/>
      <c r="D519" s="67"/>
      <c r="E519" s="67"/>
      <c r="F519" s="26"/>
      <c r="G519" s="69"/>
      <c r="H519" s="66"/>
      <c r="I519" s="26"/>
      <c r="J519" s="69"/>
      <c r="K519" s="69"/>
      <c r="L519" s="67"/>
      <c r="M519" s="69"/>
      <c r="N519" s="71"/>
      <c r="O519" s="72"/>
      <c r="P519" s="26"/>
      <c r="Q519" s="26"/>
      <c r="R519" s="26"/>
      <c r="S519" s="26"/>
    </row>
    <row r="520" spans="2:19" s="150" customFormat="1">
      <c r="B520" s="1"/>
      <c r="C520" s="26"/>
      <c r="D520" s="67"/>
      <c r="E520" s="67"/>
      <c r="F520" s="26"/>
      <c r="G520" s="69"/>
      <c r="H520" s="66"/>
      <c r="I520" s="26"/>
      <c r="J520" s="69"/>
      <c r="K520" s="69"/>
      <c r="L520" s="67"/>
      <c r="M520" s="69"/>
      <c r="N520" s="71"/>
      <c r="O520" s="72"/>
      <c r="P520" s="26"/>
      <c r="Q520" s="26"/>
      <c r="R520" s="26"/>
      <c r="S520" s="26"/>
    </row>
    <row r="521" spans="2:19" s="150" customFormat="1">
      <c r="B521" s="1"/>
      <c r="C521" s="26"/>
      <c r="D521" s="67"/>
      <c r="E521" s="67"/>
      <c r="F521" s="26"/>
      <c r="G521" s="69"/>
      <c r="H521" s="66"/>
      <c r="I521" s="26"/>
      <c r="J521" s="69"/>
      <c r="K521" s="69"/>
      <c r="L521" s="67"/>
      <c r="M521" s="69"/>
      <c r="N521" s="71"/>
      <c r="O521" s="72"/>
      <c r="P521" s="26"/>
      <c r="Q521" s="26"/>
      <c r="R521" s="26"/>
      <c r="S521" s="26"/>
    </row>
    <row r="522" spans="2:19" s="150" customFormat="1">
      <c r="B522" s="1"/>
      <c r="C522" s="26"/>
      <c r="D522" s="67"/>
      <c r="E522" s="67"/>
      <c r="F522" s="26"/>
      <c r="G522" s="69"/>
      <c r="H522" s="66"/>
      <c r="I522" s="26"/>
      <c r="J522" s="69"/>
      <c r="K522" s="69"/>
      <c r="L522" s="67"/>
      <c r="M522" s="69"/>
      <c r="N522" s="71"/>
      <c r="O522" s="72"/>
      <c r="P522" s="26"/>
      <c r="Q522" s="26"/>
      <c r="R522" s="26"/>
      <c r="S522" s="26"/>
    </row>
    <row r="523" spans="2:19" s="150" customFormat="1">
      <c r="B523" s="1"/>
      <c r="C523" s="26"/>
      <c r="D523" s="67"/>
      <c r="E523" s="67"/>
      <c r="F523" s="26"/>
      <c r="G523" s="69"/>
      <c r="H523" s="66"/>
      <c r="I523" s="26"/>
      <c r="J523" s="69"/>
      <c r="K523" s="69"/>
      <c r="L523" s="67"/>
      <c r="M523" s="69"/>
      <c r="N523" s="71"/>
      <c r="O523" s="72"/>
      <c r="P523" s="26"/>
      <c r="Q523" s="26"/>
      <c r="R523" s="26"/>
      <c r="S523" s="26"/>
    </row>
    <row r="524" spans="2:19" s="150" customFormat="1">
      <c r="B524" s="1"/>
      <c r="C524" s="26"/>
      <c r="D524" s="67"/>
      <c r="E524" s="67"/>
      <c r="F524" s="26"/>
      <c r="G524" s="69"/>
      <c r="H524" s="66"/>
      <c r="I524" s="26"/>
      <c r="J524" s="69"/>
      <c r="K524" s="69"/>
      <c r="L524" s="67"/>
      <c r="M524" s="69"/>
      <c r="N524" s="71"/>
      <c r="O524" s="72"/>
      <c r="P524" s="26"/>
      <c r="Q524" s="26"/>
      <c r="R524" s="26"/>
      <c r="S524" s="26"/>
    </row>
    <row r="525" spans="2:19" s="150" customFormat="1">
      <c r="B525" s="1"/>
      <c r="C525" s="26"/>
      <c r="D525" s="67"/>
      <c r="E525" s="67"/>
      <c r="F525" s="26"/>
      <c r="G525" s="69"/>
      <c r="H525" s="66"/>
      <c r="I525" s="26"/>
      <c r="J525" s="69"/>
      <c r="K525" s="69"/>
      <c r="L525" s="67"/>
      <c r="M525" s="69"/>
      <c r="N525" s="71"/>
      <c r="O525" s="72"/>
      <c r="P525" s="26"/>
      <c r="Q525" s="26"/>
      <c r="R525" s="26"/>
      <c r="S525" s="26"/>
    </row>
    <row r="526" spans="2:19" s="150" customFormat="1">
      <c r="B526" s="1"/>
      <c r="C526" s="26"/>
      <c r="D526" s="67"/>
      <c r="E526" s="67"/>
      <c r="F526" s="26"/>
      <c r="G526" s="69"/>
      <c r="H526" s="66"/>
      <c r="I526" s="26"/>
      <c r="J526" s="69"/>
      <c r="K526" s="69"/>
      <c r="L526" s="67"/>
      <c r="M526" s="69"/>
      <c r="N526" s="71"/>
      <c r="O526" s="72"/>
      <c r="P526" s="26"/>
      <c r="Q526" s="26"/>
      <c r="R526" s="26"/>
      <c r="S526" s="26"/>
    </row>
    <row r="527" spans="2:19" s="150" customFormat="1">
      <c r="B527" s="1"/>
      <c r="C527" s="26"/>
      <c r="D527" s="67"/>
      <c r="E527" s="67"/>
      <c r="F527" s="26"/>
      <c r="G527" s="69"/>
      <c r="H527" s="66"/>
      <c r="I527" s="26"/>
      <c r="J527" s="69"/>
      <c r="K527" s="69"/>
      <c r="L527" s="67"/>
      <c r="M527" s="69"/>
      <c r="N527" s="71"/>
      <c r="O527" s="72"/>
      <c r="P527" s="26"/>
      <c r="Q527" s="26"/>
      <c r="R527" s="26"/>
      <c r="S527" s="26"/>
    </row>
    <row r="528" spans="2:19" s="150" customFormat="1">
      <c r="B528" s="1"/>
      <c r="C528" s="26"/>
      <c r="D528" s="67"/>
      <c r="E528" s="67"/>
      <c r="F528" s="26"/>
      <c r="G528" s="69"/>
      <c r="H528" s="66"/>
      <c r="I528" s="26"/>
      <c r="J528" s="69"/>
      <c r="K528" s="69"/>
      <c r="L528" s="67"/>
      <c r="M528" s="69"/>
      <c r="N528" s="71"/>
      <c r="O528" s="72"/>
      <c r="P528" s="26"/>
      <c r="Q528" s="26"/>
      <c r="R528" s="26"/>
      <c r="S528" s="26"/>
    </row>
    <row r="529" spans="2:19" s="150" customFormat="1">
      <c r="B529" s="1"/>
      <c r="C529" s="26"/>
      <c r="D529" s="67"/>
      <c r="E529" s="67"/>
      <c r="F529" s="26"/>
      <c r="G529" s="69"/>
      <c r="H529" s="66"/>
      <c r="I529" s="26"/>
      <c r="J529" s="69"/>
      <c r="K529" s="69"/>
      <c r="L529" s="67"/>
      <c r="M529" s="69"/>
      <c r="N529" s="71"/>
      <c r="O529" s="72"/>
      <c r="P529" s="26"/>
      <c r="Q529" s="26"/>
      <c r="R529" s="26"/>
      <c r="S529" s="26"/>
    </row>
    <row r="530" spans="2:19" s="150" customFormat="1">
      <c r="B530" s="1"/>
      <c r="C530" s="26"/>
      <c r="D530" s="67"/>
      <c r="E530" s="67"/>
      <c r="F530" s="26"/>
      <c r="G530" s="69"/>
      <c r="H530" s="66"/>
      <c r="I530" s="26"/>
      <c r="J530" s="69"/>
      <c r="K530" s="69"/>
      <c r="L530" s="67"/>
      <c r="M530" s="69"/>
      <c r="N530" s="71"/>
      <c r="O530" s="72"/>
      <c r="P530" s="26"/>
      <c r="Q530" s="26"/>
      <c r="R530" s="26"/>
      <c r="S530" s="26"/>
    </row>
    <row r="531" spans="2:19" s="150" customFormat="1">
      <c r="B531" s="1"/>
      <c r="C531" s="26"/>
      <c r="D531" s="67"/>
      <c r="E531" s="67"/>
      <c r="F531" s="26"/>
      <c r="G531" s="69"/>
      <c r="H531" s="66"/>
      <c r="I531" s="26"/>
      <c r="J531" s="69"/>
      <c r="K531" s="69"/>
      <c r="L531" s="67"/>
      <c r="M531" s="69"/>
      <c r="N531" s="71"/>
      <c r="O531" s="72"/>
      <c r="P531" s="26"/>
      <c r="Q531" s="26"/>
      <c r="R531" s="26"/>
      <c r="S531" s="26"/>
    </row>
    <row r="532" spans="2:19" s="150" customFormat="1">
      <c r="B532" s="1"/>
      <c r="C532" s="26"/>
      <c r="D532" s="67"/>
      <c r="E532" s="67"/>
      <c r="F532" s="26"/>
      <c r="G532" s="69"/>
      <c r="H532" s="66"/>
      <c r="I532" s="26"/>
      <c r="J532" s="69"/>
      <c r="K532" s="69"/>
      <c r="L532" s="67"/>
      <c r="M532" s="69"/>
      <c r="N532" s="71"/>
      <c r="O532" s="72"/>
      <c r="P532" s="26"/>
      <c r="Q532" s="26"/>
      <c r="R532" s="26"/>
      <c r="S532" s="26"/>
    </row>
    <row r="533" spans="2:19" s="150" customFormat="1">
      <c r="B533" s="1"/>
      <c r="C533" s="26"/>
      <c r="D533" s="67"/>
      <c r="E533" s="67"/>
      <c r="F533" s="26"/>
      <c r="G533" s="69"/>
      <c r="H533" s="66"/>
      <c r="I533" s="26"/>
      <c r="J533" s="69"/>
      <c r="K533" s="69"/>
      <c r="L533" s="67"/>
      <c r="M533" s="69"/>
      <c r="N533" s="71"/>
      <c r="O533" s="72"/>
      <c r="P533" s="26"/>
      <c r="Q533" s="26"/>
      <c r="R533" s="26"/>
      <c r="S533" s="26"/>
    </row>
    <row r="534" spans="2:19" s="150" customFormat="1">
      <c r="B534" s="1"/>
      <c r="C534" s="26"/>
      <c r="D534" s="67"/>
      <c r="E534" s="67"/>
      <c r="F534" s="26"/>
      <c r="G534" s="69"/>
      <c r="H534" s="66"/>
      <c r="I534" s="26"/>
      <c r="J534" s="69"/>
      <c r="K534" s="69"/>
      <c r="L534" s="67"/>
      <c r="M534" s="69"/>
      <c r="N534" s="71"/>
      <c r="O534" s="72"/>
      <c r="P534" s="26"/>
      <c r="Q534" s="26"/>
      <c r="R534" s="26"/>
      <c r="S534" s="26"/>
    </row>
    <row r="535" spans="2:19" s="150" customFormat="1">
      <c r="B535" s="1"/>
      <c r="C535" s="26"/>
      <c r="D535" s="67"/>
      <c r="E535" s="67"/>
      <c r="F535" s="26"/>
      <c r="G535" s="69"/>
      <c r="H535" s="66"/>
      <c r="I535" s="26"/>
      <c r="J535" s="69"/>
      <c r="K535" s="69"/>
      <c r="L535" s="67"/>
      <c r="M535" s="69"/>
      <c r="N535" s="71"/>
      <c r="O535" s="72"/>
      <c r="P535" s="26"/>
      <c r="Q535" s="26"/>
      <c r="R535" s="26"/>
      <c r="S535" s="26"/>
    </row>
    <row r="536" spans="2:19" s="150" customFormat="1">
      <c r="B536" s="1"/>
      <c r="C536" s="26"/>
      <c r="D536" s="67"/>
      <c r="E536" s="67"/>
      <c r="F536" s="26"/>
      <c r="G536" s="69"/>
      <c r="H536" s="66"/>
      <c r="I536" s="26"/>
      <c r="J536" s="69"/>
      <c r="K536" s="69"/>
      <c r="L536" s="67"/>
      <c r="M536" s="69"/>
      <c r="N536" s="71"/>
      <c r="O536" s="72"/>
      <c r="P536" s="26"/>
      <c r="Q536" s="26"/>
      <c r="R536" s="26"/>
      <c r="S536" s="26"/>
    </row>
    <row r="537" spans="2:19" s="150" customFormat="1">
      <c r="B537" s="1"/>
      <c r="C537" s="26"/>
      <c r="D537" s="67"/>
      <c r="E537" s="67"/>
      <c r="F537" s="26"/>
      <c r="G537" s="69"/>
      <c r="H537" s="66"/>
      <c r="I537" s="26"/>
      <c r="J537" s="69"/>
      <c r="K537" s="69"/>
      <c r="L537" s="67"/>
      <c r="M537" s="69"/>
      <c r="N537" s="71"/>
      <c r="O537" s="72"/>
      <c r="P537" s="26"/>
      <c r="Q537" s="26"/>
      <c r="R537" s="26"/>
      <c r="S537" s="26"/>
    </row>
    <row r="538" spans="2:19" s="150" customFormat="1">
      <c r="B538" s="1"/>
      <c r="C538" s="26"/>
      <c r="D538" s="67"/>
      <c r="E538" s="67"/>
      <c r="F538" s="26"/>
      <c r="G538" s="69"/>
      <c r="H538" s="66"/>
      <c r="I538" s="26"/>
      <c r="J538" s="69"/>
      <c r="K538" s="69"/>
      <c r="L538" s="67"/>
      <c r="M538" s="69"/>
      <c r="N538" s="71"/>
      <c r="O538" s="72"/>
      <c r="P538" s="26"/>
      <c r="Q538" s="26"/>
      <c r="R538" s="26"/>
      <c r="S538" s="26"/>
    </row>
    <row r="539" spans="2:19" s="150" customFormat="1">
      <c r="B539" s="1"/>
      <c r="C539" s="26"/>
      <c r="D539" s="67"/>
      <c r="E539" s="67"/>
      <c r="F539" s="26"/>
      <c r="G539" s="69"/>
      <c r="H539" s="66"/>
      <c r="I539" s="26"/>
      <c r="J539" s="69"/>
      <c r="K539" s="69"/>
      <c r="L539" s="67"/>
      <c r="M539" s="69"/>
      <c r="N539" s="71"/>
      <c r="O539" s="72"/>
      <c r="P539" s="26"/>
      <c r="Q539" s="26"/>
      <c r="R539" s="26"/>
      <c r="S539" s="26"/>
    </row>
    <row r="540" spans="2:19" s="150" customFormat="1">
      <c r="B540" s="1"/>
      <c r="C540" s="26"/>
      <c r="D540" s="67"/>
      <c r="E540" s="67"/>
      <c r="F540" s="26"/>
      <c r="G540" s="69"/>
      <c r="H540" s="66"/>
      <c r="I540" s="26"/>
      <c r="J540" s="69"/>
      <c r="K540" s="69"/>
      <c r="L540" s="67"/>
      <c r="M540" s="69"/>
      <c r="N540" s="71"/>
      <c r="O540" s="72"/>
      <c r="P540" s="26"/>
      <c r="Q540" s="26"/>
      <c r="R540" s="26"/>
      <c r="S540" s="26"/>
    </row>
    <row r="541" spans="2:19" s="150" customFormat="1">
      <c r="B541" s="1"/>
      <c r="C541" s="26"/>
      <c r="D541" s="67"/>
      <c r="E541" s="67"/>
      <c r="F541" s="26"/>
      <c r="G541" s="69"/>
      <c r="H541" s="66"/>
      <c r="I541" s="26"/>
      <c r="J541" s="69"/>
      <c r="K541" s="69"/>
      <c r="L541" s="67"/>
      <c r="M541" s="69"/>
      <c r="N541" s="71"/>
      <c r="O541" s="72"/>
      <c r="P541" s="26"/>
      <c r="Q541" s="26"/>
      <c r="R541" s="26"/>
      <c r="S541" s="26"/>
    </row>
    <row r="542" spans="2:19" s="150" customFormat="1">
      <c r="B542" s="1"/>
      <c r="C542" s="26"/>
      <c r="D542" s="67"/>
      <c r="E542" s="67"/>
      <c r="F542" s="26"/>
      <c r="G542" s="69"/>
      <c r="H542" s="66"/>
      <c r="I542" s="26"/>
      <c r="J542" s="69"/>
      <c r="K542" s="69"/>
      <c r="L542" s="67"/>
      <c r="M542" s="69"/>
      <c r="N542" s="71"/>
      <c r="O542" s="72"/>
      <c r="P542" s="26"/>
      <c r="Q542" s="26"/>
      <c r="R542" s="26"/>
      <c r="S542" s="26"/>
    </row>
    <row r="543" spans="2:19"/>
    <row r="544" spans="2:19"/>
    <row r="545" spans="2:19"/>
    <row r="546" spans="2:19"/>
    <row r="547" spans="2:19"/>
    <row r="548" spans="2:19"/>
    <row r="549" spans="2:19"/>
    <row r="550" spans="2:19"/>
    <row r="551" spans="2:19"/>
    <row r="552" spans="2:19"/>
    <row r="553" spans="2:19"/>
    <row r="554" spans="2:19"/>
    <row r="555" spans="2:19"/>
    <row r="556" spans="2:19"/>
    <row r="557" spans="2:19"/>
    <row r="558" spans="2:19" s="150" customFormat="1">
      <c r="B558" s="1"/>
      <c r="C558" s="26"/>
      <c r="D558" s="67"/>
      <c r="E558" s="67"/>
      <c r="F558" s="26"/>
      <c r="G558" s="69"/>
      <c r="H558" s="66"/>
      <c r="I558" s="26"/>
      <c r="J558" s="69"/>
      <c r="K558" s="69"/>
      <c r="L558" s="67"/>
      <c r="M558" s="69"/>
      <c r="N558" s="71"/>
      <c r="O558" s="72"/>
      <c r="P558" s="26"/>
      <c r="Q558" s="26"/>
      <c r="R558" s="26"/>
      <c r="S558" s="26"/>
    </row>
    <row r="559" spans="2:19" s="150" customFormat="1">
      <c r="B559" s="1"/>
      <c r="C559" s="26"/>
      <c r="D559" s="67"/>
      <c r="E559" s="67"/>
      <c r="F559" s="26"/>
      <c r="G559" s="69"/>
      <c r="H559" s="66"/>
      <c r="I559" s="26"/>
      <c r="J559" s="69"/>
      <c r="K559" s="69"/>
      <c r="L559" s="67"/>
      <c r="M559" s="69"/>
      <c r="N559" s="71"/>
      <c r="O559" s="72"/>
      <c r="P559" s="26"/>
      <c r="Q559" s="26"/>
      <c r="R559" s="26"/>
      <c r="S559" s="26"/>
    </row>
    <row r="560" spans="2:19" s="150" customFormat="1">
      <c r="B560" s="1"/>
      <c r="C560" s="26"/>
      <c r="D560" s="67"/>
      <c r="E560" s="67"/>
      <c r="F560" s="26"/>
      <c r="G560" s="69"/>
      <c r="H560" s="66"/>
      <c r="I560" s="26"/>
      <c r="J560" s="69"/>
      <c r="K560" s="69"/>
      <c r="L560" s="67"/>
      <c r="M560" s="69"/>
      <c r="N560" s="71"/>
      <c r="O560" s="72"/>
      <c r="P560" s="26"/>
      <c r="Q560" s="26"/>
      <c r="R560" s="26"/>
      <c r="S560" s="26"/>
    </row>
    <row r="561" spans="2:19" s="150" customFormat="1">
      <c r="B561" s="1"/>
      <c r="C561" s="26"/>
      <c r="D561" s="67"/>
      <c r="E561" s="67"/>
      <c r="F561" s="26"/>
      <c r="G561" s="69"/>
      <c r="H561" s="66"/>
      <c r="I561" s="26"/>
      <c r="J561" s="69"/>
      <c r="K561" s="69"/>
      <c r="L561" s="67"/>
      <c r="M561" s="69"/>
      <c r="N561" s="71"/>
      <c r="O561" s="72"/>
      <c r="P561" s="26"/>
      <c r="Q561" s="26"/>
      <c r="R561" s="26"/>
      <c r="S561" s="26"/>
    </row>
    <row r="562" spans="2:19" s="150" customFormat="1">
      <c r="B562" s="1"/>
      <c r="C562" s="26"/>
      <c r="D562" s="67"/>
      <c r="E562" s="67"/>
      <c r="F562" s="26"/>
      <c r="G562" s="69"/>
      <c r="H562" s="66"/>
      <c r="I562" s="26"/>
      <c r="J562" s="69"/>
      <c r="K562" s="69"/>
      <c r="L562" s="67"/>
      <c r="M562" s="69"/>
      <c r="N562" s="71"/>
      <c r="O562" s="72"/>
      <c r="P562" s="26"/>
      <c r="Q562" s="26"/>
      <c r="R562" s="26"/>
      <c r="S562" s="26"/>
    </row>
    <row r="563" spans="2:19" s="150" customFormat="1">
      <c r="B563" s="1"/>
      <c r="C563" s="26"/>
      <c r="D563" s="67"/>
      <c r="E563" s="67"/>
      <c r="F563" s="26"/>
      <c r="G563" s="69"/>
      <c r="H563" s="66"/>
      <c r="I563" s="26"/>
      <c r="J563" s="69"/>
      <c r="K563" s="69"/>
      <c r="L563" s="67"/>
      <c r="M563" s="69"/>
      <c r="N563" s="71"/>
      <c r="O563" s="72"/>
      <c r="P563" s="26"/>
      <c r="Q563" s="26"/>
      <c r="R563" s="26"/>
      <c r="S563" s="26"/>
    </row>
    <row r="564" spans="2:19" s="150" customFormat="1">
      <c r="B564" s="1"/>
      <c r="C564" s="26"/>
      <c r="D564" s="67"/>
      <c r="E564" s="67"/>
      <c r="F564" s="26"/>
      <c r="G564" s="69"/>
      <c r="H564" s="66"/>
      <c r="I564" s="26"/>
      <c r="J564" s="69"/>
      <c r="K564" s="69"/>
      <c r="L564" s="67"/>
      <c r="M564" s="69"/>
      <c r="N564" s="71"/>
      <c r="O564" s="72"/>
      <c r="P564" s="26"/>
      <c r="Q564" s="26"/>
      <c r="R564" s="26"/>
      <c r="S564" s="26"/>
    </row>
    <row r="565" spans="2:19" s="150" customFormat="1">
      <c r="B565" s="1"/>
      <c r="C565" s="26"/>
      <c r="D565" s="67"/>
      <c r="E565" s="67"/>
      <c r="F565" s="26"/>
      <c r="G565" s="69"/>
      <c r="H565" s="66"/>
      <c r="I565" s="26"/>
      <c r="J565" s="69"/>
      <c r="K565" s="69"/>
      <c r="L565" s="67"/>
      <c r="M565" s="69"/>
      <c r="N565" s="71"/>
      <c r="O565" s="72"/>
      <c r="P565" s="26"/>
      <c r="Q565" s="26"/>
      <c r="R565" s="26"/>
      <c r="S565" s="26"/>
    </row>
    <row r="566" spans="2:19" s="150" customFormat="1">
      <c r="B566" s="1"/>
      <c r="C566" s="26"/>
      <c r="D566" s="67"/>
      <c r="E566" s="67"/>
      <c r="F566" s="26"/>
      <c r="G566" s="69"/>
      <c r="H566" s="66"/>
      <c r="I566" s="26"/>
      <c r="J566" s="69"/>
      <c r="K566" s="69"/>
      <c r="L566" s="67"/>
      <c r="M566" s="69"/>
      <c r="N566" s="71"/>
      <c r="O566" s="72"/>
      <c r="P566" s="26"/>
      <c r="Q566" s="26"/>
      <c r="R566" s="26"/>
      <c r="S566" s="26"/>
    </row>
    <row r="567" spans="2:19" s="150" customFormat="1">
      <c r="B567" s="1"/>
      <c r="C567" s="26"/>
      <c r="D567" s="67"/>
      <c r="E567" s="67"/>
      <c r="F567" s="26"/>
      <c r="G567" s="69"/>
      <c r="H567" s="66"/>
      <c r="I567" s="26"/>
      <c r="J567" s="69"/>
      <c r="K567" s="69"/>
      <c r="L567" s="67"/>
      <c r="M567" s="69"/>
      <c r="N567" s="71"/>
      <c r="O567" s="72"/>
      <c r="P567" s="26"/>
      <c r="Q567" s="26"/>
      <c r="R567" s="26"/>
      <c r="S567" s="26"/>
    </row>
    <row r="568" spans="2:19" s="150" customFormat="1">
      <c r="B568" s="1"/>
      <c r="C568" s="26"/>
      <c r="D568" s="67"/>
      <c r="E568" s="67"/>
      <c r="F568" s="26"/>
      <c r="G568" s="69"/>
      <c r="H568" s="66"/>
      <c r="I568" s="26"/>
      <c r="J568" s="69"/>
      <c r="K568" s="69"/>
      <c r="L568" s="67"/>
      <c r="M568" s="69"/>
      <c r="N568" s="71"/>
      <c r="O568" s="72"/>
      <c r="P568" s="26"/>
      <c r="Q568" s="26"/>
      <c r="R568" s="26"/>
      <c r="S568" s="26"/>
    </row>
    <row r="569" spans="2:19" s="150" customFormat="1">
      <c r="B569" s="1"/>
      <c r="C569" s="26"/>
      <c r="D569" s="67"/>
      <c r="E569" s="67"/>
      <c r="F569" s="26"/>
      <c r="G569" s="69"/>
      <c r="H569" s="66"/>
      <c r="I569" s="26"/>
      <c r="J569" s="69"/>
      <c r="K569" s="69"/>
      <c r="L569" s="67"/>
      <c r="M569" s="69"/>
      <c r="N569" s="71"/>
      <c r="O569" s="72"/>
      <c r="P569" s="26"/>
      <c r="Q569" s="26"/>
      <c r="R569" s="26"/>
      <c r="S569" s="26"/>
    </row>
    <row r="570" spans="2:19" s="150" customFormat="1">
      <c r="B570" s="1"/>
      <c r="C570" s="26"/>
      <c r="D570" s="67"/>
      <c r="E570" s="67"/>
      <c r="F570" s="26"/>
      <c r="G570" s="69"/>
      <c r="H570" s="66"/>
      <c r="I570" s="26"/>
      <c r="J570" s="69"/>
      <c r="K570" s="69"/>
      <c r="L570" s="67"/>
      <c r="M570" s="69"/>
      <c r="N570" s="71"/>
      <c r="O570" s="72"/>
      <c r="P570" s="26"/>
      <c r="Q570" s="26"/>
      <c r="R570" s="26"/>
      <c r="S570" s="26"/>
    </row>
    <row r="571" spans="2:19" s="150" customFormat="1">
      <c r="B571" s="1"/>
      <c r="C571" s="26"/>
      <c r="D571" s="67"/>
      <c r="E571" s="67"/>
      <c r="F571" s="26"/>
      <c r="G571" s="69"/>
      <c r="H571" s="66"/>
      <c r="I571" s="26"/>
      <c r="J571" s="69"/>
      <c r="K571" s="69"/>
      <c r="L571" s="67"/>
      <c r="M571" s="69"/>
      <c r="N571" s="71"/>
      <c r="O571" s="72"/>
      <c r="P571" s="26"/>
      <c r="Q571" s="26"/>
      <c r="R571" s="26"/>
      <c r="S571" s="26"/>
    </row>
    <row r="572" spans="2:19" s="150" customFormat="1">
      <c r="B572" s="1"/>
      <c r="C572" s="26"/>
      <c r="D572" s="67"/>
      <c r="E572" s="67"/>
      <c r="F572" s="26"/>
      <c r="G572" s="69"/>
      <c r="H572" s="66"/>
      <c r="I572" s="26"/>
      <c r="J572" s="69"/>
      <c r="K572" s="69"/>
      <c r="L572" s="67"/>
      <c r="M572" s="69"/>
      <c r="N572" s="71"/>
      <c r="O572" s="72"/>
      <c r="P572" s="26"/>
      <c r="Q572" s="26"/>
      <c r="R572" s="26"/>
      <c r="S572" s="26"/>
    </row>
    <row r="573" spans="2:19" s="150" customFormat="1">
      <c r="B573" s="1"/>
      <c r="C573" s="26"/>
      <c r="D573" s="67"/>
      <c r="E573" s="67"/>
      <c r="F573" s="26"/>
      <c r="G573" s="69"/>
      <c r="H573" s="66"/>
      <c r="I573" s="26"/>
      <c r="J573" s="69"/>
      <c r="K573" s="69"/>
      <c r="L573" s="67"/>
      <c r="M573" s="69"/>
      <c r="N573" s="71"/>
      <c r="O573" s="72"/>
      <c r="P573" s="26"/>
      <c r="Q573" s="26"/>
      <c r="R573" s="26"/>
      <c r="S573" s="26"/>
    </row>
    <row r="574" spans="2:19" s="150" customFormat="1">
      <c r="B574" s="1"/>
      <c r="C574" s="26"/>
      <c r="D574" s="67"/>
      <c r="E574" s="67"/>
      <c r="F574" s="26"/>
      <c r="G574" s="69"/>
      <c r="H574" s="66"/>
      <c r="I574" s="26"/>
      <c r="J574" s="69"/>
      <c r="K574" s="69"/>
      <c r="L574" s="67"/>
      <c r="M574" s="69"/>
      <c r="N574" s="71"/>
      <c r="O574" s="72"/>
      <c r="P574" s="26"/>
      <c r="Q574" s="26"/>
      <c r="R574" s="26"/>
      <c r="S574" s="26"/>
    </row>
    <row r="575" spans="2:19" s="150" customFormat="1">
      <c r="B575" s="1"/>
      <c r="C575" s="26"/>
      <c r="D575" s="67"/>
      <c r="E575" s="67"/>
      <c r="F575" s="26"/>
      <c r="G575" s="69"/>
      <c r="H575" s="66"/>
      <c r="I575" s="26"/>
      <c r="J575" s="69"/>
      <c r="K575" s="69"/>
      <c r="L575" s="67"/>
      <c r="M575" s="69"/>
      <c r="N575" s="71"/>
      <c r="O575" s="72"/>
      <c r="P575" s="26"/>
      <c r="Q575" s="26"/>
      <c r="R575" s="26"/>
      <c r="S575" s="26"/>
    </row>
    <row r="576" spans="2:19" s="150" customFormat="1">
      <c r="B576" s="1"/>
      <c r="C576" s="26"/>
      <c r="D576" s="67"/>
      <c r="E576" s="67"/>
      <c r="F576" s="26"/>
      <c r="G576" s="69"/>
      <c r="H576" s="66"/>
      <c r="I576" s="26"/>
      <c r="J576" s="69"/>
      <c r="K576" s="69"/>
      <c r="L576" s="67"/>
      <c r="M576" s="69"/>
      <c r="N576" s="71"/>
      <c r="O576" s="72"/>
      <c r="P576" s="26"/>
      <c r="Q576" s="26"/>
      <c r="R576" s="26"/>
      <c r="S576" s="26"/>
    </row>
    <row r="577" spans="2:19" s="150" customFormat="1">
      <c r="B577" s="1"/>
      <c r="C577" s="26"/>
      <c r="D577" s="67"/>
      <c r="E577" s="67"/>
      <c r="F577" s="26"/>
      <c r="G577" s="69"/>
      <c r="H577" s="66"/>
      <c r="I577" s="26"/>
      <c r="J577" s="69"/>
      <c r="K577" s="69"/>
      <c r="L577" s="67"/>
      <c r="M577" s="69"/>
      <c r="N577" s="71"/>
      <c r="O577" s="72"/>
      <c r="P577" s="26"/>
      <c r="Q577" s="26"/>
      <c r="R577" s="26"/>
      <c r="S577" s="26"/>
    </row>
    <row r="578" spans="2:19" s="150" customFormat="1">
      <c r="B578" s="1"/>
      <c r="C578" s="26"/>
      <c r="D578" s="67"/>
      <c r="E578" s="67"/>
      <c r="F578" s="26"/>
      <c r="G578" s="69"/>
      <c r="H578" s="66"/>
      <c r="I578" s="26"/>
      <c r="J578" s="69"/>
      <c r="K578" s="69"/>
      <c r="L578" s="67"/>
      <c r="M578" s="69"/>
      <c r="N578" s="71"/>
      <c r="O578" s="72"/>
      <c r="P578" s="26"/>
      <c r="Q578" s="26"/>
      <c r="R578" s="26"/>
      <c r="S578" s="26"/>
    </row>
    <row r="579" spans="2:19" s="150" customFormat="1">
      <c r="B579" s="1"/>
      <c r="C579" s="26"/>
      <c r="D579" s="67"/>
      <c r="E579" s="67"/>
      <c r="F579" s="26"/>
      <c r="G579" s="69"/>
      <c r="H579" s="66"/>
      <c r="I579" s="26"/>
      <c r="J579" s="69"/>
      <c r="K579" s="69"/>
      <c r="L579" s="67"/>
      <c r="M579" s="69"/>
      <c r="N579" s="71"/>
      <c r="O579" s="72"/>
      <c r="P579" s="26"/>
      <c r="Q579" s="26"/>
      <c r="R579" s="26"/>
      <c r="S579" s="26"/>
    </row>
    <row r="580" spans="2:19" s="150" customFormat="1">
      <c r="B580" s="1"/>
      <c r="C580" s="26"/>
      <c r="D580" s="67"/>
      <c r="E580" s="67"/>
      <c r="F580" s="26"/>
      <c r="G580" s="69"/>
      <c r="H580" s="66"/>
      <c r="I580" s="26"/>
      <c r="J580" s="69"/>
      <c r="K580" s="69"/>
      <c r="L580" s="67"/>
      <c r="M580" s="69"/>
      <c r="N580" s="71"/>
      <c r="O580" s="72"/>
      <c r="P580" s="26"/>
      <c r="Q580" s="26"/>
      <c r="R580" s="26"/>
      <c r="S580" s="26"/>
    </row>
    <row r="581" spans="2:19" s="150" customFormat="1">
      <c r="B581" s="1"/>
      <c r="C581" s="26"/>
      <c r="D581" s="67"/>
      <c r="E581" s="67"/>
      <c r="F581" s="26"/>
      <c r="G581" s="69"/>
      <c r="H581" s="66"/>
      <c r="I581" s="26"/>
      <c r="J581" s="69"/>
      <c r="K581" s="69"/>
      <c r="L581" s="67"/>
      <c r="M581" s="69"/>
      <c r="N581" s="71"/>
      <c r="O581" s="72"/>
      <c r="P581" s="26"/>
      <c r="Q581" s="26"/>
      <c r="R581" s="26"/>
      <c r="S581" s="26"/>
    </row>
    <row r="582" spans="2:19" s="150" customFormat="1">
      <c r="B582" s="1"/>
      <c r="C582" s="26"/>
      <c r="D582" s="67"/>
      <c r="E582" s="67"/>
      <c r="F582" s="26"/>
      <c r="G582" s="69"/>
      <c r="H582" s="66"/>
      <c r="I582" s="26"/>
      <c r="J582" s="69"/>
      <c r="K582" s="69"/>
      <c r="L582" s="67"/>
      <c r="M582" s="69"/>
      <c r="N582" s="71"/>
      <c r="O582" s="72"/>
      <c r="P582" s="26"/>
      <c r="Q582" s="26"/>
      <c r="R582" s="26"/>
      <c r="S582" s="26"/>
    </row>
    <row r="583" spans="2:19" s="150" customFormat="1">
      <c r="B583" s="1"/>
      <c r="C583" s="26"/>
      <c r="D583" s="67"/>
      <c r="E583" s="67"/>
      <c r="F583" s="26"/>
      <c r="G583" s="69"/>
      <c r="H583" s="66"/>
      <c r="I583" s="26"/>
      <c r="J583" s="69"/>
      <c r="K583" s="69"/>
      <c r="L583" s="67"/>
      <c r="M583" s="69"/>
      <c r="N583" s="71"/>
      <c r="O583" s="72"/>
      <c r="P583" s="26"/>
      <c r="Q583" s="26"/>
      <c r="R583" s="26"/>
      <c r="S583" s="26"/>
    </row>
    <row r="584" spans="2:19"/>
    <row r="585" spans="2:19"/>
    <row r="586" spans="2:19"/>
    <row r="587" spans="2:19"/>
    <row r="588" spans="2:19"/>
    <row r="589" spans="2:19"/>
    <row r="590" spans="2:19"/>
    <row r="591" spans="2:19"/>
    <row r="592" spans="2:19"/>
    <row r="593" spans="2:19"/>
    <row r="594" spans="2:19"/>
    <row r="595" spans="2:19"/>
    <row r="596" spans="2:19"/>
    <row r="597" spans="2:19"/>
    <row r="598" spans="2:19" s="150" customFormat="1">
      <c r="B598" s="1"/>
      <c r="C598" s="26"/>
      <c r="D598" s="67"/>
      <c r="E598" s="67"/>
      <c r="F598" s="26"/>
      <c r="G598" s="69"/>
      <c r="H598" s="66"/>
      <c r="I598" s="26"/>
      <c r="J598" s="69"/>
      <c r="K598" s="69"/>
      <c r="L598" s="67"/>
      <c r="M598" s="69"/>
      <c r="N598" s="71"/>
      <c r="O598" s="72"/>
      <c r="P598" s="26"/>
      <c r="Q598" s="26"/>
      <c r="R598" s="26"/>
      <c r="S598" s="26"/>
    </row>
    <row r="599" spans="2:19" s="150" customFormat="1">
      <c r="B599" s="1"/>
      <c r="C599" s="26"/>
      <c r="D599" s="67"/>
      <c r="E599" s="67"/>
      <c r="F599" s="26"/>
      <c r="G599" s="69"/>
      <c r="H599" s="66"/>
      <c r="I599" s="26"/>
      <c r="J599" s="69"/>
      <c r="K599" s="69"/>
      <c r="L599" s="67"/>
      <c r="M599" s="69"/>
      <c r="N599" s="71"/>
      <c r="O599" s="72"/>
      <c r="P599" s="26"/>
      <c r="Q599" s="26"/>
      <c r="R599" s="26"/>
      <c r="S599" s="26"/>
    </row>
    <row r="600" spans="2:19" s="150" customFormat="1">
      <c r="B600" s="1"/>
      <c r="C600" s="26"/>
      <c r="D600" s="67"/>
      <c r="E600" s="67"/>
      <c r="F600" s="26"/>
      <c r="G600" s="69"/>
      <c r="H600" s="66"/>
      <c r="I600" s="26"/>
      <c r="J600" s="69"/>
      <c r="K600" s="69"/>
      <c r="L600" s="67"/>
      <c r="M600" s="69"/>
      <c r="N600" s="71"/>
      <c r="O600" s="72"/>
      <c r="P600" s="26"/>
      <c r="Q600" s="26"/>
      <c r="R600" s="26"/>
      <c r="S600" s="26"/>
    </row>
    <row r="601" spans="2:19" s="150" customFormat="1">
      <c r="B601" s="1"/>
      <c r="C601" s="26"/>
      <c r="D601" s="67"/>
      <c r="E601" s="67"/>
      <c r="F601" s="26"/>
      <c r="G601" s="69"/>
      <c r="H601" s="66"/>
      <c r="I601" s="26"/>
      <c r="J601" s="69"/>
      <c r="K601" s="69"/>
      <c r="L601" s="67"/>
      <c r="M601" s="69"/>
      <c r="N601" s="71"/>
      <c r="O601" s="72"/>
      <c r="P601" s="26"/>
      <c r="Q601" s="26"/>
      <c r="R601" s="26"/>
      <c r="S601" s="26"/>
    </row>
    <row r="602" spans="2:19" s="150" customFormat="1">
      <c r="B602" s="1"/>
      <c r="C602" s="26"/>
      <c r="D602" s="67"/>
      <c r="E602" s="67"/>
      <c r="F602" s="26"/>
      <c r="G602" s="69"/>
      <c r="H602" s="66"/>
      <c r="I602" s="26"/>
      <c r="J602" s="69"/>
      <c r="K602" s="69"/>
      <c r="L602" s="67"/>
      <c r="M602" s="69"/>
      <c r="N602" s="71"/>
      <c r="O602" s="72"/>
      <c r="P602" s="26"/>
      <c r="Q602" s="26"/>
      <c r="R602" s="26"/>
      <c r="S602" s="26"/>
    </row>
    <row r="603" spans="2:19" s="150" customFormat="1">
      <c r="B603" s="1"/>
      <c r="C603" s="26"/>
      <c r="D603" s="67"/>
      <c r="E603" s="67"/>
      <c r="F603" s="26"/>
      <c r="G603" s="69"/>
      <c r="H603" s="66"/>
      <c r="I603" s="26"/>
      <c r="J603" s="69"/>
      <c r="K603" s="69"/>
      <c r="L603" s="67"/>
      <c r="M603" s="69"/>
      <c r="N603" s="71"/>
      <c r="O603" s="72"/>
      <c r="P603" s="26"/>
      <c r="Q603" s="26"/>
      <c r="R603" s="26"/>
      <c r="S603" s="26"/>
    </row>
    <row r="604" spans="2:19" s="150" customFormat="1">
      <c r="B604" s="1"/>
      <c r="C604" s="26"/>
      <c r="D604" s="67"/>
      <c r="E604" s="67"/>
      <c r="F604" s="26"/>
      <c r="G604" s="69"/>
      <c r="H604" s="66"/>
      <c r="I604" s="26"/>
      <c r="J604" s="69"/>
      <c r="K604" s="69"/>
      <c r="L604" s="67"/>
      <c r="M604" s="69"/>
      <c r="N604" s="71"/>
      <c r="O604" s="72"/>
      <c r="P604" s="26"/>
      <c r="Q604" s="26"/>
      <c r="R604" s="26"/>
      <c r="S604" s="26"/>
    </row>
    <row r="605" spans="2:19" s="150" customFormat="1">
      <c r="B605" s="1"/>
      <c r="C605" s="26"/>
      <c r="D605" s="67"/>
      <c r="E605" s="67"/>
      <c r="F605" s="26"/>
      <c r="G605" s="69"/>
      <c r="H605" s="66"/>
      <c r="I605" s="26"/>
      <c r="J605" s="69"/>
      <c r="K605" s="69"/>
      <c r="L605" s="67"/>
      <c r="M605" s="69"/>
      <c r="N605" s="71"/>
      <c r="O605" s="72"/>
      <c r="P605" s="26"/>
      <c r="Q605" s="26"/>
      <c r="R605" s="26"/>
      <c r="S605" s="26"/>
    </row>
    <row r="606" spans="2:19" s="150" customFormat="1">
      <c r="B606" s="1"/>
      <c r="C606" s="26"/>
      <c r="D606" s="67"/>
      <c r="E606" s="67"/>
      <c r="F606" s="26"/>
      <c r="G606" s="69"/>
      <c r="H606" s="66"/>
      <c r="I606" s="26"/>
      <c r="J606" s="69"/>
      <c r="K606" s="69"/>
      <c r="L606" s="67"/>
      <c r="M606" s="69"/>
      <c r="N606" s="71"/>
      <c r="O606" s="72"/>
      <c r="P606" s="26"/>
      <c r="Q606" s="26"/>
      <c r="R606" s="26"/>
      <c r="S606" s="26"/>
    </row>
    <row r="607" spans="2:19" s="150" customFormat="1">
      <c r="B607" s="1"/>
      <c r="C607" s="26"/>
      <c r="D607" s="67"/>
      <c r="E607" s="67"/>
      <c r="F607" s="26"/>
      <c r="G607" s="69"/>
      <c r="H607" s="66"/>
      <c r="I607" s="26"/>
      <c r="J607" s="69"/>
      <c r="K607" s="69"/>
      <c r="L607" s="67"/>
      <c r="M607" s="69"/>
      <c r="N607" s="71"/>
      <c r="O607" s="72"/>
      <c r="P607" s="26"/>
      <c r="Q607" s="26"/>
      <c r="R607" s="26"/>
      <c r="S607" s="26"/>
    </row>
    <row r="608" spans="2:19" s="150" customFormat="1">
      <c r="B608" s="1"/>
      <c r="C608" s="26"/>
      <c r="D608" s="67"/>
      <c r="E608" s="67"/>
      <c r="F608" s="26"/>
      <c r="G608" s="69"/>
      <c r="H608" s="66"/>
      <c r="I608" s="26"/>
      <c r="J608" s="69"/>
      <c r="K608" s="69"/>
      <c r="L608" s="67"/>
      <c r="M608" s="69"/>
      <c r="N608" s="71"/>
      <c r="O608" s="72"/>
      <c r="P608" s="26"/>
      <c r="Q608" s="26"/>
      <c r="R608" s="26"/>
      <c r="S608" s="26"/>
    </row>
    <row r="609" spans="2:19" s="150" customFormat="1">
      <c r="B609" s="1"/>
      <c r="C609" s="26"/>
      <c r="D609" s="67"/>
      <c r="E609" s="67"/>
      <c r="F609" s="26"/>
      <c r="G609" s="69"/>
      <c r="H609" s="66"/>
      <c r="I609" s="26"/>
      <c r="J609" s="69"/>
      <c r="K609" s="69"/>
      <c r="L609" s="67"/>
      <c r="M609" s="69"/>
      <c r="N609" s="71"/>
      <c r="O609" s="72"/>
      <c r="P609" s="26"/>
      <c r="Q609" s="26"/>
      <c r="R609" s="26"/>
      <c r="S609" s="26"/>
    </row>
    <row r="610" spans="2:19" s="150" customFormat="1">
      <c r="B610" s="1"/>
      <c r="C610" s="26"/>
      <c r="D610" s="67"/>
      <c r="E610" s="67"/>
      <c r="F610" s="26"/>
      <c r="G610" s="69"/>
      <c r="H610" s="66"/>
      <c r="I610" s="26"/>
      <c r="J610" s="69"/>
      <c r="K610" s="69"/>
      <c r="L610" s="67"/>
      <c r="M610" s="69"/>
      <c r="N610" s="71"/>
      <c r="O610" s="72"/>
      <c r="P610" s="26"/>
      <c r="Q610" s="26"/>
      <c r="R610" s="26"/>
      <c r="S610" s="26"/>
    </row>
    <row r="611" spans="2:19" s="150" customFormat="1">
      <c r="B611" s="1"/>
      <c r="C611" s="26"/>
      <c r="D611" s="67"/>
      <c r="E611" s="67"/>
      <c r="F611" s="26"/>
      <c r="G611" s="69"/>
      <c r="H611" s="66"/>
      <c r="I611" s="26"/>
      <c r="J611" s="69"/>
      <c r="K611" s="69"/>
      <c r="L611" s="67"/>
      <c r="M611" s="69"/>
      <c r="N611" s="71"/>
      <c r="O611" s="72"/>
      <c r="P611" s="26"/>
      <c r="Q611" s="26"/>
      <c r="R611" s="26"/>
      <c r="S611" s="26"/>
    </row>
    <row r="612" spans="2:19" s="150" customFormat="1">
      <c r="B612" s="1"/>
      <c r="C612" s="26"/>
      <c r="D612" s="67"/>
      <c r="E612" s="67"/>
      <c r="F612" s="26"/>
      <c r="G612" s="69"/>
      <c r="H612" s="66"/>
      <c r="I612" s="26"/>
      <c r="J612" s="69"/>
      <c r="K612" s="69"/>
      <c r="L612" s="67"/>
      <c r="M612" s="69"/>
      <c r="N612" s="71"/>
      <c r="O612" s="72"/>
      <c r="P612" s="26"/>
      <c r="Q612" s="26"/>
      <c r="R612" s="26"/>
      <c r="S612" s="26"/>
    </row>
    <row r="613" spans="2:19" s="150" customFormat="1">
      <c r="B613" s="1"/>
      <c r="C613" s="26"/>
      <c r="D613" s="67"/>
      <c r="E613" s="67"/>
      <c r="F613" s="26"/>
      <c r="G613" s="69"/>
      <c r="H613" s="66"/>
      <c r="I613" s="26"/>
      <c r="J613" s="69"/>
      <c r="K613" s="69"/>
      <c r="L613" s="67"/>
      <c r="M613" s="69"/>
      <c r="N613" s="71"/>
      <c r="O613" s="72"/>
      <c r="P613" s="26"/>
      <c r="Q613" s="26"/>
      <c r="R613" s="26"/>
      <c r="S613" s="26"/>
    </row>
    <row r="614" spans="2:19" s="150" customFormat="1">
      <c r="B614" s="1"/>
      <c r="C614" s="26"/>
      <c r="D614" s="67"/>
      <c r="E614" s="67"/>
      <c r="F614" s="26"/>
      <c r="G614" s="69"/>
      <c r="H614" s="66"/>
      <c r="I614" s="26"/>
      <c r="J614" s="69"/>
      <c r="K614" s="69"/>
      <c r="L614" s="67"/>
      <c r="M614" s="69"/>
      <c r="N614" s="71"/>
      <c r="O614" s="72"/>
      <c r="P614" s="26"/>
      <c r="Q614" s="26"/>
      <c r="R614" s="26"/>
      <c r="S614" s="26"/>
    </row>
    <row r="615" spans="2:19" s="150" customFormat="1">
      <c r="B615" s="1"/>
      <c r="C615" s="26"/>
      <c r="D615" s="67"/>
      <c r="E615" s="67"/>
      <c r="F615" s="26"/>
      <c r="G615" s="69"/>
      <c r="H615" s="66"/>
      <c r="I615" s="26"/>
      <c r="J615" s="69"/>
      <c r="K615" s="69"/>
      <c r="L615" s="67"/>
      <c r="M615" s="69"/>
      <c r="N615" s="71"/>
      <c r="O615" s="72"/>
      <c r="P615" s="26"/>
      <c r="Q615" s="26"/>
      <c r="R615" s="26"/>
      <c r="S615" s="26"/>
    </row>
    <row r="616" spans="2:19" s="150" customFormat="1">
      <c r="B616" s="1"/>
      <c r="C616" s="26"/>
      <c r="D616" s="67"/>
      <c r="E616" s="67"/>
      <c r="F616" s="26"/>
      <c r="G616" s="69"/>
      <c r="H616" s="66"/>
      <c r="I616" s="26"/>
      <c r="J616" s="69"/>
      <c r="K616" s="69"/>
      <c r="L616" s="67"/>
      <c r="M616" s="69"/>
      <c r="N616" s="71"/>
      <c r="O616" s="72"/>
      <c r="P616" s="26"/>
      <c r="Q616" s="26"/>
      <c r="R616" s="26"/>
      <c r="S616" s="26"/>
    </row>
    <row r="617" spans="2:19" s="150" customFormat="1">
      <c r="B617" s="1"/>
      <c r="C617" s="26"/>
      <c r="D617" s="67"/>
      <c r="E617" s="67"/>
      <c r="F617" s="26"/>
      <c r="G617" s="69"/>
      <c r="H617" s="66"/>
      <c r="I617" s="26"/>
      <c r="J617" s="69"/>
      <c r="K617" s="69"/>
      <c r="L617" s="67"/>
      <c r="M617" s="69"/>
      <c r="N617" s="71"/>
      <c r="O617" s="72"/>
      <c r="P617" s="26"/>
      <c r="Q617" s="26"/>
      <c r="R617" s="26"/>
      <c r="S617" s="26"/>
    </row>
    <row r="618" spans="2:19" s="150" customFormat="1">
      <c r="B618" s="1"/>
      <c r="C618" s="26"/>
      <c r="D618" s="67"/>
      <c r="E618" s="67"/>
      <c r="F618" s="26"/>
      <c r="G618" s="69"/>
      <c r="H618" s="66"/>
      <c r="I618" s="26"/>
      <c r="J618" s="69"/>
      <c r="K618" s="69"/>
      <c r="L618" s="67"/>
      <c r="M618" s="69"/>
      <c r="N618" s="71"/>
      <c r="O618" s="72"/>
      <c r="P618" s="26"/>
      <c r="Q618" s="26"/>
      <c r="R618" s="26"/>
      <c r="S618" s="26"/>
    </row>
    <row r="619" spans="2:19" s="150" customFormat="1">
      <c r="B619" s="1"/>
      <c r="C619" s="26"/>
      <c r="D619" s="67"/>
      <c r="E619" s="67"/>
      <c r="F619" s="26"/>
      <c r="G619" s="69"/>
      <c r="H619" s="66"/>
      <c r="I619" s="26"/>
      <c r="J619" s="69"/>
      <c r="K619" s="69"/>
      <c r="L619" s="67"/>
      <c r="M619" s="69"/>
      <c r="N619" s="71"/>
      <c r="O619" s="72"/>
      <c r="P619" s="26"/>
      <c r="Q619" s="26"/>
      <c r="R619" s="26"/>
      <c r="S619" s="26"/>
    </row>
    <row r="620" spans="2:19" s="150" customFormat="1">
      <c r="B620" s="1"/>
      <c r="C620" s="26"/>
      <c r="D620" s="67"/>
      <c r="E620" s="67"/>
      <c r="F620" s="26"/>
      <c r="G620" s="69"/>
      <c r="H620" s="66"/>
      <c r="I620" s="26"/>
      <c r="J620" s="69"/>
      <c r="K620" s="69"/>
      <c r="L620" s="67"/>
      <c r="M620" s="69"/>
      <c r="N620" s="71"/>
      <c r="O620" s="72"/>
      <c r="P620" s="26"/>
      <c r="Q620" s="26"/>
      <c r="R620" s="26"/>
      <c r="S620" s="26"/>
    </row>
    <row r="621" spans="2:19" s="150" customFormat="1">
      <c r="B621" s="1"/>
      <c r="C621" s="26"/>
      <c r="D621" s="67"/>
      <c r="E621" s="67"/>
      <c r="F621" s="26"/>
      <c r="G621" s="69"/>
      <c r="H621" s="66"/>
      <c r="I621" s="26"/>
      <c r="J621" s="69"/>
      <c r="K621" s="69"/>
      <c r="L621" s="67"/>
      <c r="M621" s="69"/>
      <c r="N621" s="71"/>
      <c r="O621" s="72"/>
      <c r="P621" s="26"/>
      <c r="Q621" s="26"/>
      <c r="R621" s="26"/>
      <c r="S621" s="26"/>
    </row>
    <row r="622" spans="2:19" s="150" customFormat="1">
      <c r="B622" s="1"/>
      <c r="C622" s="26"/>
      <c r="D622" s="67"/>
      <c r="E622" s="67"/>
      <c r="F622" s="26"/>
      <c r="G622" s="69"/>
      <c r="H622" s="66"/>
      <c r="I622" s="26"/>
      <c r="J622" s="69"/>
      <c r="K622" s="69"/>
      <c r="L622" s="67"/>
      <c r="M622" s="69"/>
      <c r="N622" s="71"/>
      <c r="O622" s="72"/>
      <c r="P622" s="26"/>
      <c r="Q622" s="26"/>
      <c r="R622" s="26"/>
      <c r="S622" s="26"/>
    </row>
    <row r="623" spans="2:19" s="150" customFormat="1">
      <c r="B623" s="1"/>
      <c r="C623" s="26"/>
      <c r="D623" s="67"/>
      <c r="E623" s="67"/>
      <c r="F623" s="26"/>
      <c r="G623" s="69"/>
      <c r="H623" s="66"/>
      <c r="I623" s="26"/>
      <c r="J623" s="69"/>
      <c r="K623" s="69"/>
      <c r="L623" s="67"/>
      <c r="M623" s="69"/>
      <c r="N623" s="71"/>
      <c r="O623" s="72"/>
      <c r="P623" s="26"/>
      <c r="Q623" s="26"/>
      <c r="R623" s="26"/>
      <c r="S623" s="26"/>
    </row>
    <row r="624" spans="2:19" s="150" customFormat="1">
      <c r="B624" s="1"/>
      <c r="C624" s="26"/>
      <c r="D624" s="67"/>
      <c r="E624" s="67"/>
      <c r="F624" s="26"/>
      <c r="G624" s="69"/>
      <c r="H624" s="66"/>
      <c r="I624" s="26"/>
      <c r="J624" s="69"/>
      <c r="K624" s="69"/>
      <c r="L624" s="67"/>
      <c r="M624" s="69"/>
      <c r="N624" s="71"/>
      <c r="O624" s="72"/>
      <c r="P624" s="26"/>
      <c r="Q624" s="26"/>
      <c r="R624" s="26"/>
      <c r="S624" s="26"/>
    </row>
    <row r="625" spans="2:19"/>
    <row r="626" spans="2:19"/>
    <row r="627" spans="2:19"/>
    <row r="628" spans="2:19" s="150" customFormat="1">
      <c r="B628" s="1"/>
      <c r="C628" s="26"/>
      <c r="D628" s="67"/>
      <c r="E628" s="67"/>
      <c r="F628" s="26"/>
      <c r="G628" s="69"/>
      <c r="H628" s="66"/>
      <c r="I628" s="26"/>
      <c r="J628" s="69"/>
      <c r="K628" s="69"/>
      <c r="L628" s="67"/>
      <c r="M628" s="69"/>
      <c r="N628" s="71"/>
      <c r="O628" s="72"/>
      <c r="P628" s="26"/>
      <c r="Q628" s="26"/>
      <c r="R628" s="26"/>
      <c r="S628" s="26"/>
    </row>
    <row r="629" spans="2:19" s="150" customFormat="1">
      <c r="B629" s="1"/>
      <c r="C629" s="26"/>
      <c r="D629" s="67"/>
      <c r="E629" s="67"/>
      <c r="F629" s="26"/>
      <c r="G629" s="69"/>
      <c r="H629" s="66"/>
      <c r="I629" s="26"/>
      <c r="J629" s="69"/>
      <c r="K629" s="69"/>
      <c r="L629" s="67"/>
      <c r="M629" s="69"/>
      <c r="N629" s="71"/>
      <c r="O629" s="72"/>
      <c r="P629" s="26"/>
      <c r="Q629" s="26"/>
      <c r="R629" s="26"/>
      <c r="S629" s="26"/>
    </row>
    <row r="630" spans="2:19" s="150" customFormat="1">
      <c r="B630" s="1"/>
      <c r="C630" s="26"/>
      <c r="D630" s="67"/>
      <c r="E630" s="67"/>
      <c r="F630" s="26"/>
      <c r="G630" s="69"/>
      <c r="H630" s="66"/>
      <c r="I630" s="26"/>
      <c r="J630" s="69"/>
      <c r="K630" s="69"/>
      <c r="L630" s="67"/>
      <c r="M630" s="69"/>
      <c r="N630" s="71"/>
      <c r="O630" s="72"/>
      <c r="P630" s="26"/>
      <c r="Q630" s="26"/>
      <c r="R630" s="26"/>
      <c r="S630" s="26"/>
    </row>
    <row r="631" spans="2:19" s="150" customFormat="1">
      <c r="B631" s="1"/>
      <c r="C631" s="26"/>
      <c r="D631" s="67"/>
      <c r="E631" s="67"/>
      <c r="F631" s="26"/>
      <c r="G631" s="69"/>
      <c r="H631" s="66"/>
      <c r="I631" s="26"/>
      <c r="J631" s="69"/>
      <c r="K631" s="69"/>
      <c r="L631" s="67"/>
      <c r="M631" s="69"/>
      <c r="N631" s="71"/>
      <c r="O631" s="72"/>
      <c r="P631" s="26"/>
      <c r="Q631" s="26"/>
      <c r="R631" s="26"/>
      <c r="S631" s="26"/>
    </row>
    <row r="632" spans="2:19" s="150" customFormat="1">
      <c r="B632" s="1"/>
      <c r="C632" s="26"/>
      <c r="D632" s="67"/>
      <c r="E632" s="67"/>
      <c r="F632" s="26"/>
      <c r="G632" s="69"/>
      <c r="H632" s="66"/>
      <c r="I632" s="26"/>
      <c r="J632" s="69"/>
      <c r="K632" s="69"/>
      <c r="L632" s="67"/>
      <c r="M632" s="69"/>
      <c r="N632" s="71"/>
      <c r="O632" s="72"/>
      <c r="P632" s="26"/>
      <c r="Q632" s="26"/>
      <c r="R632" s="26"/>
      <c r="S632" s="26"/>
    </row>
    <row r="633" spans="2:19" s="150" customFormat="1">
      <c r="B633" s="1"/>
      <c r="C633" s="26"/>
      <c r="D633" s="67"/>
      <c r="E633" s="67"/>
      <c r="F633" s="26"/>
      <c r="G633" s="69"/>
      <c r="H633" s="66"/>
      <c r="I633" s="26"/>
      <c r="J633" s="69"/>
      <c r="K633" s="69"/>
      <c r="L633" s="67"/>
      <c r="M633" s="69"/>
      <c r="N633" s="71"/>
      <c r="O633" s="72"/>
      <c r="P633" s="26"/>
      <c r="Q633" s="26"/>
      <c r="R633" s="26"/>
      <c r="S633" s="26"/>
    </row>
    <row r="634" spans="2:19" s="150" customFormat="1">
      <c r="B634" s="1"/>
      <c r="C634" s="26"/>
      <c r="D634" s="67"/>
      <c r="E634" s="67"/>
      <c r="F634" s="26"/>
      <c r="G634" s="69"/>
      <c r="H634" s="66"/>
      <c r="I634" s="26"/>
      <c r="J634" s="69"/>
      <c r="K634" s="69"/>
      <c r="L634" s="67"/>
      <c r="M634" s="69"/>
      <c r="N634" s="71"/>
      <c r="O634" s="72"/>
      <c r="P634" s="26"/>
      <c r="Q634" s="26"/>
      <c r="R634" s="26"/>
      <c r="S634" s="26"/>
    </row>
    <row r="635" spans="2:19" s="150" customFormat="1">
      <c r="B635" s="1"/>
      <c r="C635" s="26"/>
      <c r="D635" s="67"/>
      <c r="E635" s="67"/>
      <c r="F635" s="26"/>
      <c r="G635" s="69"/>
      <c r="H635" s="66"/>
      <c r="I635" s="26"/>
      <c r="J635" s="69"/>
      <c r="K635" s="69"/>
      <c r="L635" s="67"/>
      <c r="M635" s="69"/>
      <c r="N635" s="71"/>
      <c r="O635" s="72"/>
      <c r="P635" s="26"/>
      <c r="Q635" s="26"/>
      <c r="R635" s="26"/>
      <c r="S635" s="26"/>
    </row>
    <row r="636" spans="2:19" s="150" customFormat="1">
      <c r="B636" s="1"/>
      <c r="C636" s="26"/>
      <c r="D636" s="67"/>
      <c r="E636" s="67"/>
      <c r="F636" s="26"/>
      <c r="G636" s="69"/>
      <c r="H636" s="66"/>
      <c r="I636" s="26"/>
      <c r="J636" s="69"/>
      <c r="K636" s="69"/>
      <c r="L636" s="67"/>
      <c r="M636" s="69"/>
      <c r="N636" s="71"/>
      <c r="O636" s="72"/>
      <c r="P636" s="26"/>
      <c r="Q636" s="26"/>
      <c r="R636" s="26"/>
      <c r="S636" s="26"/>
    </row>
    <row r="637" spans="2:19" s="150" customFormat="1">
      <c r="B637" s="1"/>
      <c r="C637" s="26"/>
      <c r="D637" s="67"/>
      <c r="E637" s="67"/>
      <c r="F637" s="26"/>
      <c r="G637" s="69"/>
      <c r="H637" s="66"/>
      <c r="I637" s="26"/>
      <c r="J637" s="69"/>
      <c r="K637" s="69"/>
      <c r="L637" s="67"/>
      <c r="M637" s="69"/>
      <c r="N637" s="71"/>
      <c r="O637" s="72"/>
      <c r="P637" s="26"/>
      <c r="Q637" s="26"/>
      <c r="R637" s="26"/>
      <c r="S637" s="26"/>
    </row>
    <row r="638" spans="2:19" s="150" customFormat="1">
      <c r="B638" s="1"/>
      <c r="C638" s="26"/>
      <c r="D638" s="67"/>
      <c r="E638" s="67"/>
      <c r="F638" s="26"/>
      <c r="G638" s="69"/>
      <c r="H638" s="66"/>
      <c r="I638" s="26"/>
      <c r="J638" s="69"/>
      <c r="K638" s="69"/>
      <c r="L638" s="67"/>
      <c r="M638" s="69"/>
      <c r="N638" s="71"/>
      <c r="O638" s="72"/>
      <c r="P638" s="26"/>
      <c r="Q638" s="26"/>
      <c r="R638" s="26"/>
      <c r="S638" s="26"/>
    </row>
    <row r="639" spans="2:19" s="150" customFormat="1">
      <c r="B639" s="1"/>
      <c r="C639" s="26"/>
      <c r="D639" s="67"/>
      <c r="E639" s="67"/>
      <c r="F639" s="26"/>
      <c r="G639" s="69"/>
      <c r="H639" s="66"/>
      <c r="I639" s="26"/>
      <c r="J639" s="69"/>
      <c r="K639" s="69"/>
      <c r="L639" s="67"/>
      <c r="M639" s="69"/>
      <c r="N639" s="71"/>
      <c r="O639" s="72"/>
      <c r="P639" s="26"/>
      <c r="Q639" s="26"/>
      <c r="R639" s="26"/>
      <c r="S639" s="26"/>
    </row>
    <row r="640" spans="2:19" s="150" customFormat="1">
      <c r="B640" s="1"/>
      <c r="C640" s="26"/>
      <c r="D640" s="67"/>
      <c r="E640" s="67"/>
      <c r="F640" s="26"/>
      <c r="G640" s="69"/>
      <c r="H640" s="66"/>
      <c r="I640" s="26"/>
      <c r="J640" s="69"/>
      <c r="K640" s="69"/>
      <c r="L640" s="67"/>
      <c r="M640" s="69"/>
      <c r="N640" s="71"/>
      <c r="O640" s="72"/>
      <c r="P640" s="26"/>
      <c r="Q640" s="26"/>
      <c r="R640" s="26"/>
      <c r="S640" s="26"/>
    </row>
    <row r="641" spans="2:19" s="150" customFormat="1">
      <c r="B641" s="1"/>
      <c r="C641" s="26"/>
      <c r="D641" s="67"/>
      <c r="E641" s="67"/>
      <c r="F641" s="26"/>
      <c r="G641" s="69"/>
      <c r="H641" s="66"/>
      <c r="I641" s="26"/>
      <c r="J641" s="69"/>
      <c r="K641" s="69"/>
      <c r="L641" s="67"/>
      <c r="M641" s="69"/>
      <c r="N641" s="71"/>
      <c r="O641" s="72"/>
      <c r="P641" s="26"/>
      <c r="Q641" s="26"/>
      <c r="R641" s="26"/>
      <c r="S641" s="26"/>
    </row>
    <row r="642" spans="2:19" s="150" customFormat="1">
      <c r="B642" s="1"/>
      <c r="C642" s="26"/>
      <c r="D642" s="67"/>
      <c r="E642" s="67"/>
      <c r="F642" s="26"/>
      <c r="G642" s="69"/>
      <c r="H642" s="66"/>
      <c r="I642" s="26"/>
      <c r="J642" s="69"/>
      <c r="K642" s="69"/>
      <c r="L642" s="67"/>
      <c r="M642" s="69"/>
      <c r="N642" s="71"/>
      <c r="O642" s="72"/>
      <c r="P642" s="26"/>
      <c r="Q642" s="26"/>
      <c r="R642" s="26"/>
      <c r="S642" s="26"/>
    </row>
    <row r="643" spans="2:19" s="150" customFormat="1">
      <c r="B643" s="1"/>
      <c r="C643" s="26"/>
      <c r="D643" s="67"/>
      <c r="E643" s="67"/>
      <c r="F643" s="26"/>
      <c r="G643" s="69"/>
      <c r="H643" s="66"/>
      <c r="I643" s="26"/>
      <c r="J643" s="69"/>
      <c r="K643" s="69"/>
      <c r="L643" s="67"/>
      <c r="M643" s="69"/>
      <c r="N643" s="71"/>
      <c r="O643" s="72"/>
      <c r="P643" s="26"/>
      <c r="Q643" s="26"/>
      <c r="R643" s="26"/>
      <c r="S643" s="26"/>
    </row>
    <row r="644" spans="2:19" s="150" customFormat="1">
      <c r="B644" s="1"/>
      <c r="C644" s="26"/>
      <c r="D644" s="67"/>
      <c r="E644" s="67"/>
      <c r="F644" s="26"/>
      <c r="G644" s="69"/>
      <c r="H644" s="66"/>
      <c r="I644" s="26"/>
      <c r="J644" s="69"/>
      <c r="K644" s="69"/>
      <c r="L644" s="67"/>
      <c r="M644" s="69"/>
      <c r="N644" s="71"/>
      <c r="O644" s="72"/>
      <c r="P644" s="26"/>
      <c r="Q644" s="26"/>
      <c r="R644" s="26"/>
      <c r="S644" s="26"/>
    </row>
    <row r="645" spans="2:19" s="150" customFormat="1">
      <c r="B645" s="1"/>
      <c r="C645" s="26"/>
      <c r="D645" s="67"/>
      <c r="E645" s="67"/>
      <c r="F645" s="26"/>
      <c r="G645" s="69"/>
      <c r="H645" s="66"/>
      <c r="I645" s="26"/>
      <c r="J645" s="69"/>
      <c r="K645" s="69"/>
      <c r="L645" s="67"/>
      <c r="M645" s="69"/>
      <c r="N645" s="71"/>
      <c r="O645" s="72"/>
      <c r="P645" s="26"/>
      <c r="Q645" s="26"/>
      <c r="R645" s="26"/>
      <c r="S645" s="26"/>
    </row>
    <row r="646" spans="2:19" s="150" customFormat="1">
      <c r="B646" s="1"/>
      <c r="C646" s="26"/>
      <c r="D646" s="67"/>
      <c r="E646" s="67"/>
      <c r="F646" s="26"/>
      <c r="G646" s="69"/>
      <c r="H646" s="66"/>
      <c r="I646" s="26"/>
      <c r="J646" s="69"/>
      <c r="K646" s="69"/>
      <c r="L646" s="67"/>
      <c r="M646" s="69"/>
      <c r="N646" s="71"/>
      <c r="O646" s="72"/>
      <c r="P646" s="26"/>
      <c r="Q646" s="26"/>
      <c r="R646" s="26"/>
      <c r="S646" s="26"/>
    </row>
    <row r="647" spans="2:19"/>
    <row r="648" spans="2:19"/>
    <row r="649" spans="2:19"/>
    <row r="650" spans="2:19"/>
    <row r="651" spans="2:19"/>
    <row r="652" spans="2:19"/>
    <row r="653" spans="2:19"/>
    <row r="654" spans="2:19" s="150" customFormat="1">
      <c r="B654" s="1"/>
      <c r="C654" s="26"/>
      <c r="D654" s="67"/>
      <c r="E654" s="67"/>
      <c r="F654" s="26"/>
      <c r="G654" s="69"/>
      <c r="H654" s="66"/>
      <c r="I654" s="26"/>
      <c r="J654" s="69"/>
      <c r="K654" s="69"/>
      <c r="L654" s="67"/>
      <c r="M654" s="69"/>
      <c r="N654" s="71"/>
      <c r="O654" s="72"/>
      <c r="P654" s="26"/>
      <c r="Q654" s="26"/>
      <c r="R654" s="26"/>
      <c r="S654" s="26"/>
    </row>
    <row r="655" spans="2:19" s="150" customFormat="1">
      <c r="B655" s="1"/>
      <c r="C655" s="26"/>
      <c r="D655" s="67"/>
      <c r="E655" s="67"/>
      <c r="F655" s="26"/>
      <c r="G655" s="69"/>
      <c r="H655" s="66"/>
      <c r="I655" s="26"/>
      <c r="J655" s="69"/>
      <c r="K655" s="69"/>
      <c r="L655" s="67"/>
      <c r="M655" s="69"/>
      <c r="N655" s="71"/>
      <c r="O655" s="72"/>
      <c r="P655" s="26"/>
      <c r="Q655" s="26"/>
      <c r="R655" s="26"/>
      <c r="S655" s="26"/>
    </row>
    <row r="656" spans="2:19" s="150" customFormat="1">
      <c r="B656" s="1"/>
      <c r="C656" s="26"/>
      <c r="D656" s="67"/>
      <c r="E656" s="67"/>
      <c r="F656" s="26"/>
      <c r="G656" s="69"/>
      <c r="H656" s="66"/>
      <c r="I656" s="26"/>
      <c r="J656" s="69"/>
      <c r="K656" s="69"/>
      <c r="L656" s="67"/>
      <c r="M656" s="69"/>
      <c r="N656" s="71"/>
      <c r="O656" s="72"/>
      <c r="P656" s="26"/>
      <c r="Q656" s="26"/>
      <c r="R656" s="26"/>
      <c r="S656" s="26"/>
    </row>
    <row r="657" spans="2:19" s="150" customFormat="1">
      <c r="B657" s="1"/>
      <c r="C657" s="26"/>
      <c r="D657" s="67"/>
      <c r="E657" s="67"/>
      <c r="F657" s="26"/>
      <c r="G657" s="69"/>
      <c r="H657" s="66"/>
      <c r="I657" s="26"/>
      <c r="J657" s="69"/>
      <c r="K657" s="69"/>
      <c r="L657" s="67"/>
      <c r="M657" s="69"/>
      <c r="N657" s="71"/>
      <c r="O657" s="72"/>
      <c r="P657" s="26"/>
      <c r="Q657" s="26"/>
      <c r="R657" s="26"/>
      <c r="S657" s="26"/>
    </row>
    <row r="658" spans="2:19" s="150" customFormat="1">
      <c r="B658" s="1"/>
      <c r="C658" s="26"/>
      <c r="D658" s="67"/>
      <c r="E658" s="67"/>
      <c r="F658" s="26"/>
      <c r="G658" s="69"/>
      <c r="H658" s="66"/>
      <c r="I658" s="26"/>
      <c r="J658" s="69"/>
      <c r="K658" s="69"/>
      <c r="L658" s="67"/>
      <c r="M658" s="69"/>
      <c r="N658" s="71"/>
      <c r="O658" s="72"/>
      <c r="P658" s="26"/>
      <c r="Q658" s="26"/>
      <c r="R658" s="26"/>
      <c r="S658" s="26"/>
    </row>
    <row r="659" spans="2:19" s="150" customFormat="1">
      <c r="B659" s="1"/>
      <c r="C659" s="26"/>
      <c r="D659" s="67"/>
      <c r="E659" s="67"/>
      <c r="F659" s="26"/>
      <c r="G659" s="69"/>
      <c r="H659" s="66"/>
      <c r="I659" s="26"/>
      <c r="J659" s="69"/>
      <c r="K659" s="69"/>
      <c r="L659" s="67"/>
      <c r="M659" s="69"/>
      <c r="N659" s="71"/>
      <c r="O659" s="72"/>
      <c r="P659" s="26"/>
      <c r="Q659" s="26"/>
      <c r="R659" s="26"/>
      <c r="S659" s="26"/>
    </row>
    <row r="660" spans="2:19" s="150" customFormat="1">
      <c r="B660" s="1"/>
      <c r="C660" s="26"/>
      <c r="D660" s="67"/>
      <c r="E660" s="67"/>
      <c r="F660" s="26"/>
      <c r="G660" s="69"/>
      <c r="H660" s="66"/>
      <c r="I660" s="26"/>
      <c r="J660" s="69"/>
      <c r="K660" s="69"/>
      <c r="L660" s="67"/>
      <c r="M660" s="69"/>
      <c r="N660" s="71"/>
      <c r="O660" s="72"/>
      <c r="P660" s="26"/>
      <c r="Q660" s="26"/>
      <c r="R660" s="26"/>
      <c r="S660" s="26"/>
    </row>
    <row r="661" spans="2:19" s="150" customFormat="1">
      <c r="B661" s="1"/>
      <c r="C661" s="26"/>
      <c r="D661" s="67"/>
      <c r="E661" s="67"/>
      <c r="F661" s="26"/>
      <c r="G661" s="69"/>
      <c r="H661" s="66"/>
      <c r="I661" s="26"/>
      <c r="J661" s="69"/>
      <c r="K661" s="69"/>
      <c r="L661" s="67"/>
      <c r="M661" s="69"/>
      <c r="N661" s="71"/>
      <c r="O661" s="72"/>
      <c r="P661" s="26"/>
      <c r="Q661" s="26"/>
      <c r="R661" s="26"/>
      <c r="S661" s="26"/>
    </row>
    <row r="662" spans="2:19" s="150" customFormat="1">
      <c r="B662" s="1"/>
      <c r="C662" s="26"/>
      <c r="D662" s="67"/>
      <c r="E662" s="67"/>
      <c r="F662" s="26"/>
      <c r="G662" s="69"/>
      <c r="H662" s="66"/>
      <c r="I662" s="26"/>
      <c r="J662" s="69"/>
      <c r="K662" s="69"/>
      <c r="L662" s="67"/>
      <c r="M662" s="69"/>
      <c r="N662" s="71"/>
      <c r="O662" s="72"/>
      <c r="P662" s="26"/>
      <c r="Q662" s="26"/>
      <c r="R662" s="26"/>
      <c r="S662" s="26"/>
    </row>
    <row r="663" spans="2:19" s="150" customFormat="1">
      <c r="B663" s="1"/>
      <c r="C663" s="26"/>
      <c r="D663" s="67"/>
      <c r="E663" s="67"/>
      <c r="F663" s="26"/>
      <c r="G663" s="69"/>
      <c r="H663" s="66"/>
      <c r="I663" s="26"/>
      <c r="J663" s="69"/>
      <c r="K663" s="69"/>
      <c r="L663" s="67"/>
      <c r="M663" s="69"/>
      <c r="N663" s="71"/>
      <c r="O663" s="72"/>
      <c r="P663" s="26"/>
      <c r="Q663" s="26"/>
      <c r="R663" s="26"/>
      <c r="S663" s="26"/>
    </row>
    <row r="664" spans="2:19" s="150" customFormat="1">
      <c r="B664" s="1"/>
      <c r="C664" s="26"/>
      <c r="D664" s="67"/>
      <c r="E664" s="67"/>
      <c r="F664" s="26"/>
      <c r="G664" s="69"/>
      <c r="H664" s="66"/>
      <c r="I664" s="26"/>
      <c r="J664" s="69"/>
      <c r="K664" s="69"/>
      <c r="L664" s="67"/>
      <c r="M664" s="69"/>
      <c r="N664" s="71"/>
      <c r="O664" s="72"/>
      <c r="P664" s="26"/>
      <c r="Q664" s="26"/>
      <c r="R664" s="26"/>
      <c r="S664" s="26"/>
    </row>
    <row r="665" spans="2:19" s="150" customFormat="1">
      <c r="B665" s="1"/>
      <c r="C665" s="26"/>
      <c r="D665" s="67"/>
      <c r="E665" s="67"/>
      <c r="F665" s="26"/>
      <c r="G665" s="69"/>
      <c r="H665" s="66"/>
      <c r="I665" s="26"/>
      <c r="J665" s="69"/>
      <c r="K665" s="69"/>
      <c r="L665" s="67"/>
      <c r="M665" s="69"/>
      <c r="N665" s="71"/>
      <c r="O665" s="72"/>
      <c r="P665" s="26"/>
      <c r="Q665" s="26"/>
      <c r="R665" s="26"/>
      <c r="S665" s="26"/>
    </row>
    <row r="666" spans="2:19"/>
    <row r="667" spans="2:19"/>
    <row r="668" spans="2:19"/>
    <row r="669" spans="2:19"/>
    <row r="670" spans="2:19" s="150" customFormat="1">
      <c r="B670" s="1"/>
      <c r="C670" s="26"/>
      <c r="D670" s="67"/>
      <c r="E670" s="67"/>
      <c r="F670" s="26"/>
      <c r="G670" s="69"/>
      <c r="H670" s="66"/>
      <c r="I670" s="26"/>
      <c r="J670" s="69"/>
      <c r="K670" s="69"/>
      <c r="L670" s="67"/>
      <c r="M670" s="69"/>
      <c r="N670" s="71"/>
      <c r="O670" s="72"/>
      <c r="P670" s="26"/>
      <c r="Q670" s="26"/>
      <c r="R670" s="26"/>
      <c r="S670" s="26"/>
    </row>
    <row r="671" spans="2:19" s="150" customFormat="1">
      <c r="B671" s="1"/>
      <c r="C671" s="26"/>
      <c r="D671" s="67"/>
      <c r="E671" s="67"/>
      <c r="F671" s="26"/>
      <c r="G671" s="69"/>
      <c r="H671" s="66"/>
      <c r="I671" s="26"/>
      <c r="J671" s="69"/>
      <c r="K671" s="69"/>
      <c r="L671" s="67"/>
      <c r="M671" s="69"/>
      <c r="N671" s="71"/>
      <c r="O671" s="72"/>
      <c r="P671" s="26"/>
      <c r="Q671" s="26"/>
      <c r="R671" s="26"/>
      <c r="S671" s="26"/>
    </row>
    <row r="672" spans="2:19" s="150" customFormat="1">
      <c r="B672" s="1"/>
      <c r="C672" s="26"/>
      <c r="D672" s="67"/>
      <c r="E672" s="67"/>
      <c r="F672" s="26"/>
      <c r="G672" s="69"/>
      <c r="H672" s="66"/>
      <c r="I672" s="26"/>
      <c r="J672" s="69"/>
      <c r="K672" s="69"/>
      <c r="L672" s="67"/>
      <c r="M672" s="69"/>
      <c r="N672" s="71"/>
      <c r="O672" s="72"/>
      <c r="P672" s="26"/>
      <c r="Q672" s="26"/>
      <c r="R672" s="26"/>
      <c r="S672" s="26"/>
    </row>
    <row r="673" spans="2:19" s="150" customFormat="1">
      <c r="B673" s="1"/>
      <c r="C673" s="26"/>
      <c r="D673" s="67"/>
      <c r="E673" s="67"/>
      <c r="F673" s="26"/>
      <c r="G673" s="69"/>
      <c r="H673" s="66"/>
      <c r="I673" s="26"/>
      <c r="J673" s="69"/>
      <c r="K673" s="69"/>
      <c r="L673" s="67"/>
      <c r="M673" s="69"/>
      <c r="N673" s="71"/>
      <c r="O673" s="72"/>
      <c r="P673" s="26"/>
      <c r="Q673" s="26"/>
      <c r="R673" s="26"/>
      <c r="S673" s="26"/>
    </row>
    <row r="674" spans="2:19" s="150" customFormat="1">
      <c r="B674" s="1"/>
      <c r="C674" s="26"/>
      <c r="D674" s="67"/>
      <c r="E674" s="67"/>
      <c r="F674" s="26"/>
      <c r="G674" s="69"/>
      <c r="H674" s="66"/>
      <c r="I674" s="26"/>
      <c r="J674" s="69"/>
      <c r="K674" s="69"/>
      <c r="L674" s="67"/>
      <c r="M674" s="69"/>
      <c r="N674" s="71"/>
      <c r="O674" s="72"/>
      <c r="P674" s="26"/>
      <c r="Q674" s="26"/>
      <c r="R674" s="26"/>
      <c r="S674" s="26"/>
    </row>
    <row r="675" spans="2:19" s="150" customFormat="1">
      <c r="B675" s="1"/>
      <c r="C675" s="26"/>
      <c r="D675" s="67"/>
      <c r="E675" s="67"/>
      <c r="F675" s="26"/>
      <c r="G675" s="69"/>
      <c r="H675" s="66"/>
      <c r="I675" s="26"/>
      <c r="J675" s="69"/>
      <c r="K675" s="69"/>
      <c r="L675" s="67"/>
      <c r="M675" s="69"/>
      <c r="N675" s="71"/>
      <c r="O675" s="72"/>
      <c r="P675" s="26"/>
      <c r="Q675" s="26"/>
      <c r="R675" s="26"/>
      <c r="S675" s="26"/>
    </row>
    <row r="676" spans="2:19" s="150" customFormat="1">
      <c r="B676" s="1"/>
      <c r="C676" s="26"/>
      <c r="D676" s="67"/>
      <c r="E676" s="67"/>
      <c r="F676" s="26"/>
      <c r="G676" s="69"/>
      <c r="H676" s="66"/>
      <c r="I676" s="26"/>
      <c r="J676" s="69"/>
      <c r="K676" s="69"/>
      <c r="L676" s="67"/>
      <c r="M676" s="69"/>
      <c r="N676" s="71"/>
      <c r="O676" s="72"/>
      <c r="P676" s="26"/>
      <c r="Q676" s="26"/>
      <c r="R676" s="26"/>
      <c r="S676" s="26"/>
    </row>
    <row r="677" spans="2:19" s="150" customFormat="1">
      <c r="B677" s="1"/>
      <c r="C677" s="26"/>
      <c r="D677" s="67"/>
      <c r="E677" s="67"/>
      <c r="F677" s="26"/>
      <c r="G677" s="69"/>
      <c r="H677" s="66"/>
      <c r="I677" s="26"/>
      <c r="J677" s="69"/>
      <c r="K677" s="69"/>
      <c r="L677" s="67"/>
      <c r="M677" s="69"/>
      <c r="N677" s="71"/>
      <c r="O677" s="72"/>
      <c r="P677" s="26"/>
      <c r="Q677" s="26"/>
      <c r="R677" s="26"/>
      <c r="S677" s="26"/>
    </row>
    <row r="678" spans="2:19" s="150" customFormat="1">
      <c r="B678" s="1"/>
      <c r="C678" s="26"/>
      <c r="D678" s="67"/>
      <c r="E678" s="67"/>
      <c r="F678" s="26"/>
      <c r="G678" s="69"/>
      <c r="H678" s="66"/>
      <c r="I678" s="26"/>
      <c r="J678" s="69"/>
      <c r="K678" s="69"/>
      <c r="L678" s="67"/>
      <c r="M678" s="69"/>
      <c r="N678" s="71"/>
      <c r="O678" s="72"/>
      <c r="P678" s="26"/>
      <c r="Q678" s="26"/>
      <c r="R678" s="26"/>
      <c r="S678" s="26"/>
    </row>
    <row r="679" spans="2:19" s="150" customFormat="1">
      <c r="B679" s="1"/>
      <c r="C679" s="26"/>
      <c r="D679" s="67"/>
      <c r="E679" s="67"/>
      <c r="F679" s="26"/>
      <c r="G679" s="69"/>
      <c r="H679" s="66"/>
      <c r="I679" s="26"/>
      <c r="J679" s="69"/>
      <c r="K679" s="69"/>
      <c r="L679" s="67"/>
      <c r="M679" s="69"/>
      <c r="N679" s="71"/>
      <c r="O679" s="72"/>
      <c r="P679" s="26"/>
      <c r="Q679" s="26"/>
      <c r="R679" s="26"/>
      <c r="S679" s="26"/>
    </row>
    <row r="680" spans="2:19" s="150" customFormat="1">
      <c r="B680" s="1"/>
      <c r="C680" s="26"/>
      <c r="D680" s="67"/>
      <c r="E680" s="67"/>
      <c r="F680" s="26"/>
      <c r="G680" s="69"/>
      <c r="H680" s="66"/>
      <c r="I680" s="26"/>
      <c r="J680" s="69"/>
      <c r="K680" s="69"/>
      <c r="L680" s="67"/>
      <c r="M680" s="69"/>
      <c r="N680" s="71"/>
      <c r="O680" s="72"/>
      <c r="P680" s="26"/>
      <c r="Q680" s="26"/>
      <c r="R680" s="26"/>
      <c r="S680" s="26"/>
    </row>
    <row r="681" spans="2:19" s="150" customFormat="1">
      <c r="B681" s="1"/>
      <c r="C681" s="26"/>
      <c r="D681" s="67"/>
      <c r="E681" s="67"/>
      <c r="F681" s="26"/>
      <c r="G681" s="69"/>
      <c r="H681" s="66"/>
      <c r="I681" s="26"/>
      <c r="J681" s="69"/>
      <c r="K681" s="69"/>
      <c r="L681" s="67"/>
      <c r="M681" s="69"/>
      <c r="N681" s="71"/>
      <c r="O681" s="72"/>
      <c r="P681" s="26"/>
      <c r="Q681" s="26"/>
      <c r="R681" s="26"/>
      <c r="S681" s="26"/>
    </row>
    <row r="682" spans="2:19" s="150" customFormat="1">
      <c r="B682" s="1"/>
      <c r="C682" s="26"/>
      <c r="D682" s="67"/>
      <c r="E682" s="67"/>
      <c r="F682" s="26"/>
      <c r="G682" s="69"/>
      <c r="H682" s="66"/>
      <c r="I682" s="26"/>
      <c r="J682" s="69"/>
      <c r="K682" s="69"/>
      <c r="L682" s="67"/>
      <c r="M682" s="69"/>
      <c r="N682" s="71"/>
      <c r="O682" s="72"/>
      <c r="P682" s="26"/>
      <c r="Q682" s="26"/>
      <c r="R682" s="26"/>
      <c r="S682" s="26"/>
    </row>
    <row r="683" spans="2:19" s="150" customFormat="1">
      <c r="B683" s="1"/>
      <c r="C683" s="26"/>
      <c r="D683" s="67"/>
      <c r="E683" s="67"/>
      <c r="F683" s="26"/>
      <c r="G683" s="69"/>
      <c r="H683" s="66"/>
      <c r="I683" s="26"/>
      <c r="J683" s="69"/>
      <c r="K683" s="69"/>
      <c r="L683" s="67"/>
      <c r="M683" s="69"/>
      <c r="N683" s="71"/>
      <c r="O683" s="72"/>
      <c r="P683" s="26"/>
      <c r="Q683" s="26"/>
      <c r="R683" s="26"/>
      <c r="S683" s="26"/>
    </row>
    <row r="684" spans="2:19" s="150" customFormat="1">
      <c r="B684" s="1"/>
      <c r="C684" s="26"/>
      <c r="D684" s="67"/>
      <c r="E684" s="67"/>
      <c r="F684" s="26"/>
      <c r="G684" s="69"/>
      <c r="H684" s="66"/>
      <c r="I684" s="26"/>
      <c r="J684" s="69"/>
      <c r="K684" s="69"/>
      <c r="L684" s="67"/>
      <c r="M684" s="69"/>
      <c r="N684" s="71"/>
      <c r="O684" s="72"/>
      <c r="P684" s="26"/>
      <c r="Q684" s="26"/>
      <c r="R684" s="26"/>
      <c r="S684" s="26"/>
    </row>
    <row r="685" spans="2:19" s="150" customFormat="1">
      <c r="B685" s="1"/>
      <c r="C685" s="26"/>
      <c r="D685" s="67"/>
      <c r="E685" s="67"/>
      <c r="F685" s="26"/>
      <c r="G685" s="69"/>
      <c r="H685" s="66"/>
      <c r="I685" s="26"/>
      <c r="J685" s="69"/>
      <c r="K685" s="69"/>
      <c r="L685" s="67"/>
      <c r="M685" s="69"/>
      <c r="N685" s="71"/>
      <c r="O685" s="72"/>
      <c r="P685" s="26"/>
      <c r="Q685" s="26"/>
      <c r="R685" s="26"/>
      <c r="S685" s="26"/>
    </row>
    <row r="686" spans="2:19" s="150" customFormat="1">
      <c r="B686" s="1"/>
      <c r="C686" s="26"/>
      <c r="D686" s="67"/>
      <c r="E686" s="67"/>
      <c r="F686" s="26"/>
      <c r="G686" s="69"/>
      <c r="H686" s="66"/>
      <c r="I686" s="26"/>
      <c r="J686" s="69"/>
      <c r="K686" s="69"/>
      <c r="L686" s="67"/>
      <c r="M686" s="69"/>
      <c r="N686" s="71"/>
      <c r="O686" s="72"/>
      <c r="P686" s="26"/>
      <c r="Q686" s="26"/>
      <c r="R686" s="26"/>
      <c r="S686" s="26"/>
    </row>
    <row r="687" spans="2:19" s="150" customFormat="1">
      <c r="B687" s="1"/>
      <c r="C687" s="26"/>
      <c r="D687" s="67"/>
      <c r="E687" s="67"/>
      <c r="F687" s="26"/>
      <c r="G687" s="69"/>
      <c r="H687" s="66"/>
      <c r="I687" s="26"/>
      <c r="J687" s="69"/>
      <c r="K687" s="69"/>
      <c r="L687" s="67"/>
      <c r="M687" s="69"/>
      <c r="N687" s="71"/>
      <c r="O687" s="72"/>
      <c r="P687" s="26"/>
      <c r="Q687" s="26"/>
      <c r="R687" s="26"/>
      <c r="S687" s="26"/>
    </row>
    <row r="688" spans="2:19" s="150" customFormat="1">
      <c r="B688" s="1"/>
      <c r="C688" s="26"/>
      <c r="D688" s="67"/>
      <c r="E688" s="67"/>
      <c r="F688" s="26"/>
      <c r="G688" s="69"/>
      <c r="H688" s="66"/>
      <c r="I688" s="26"/>
      <c r="J688" s="69"/>
      <c r="K688" s="69"/>
      <c r="L688" s="67"/>
      <c r="M688" s="69"/>
      <c r="N688" s="71"/>
      <c r="O688" s="72"/>
      <c r="P688" s="26"/>
      <c r="Q688" s="26"/>
      <c r="R688" s="26"/>
      <c r="S688" s="26"/>
    </row>
    <row r="689" spans="2:19" s="150" customFormat="1">
      <c r="B689" s="1"/>
      <c r="C689" s="26"/>
      <c r="D689" s="67"/>
      <c r="E689" s="67"/>
      <c r="F689" s="26"/>
      <c r="G689" s="69"/>
      <c r="H689" s="66"/>
      <c r="I689" s="26"/>
      <c r="J689" s="69"/>
      <c r="K689" s="69"/>
      <c r="L689" s="67"/>
      <c r="M689" s="69"/>
      <c r="N689" s="71"/>
      <c r="O689" s="72"/>
      <c r="P689" s="26"/>
      <c r="Q689" s="26"/>
      <c r="R689" s="26"/>
      <c r="S689" s="26"/>
    </row>
    <row r="690" spans="2:19" s="150" customFormat="1">
      <c r="B690" s="1"/>
      <c r="C690" s="26"/>
      <c r="D690" s="67"/>
      <c r="E690" s="67"/>
      <c r="F690" s="26"/>
      <c r="G690" s="69"/>
      <c r="H690" s="66"/>
      <c r="I690" s="26"/>
      <c r="J690" s="69"/>
      <c r="K690" s="69"/>
      <c r="L690" s="67"/>
      <c r="M690" s="69"/>
      <c r="N690" s="71"/>
      <c r="O690" s="72"/>
      <c r="P690" s="26"/>
      <c r="Q690" s="26"/>
      <c r="R690" s="26"/>
      <c r="S690" s="26"/>
    </row>
    <row r="691" spans="2:19" s="150" customFormat="1">
      <c r="B691" s="1"/>
      <c r="C691" s="26"/>
      <c r="D691" s="67"/>
      <c r="E691" s="67"/>
      <c r="F691" s="26"/>
      <c r="G691" s="69"/>
      <c r="H691" s="66"/>
      <c r="I691" s="26"/>
      <c r="J691" s="69"/>
      <c r="K691" s="69"/>
      <c r="L691" s="67"/>
      <c r="M691" s="69"/>
      <c r="N691" s="71"/>
      <c r="O691" s="72"/>
      <c r="P691" s="26"/>
      <c r="Q691" s="26"/>
      <c r="R691" s="26"/>
      <c r="S691" s="26"/>
    </row>
    <row r="692" spans="2:19" s="150" customFormat="1">
      <c r="B692" s="1"/>
      <c r="C692" s="26"/>
      <c r="D692" s="67"/>
      <c r="E692" s="67"/>
      <c r="F692" s="26"/>
      <c r="G692" s="69"/>
      <c r="H692" s="66"/>
      <c r="I692" s="26"/>
      <c r="J692" s="69"/>
      <c r="K692" s="69"/>
      <c r="L692" s="67"/>
      <c r="M692" s="69"/>
      <c r="N692" s="71"/>
      <c r="O692" s="72"/>
      <c r="P692" s="26"/>
      <c r="Q692" s="26"/>
      <c r="R692" s="26"/>
      <c r="S692" s="26"/>
    </row>
    <row r="693" spans="2:19" s="150" customFormat="1">
      <c r="B693" s="1"/>
      <c r="C693" s="26"/>
      <c r="D693" s="67"/>
      <c r="E693" s="67"/>
      <c r="F693" s="26"/>
      <c r="G693" s="69"/>
      <c r="H693" s="66"/>
      <c r="I693" s="26"/>
      <c r="J693" s="69"/>
      <c r="K693" s="69"/>
      <c r="L693" s="67"/>
      <c r="M693" s="69"/>
      <c r="N693" s="71"/>
      <c r="O693" s="72"/>
      <c r="P693" s="26"/>
      <c r="Q693" s="26"/>
      <c r="R693" s="26"/>
      <c r="S693" s="26"/>
    </row>
    <row r="694" spans="2:19"/>
    <row r="695" spans="2:19"/>
    <row r="696" spans="2:19"/>
    <row r="697" spans="2:19"/>
    <row r="698" spans="2:19"/>
    <row r="699" spans="2:19"/>
    <row r="700" spans="2:19"/>
    <row r="701" spans="2:19"/>
    <row r="702" spans="2:19"/>
    <row r="703" spans="2:19"/>
    <row r="704" spans="2:19" s="150" customFormat="1">
      <c r="B704" s="1"/>
      <c r="C704" s="26"/>
      <c r="D704" s="67"/>
      <c r="E704" s="67"/>
      <c r="F704" s="26"/>
      <c r="G704" s="69"/>
      <c r="H704" s="66"/>
      <c r="I704" s="26"/>
      <c r="J704" s="69"/>
      <c r="K704" s="69"/>
      <c r="L704" s="67"/>
      <c r="M704" s="69"/>
      <c r="N704" s="71"/>
      <c r="O704" s="72"/>
      <c r="P704" s="26"/>
      <c r="Q704" s="26"/>
      <c r="R704" s="26"/>
      <c r="S704" s="26"/>
    </row>
    <row r="705" spans="2:19" s="150" customFormat="1">
      <c r="B705" s="1"/>
      <c r="C705" s="26"/>
      <c r="D705" s="67"/>
      <c r="E705" s="67"/>
      <c r="F705" s="26"/>
      <c r="G705" s="69"/>
      <c r="H705" s="66"/>
      <c r="I705" s="26"/>
      <c r="J705" s="69"/>
      <c r="K705" s="69"/>
      <c r="L705" s="67"/>
      <c r="M705" s="69"/>
      <c r="N705" s="71"/>
      <c r="O705" s="72"/>
      <c r="P705" s="26"/>
      <c r="Q705" s="26"/>
      <c r="R705" s="26"/>
      <c r="S705" s="26"/>
    </row>
    <row r="706" spans="2:19" s="150" customFormat="1">
      <c r="B706" s="1"/>
      <c r="C706" s="26"/>
      <c r="D706" s="67"/>
      <c r="E706" s="67"/>
      <c r="F706" s="26"/>
      <c r="G706" s="69"/>
      <c r="H706" s="66"/>
      <c r="I706" s="26"/>
      <c r="J706" s="69"/>
      <c r="K706" s="69"/>
      <c r="L706" s="67"/>
      <c r="M706" s="69"/>
      <c r="N706" s="71"/>
      <c r="O706" s="72"/>
      <c r="P706" s="26"/>
      <c r="Q706" s="26"/>
      <c r="R706" s="26"/>
      <c r="S706" s="26"/>
    </row>
    <row r="707" spans="2:19" s="150" customFormat="1">
      <c r="B707" s="1"/>
      <c r="C707" s="26"/>
      <c r="D707" s="67"/>
      <c r="E707" s="67"/>
      <c r="F707" s="26"/>
      <c r="G707" s="69"/>
      <c r="H707" s="66"/>
      <c r="I707" s="26"/>
      <c r="J707" s="69"/>
      <c r="K707" s="69"/>
      <c r="L707" s="67"/>
      <c r="M707" s="69"/>
      <c r="N707" s="71"/>
      <c r="O707" s="72"/>
      <c r="P707" s="26"/>
      <c r="Q707" s="26"/>
      <c r="R707" s="26"/>
      <c r="S707" s="26"/>
    </row>
    <row r="708" spans="2:19" s="150" customFormat="1">
      <c r="B708" s="1"/>
      <c r="C708" s="26"/>
      <c r="D708" s="67"/>
      <c r="E708" s="67"/>
      <c r="F708" s="26"/>
      <c r="G708" s="69"/>
      <c r="H708" s="66"/>
      <c r="I708" s="26"/>
      <c r="J708" s="69"/>
      <c r="K708" s="69"/>
      <c r="L708" s="67"/>
      <c r="M708" s="69"/>
      <c r="N708" s="71"/>
      <c r="O708" s="72"/>
      <c r="P708" s="26"/>
      <c r="Q708" s="26"/>
      <c r="R708" s="26"/>
      <c r="S708" s="26"/>
    </row>
    <row r="709" spans="2:19" s="150" customFormat="1">
      <c r="B709" s="1"/>
      <c r="C709" s="26"/>
      <c r="D709" s="67"/>
      <c r="E709" s="67"/>
      <c r="F709" s="26"/>
      <c r="G709" s="69"/>
      <c r="H709" s="66"/>
      <c r="I709" s="26"/>
      <c r="J709" s="69"/>
      <c r="K709" s="69"/>
      <c r="L709" s="67"/>
      <c r="M709" s="69"/>
      <c r="N709" s="71"/>
      <c r="O709" s="72"/>
      <c r="P709" s="26"/>
      <c r="Q709" s="26"/>
      <c r="R709" s="26"/>
      <c r="S709" s="26"/>
    </row>
    <row r="710" spans="2:19" s="150" customFormat="1">
      <c r="B710" s="1"/>
      <c r="C710" s="26"/>
      <c r="D710" s="67"/>
      <c r="E710" s="67"/>
      <c r="F710" s="26"/>
      <c r="G710" s="69"/>
      <c r="H710" s="66"/>
      <c r="I710" s="26"/>
      <c r="J710" s="69"/>
      <c r="K710" s="69"/>
      <c r="L710" s="67"/>
      <c r="M710" s="69"/>
      <c r="N710" s="71"/>
      <c r="O710" s="72"/>
      <c r="P710" s="26"/>
      <c r="Q710" s="26"/>
      <c r="R710" s="26"/>
      <c r="S710" s="26"/>
    </row>
    <row r="711" spans="2:19" s="150" customFormat="1">
      <c r="B711" s="1"/>
      <c r="C711" s="26"/>
      <c r="D711" s="67"/>
      <c r="E711" s="67"/>
      <c r="F711" s="26"/>
      <c r="G711" s="69"/>
      <c r="H711" s="66"/>
      <c r="I711" s="26"/>
      <c r="J711" s="69"/>
      <c r="K711" s="69"/>
      <c r="L711" s="67"/>
      <c r="M711" s="69"/>
      <c r="N711" s="71"/>
      <c r="O711" s="72"/>
      <c r="P711" s="26"/>
      <c r="Q711" s="26"/>
      <c r="R711" s="26"/>
      <c r="S711" s="26"/>
    </row>
    <row r="712" spans="2:19" s="150" customFormat="1">
      <c r="B712" s="1"/>
      <c r="C712" s="26"/>
      <c r="D712" s="67"/>
      <c r="E712" s="67"/>
      <c r="F712" s="26"/>
      <c r="G712" s="69"/>
      <c r="H712" s="66"/>
      <c r="I712" s="26"/>
      <c r="J712" s="69"/>
      <c r="K712" s="69"/>
      <c r="L712" s="67"/>
      <c r="M712" s="69"/>
      <c r="N712" s="71"/>
      <c r="O712" s="72"/>
      <c r="P712" s="26"/>
      <c r="Q712" s="26"/>
      <c r="R712" s="26"/>
      <c r="S712" s="26"/>
    </row>
    <row r="713" spans="2:19" s="150" customFormat="1">
      <c r="B713" s="1"/>
      <c r="C713" s="26"/>
      <c r="D713" s="67"/>
      <c r="E713" s="67"/>
      <c r="F713" s="26"/>
      <c r="G713" s="69"/>
      <c r="H713" s="66"/>
      <c r="I713" s="26"/>
      <c r="J713" s="69"/>
      <c r="K713" s="69"/>
      <c r="L713" s="67"/>
      <c r="M713" s="69"/>
      <c r="N713" s="71"/>
      <c r="O713" s="72"/>
      <c r="P713" s="26"/>
      <c r="Q713" s="26"/>
      <c r="R713" s="26"/>
      <c r="S713" s="26"/>
    </row>
    <row r="714" spans="2:19" s="150" customFormat="1">
      <c r="B714" s="1"/>
      <c r="C714" s="26"/>
      <c r="D714" s="67"/>
      <c r="E714" s="67"/>
      <c r="F714" s="26"/>
      <c r="G714" s="69"/>
      <c r="H714" s="66"/>
      <c r="I714" s="26"/>
      <c r="J714" s="69"/>
      <c r="K714" s="69"/>
      <c r="L714" s="67"/>
      <c r="M714" s="69"/>
      <c r="N714" s="71"/>
      <c r="O714" s="72"/>
      <c r="P714" s="26"/>
      <c r="Q714" s="26"/>
      <c r="R714" s="26"/>
      <c r="S714" s="26"/>
    </row>
    <row r="715" spans="2:19" s="150" customFormat="1">
      <c r="B715" s="1"/>
      <c r="C715" s="26"/>
      <c r="D715" s="67"/>
      <c r="E715" s="67"/>
      <c r="F715" s="26"/>
      <c r="G715" s="69"/>
      <c r="H715" s="66"/>
      <c r="I715" s="26"/>
      <c r="J715" s="69"/>
      <c r="K715" s="69"/>
      <c r="L715" s="67"/>
      <c r="M715" s="69"/>
      <c r="N715" s="71"/>
      <c r="O715" s="72"/>
      <c r="P715" s="26"/>
      <c r="Q715" s="26"/>
      <c r="R715" s="26"/>
      <c r="S715" s="26"/>
    </row>
    <row r="716" spans="2:19" s="150" customFormat="1">
      <c r="B716" s="1"/>
      <c r="C716" s="26"/>
      <c r="D716" s="67"/>
      <c r="E716" s="67"/>
      <c r="F716" s="26"/>
      <c r="G716" s="69"/>
      <c r="H716" s="66"/>
      <c r="I716" s="26"/>
      <c r="J716" s="69"/>
      <c r="K716" s="69"/>
      <c r="L716" s="67"/>
      <c r="M716" s="69"/>
      <c r="N716" s="71"/>
      <c r="O716" s="72"/>
      <c r="P716" s="26"/>
      <c r="Q716" s="26"/>
      <c r="R716" s="26"/>
      <c r="S716" s="26"/>
    </row>
    <row r="717" spans="2:19" s="150" customFormat="1">
      <c r="B717" s="1"/>
      <c r="C717" s="26"/>
      <c r="D717" s="67"/>
      <c r="E717" s="67"/>
      <c r="F717" s="26"/>
      <c r="G717" s="69"/>
      <c r="H717" s="66"/>
      <c r="I717" s="26"/>
      <c r="J717" s="69"/>
      <c r="K717" s="69"/>
      <c r="L717" s="67"/>
      <c r="M717" s="69"/>
      <c r="N717" s="71"/>
      <c r="O717" s="72"/>
      <c r="P717" s="26"/>
      <c r="Q717" s="26"/>
      <c r="R717" s="26"/>
      <c r="S717" s="26"/>
    </row>
    <row r="718" spans="2:19" s="150" customFormat="1">
      <c r="B718" s="1"/>
      <c r="C718" s="26"/>
      <c r="D718" s="67"/>
      <c r="E718" s="67"/>
      <c r="F718" s="26"/>
      <c r="G718" s="69"/>
      <c r="H718" s="66"/>
      <c r="I718" s="26"/>
      <c r="J718" s="69"/>
      <c r="K718" s="69"/>
      <c r="L718" s="67"/>
      <c r="M718" s="69"/>
      <c r="N718" s="71"/>
      <c r="O718" s="72"/>
      <c r="P718" s="26"/>
      <c r="Q718" s="26"/>
      <c r="R718" s="26"/>
      <c r="S718" s="26"/>
    </row>
    <row r="719" spans="2:19" s="150" customFormat="1">
      <c r="B719" s="1"/>
      <c r="C719" s="26"/>
      <c r="D719" s="67"/>
      <c r="E719" s="67"/>
      <c r="F719" s="26"/>
      <c r="G719" s="69"/>
      <c r="H719" s="66"/>
      <c r="I719" s="26"/>
      <c r="J719" s="69"/>
      <c r="K719" s="69"/>
      <c r="L719" s="67"/>
      <c r="M719" s="69"/>
      <c r="N719" s="71"/>
      <c r="O719" s="72"/>
      <c r="P719" s="26"/>
      <c r="Q719" s="26"/>
      <c r="R719" s="26"/>
      <c r="S719" s="26"/>
    </row>
    <row r="720" spans="2:19" s="150" customFormat="1">
      <c r="B720" s="1"/>
      <c r="C720" s="26"/>
      <c r="D720" s="67"/>
      <c r="E720" s="67"/>
      <c r="F720" s="26"/>
      <c r="G720" s="69"/>
      <c r="H720" s="66"/>
      <c r="I720" s="26"/>
      <c r="J720" s="69"/>
      <c r="K720" s="69"/>
      <c r="L720" s="67"/>
      <c r="M720" s="69"/>
      <c r="N720" s="71"/>
      <c r="O720" s="72"/>
      <c r="P720" s="26"/>
      <c r="Q720" s="26"/>
      <c r="R720" s="26"/>
      <c r="S720" s="26"/>
    </row>
    <row r="721" spans="2:19" s="150" customFormat="1">
      <c r="B721" s="1"/>
      <c r="C721" s="26"/>
      <c r="D721" s="67"/>
      <c r="E721" s="67"/>
      <c r="F721" s="26"/>
      <c r="G721" s="69"/>
      <c r="H721" s="66"/>
      <c r="I721" s="26"/>
      <c r="J721" s="69"/>
      <c r="K721" s="69"/>
      <c r="L721" s="67"/>
      <c r="M721" s="69"/>
      <c r="N721" s="71"/>
      <c r="O721" s="72"/>
      <c r="P721" s="26"/>
      <c r="Q721" s="26"/>
      <c r="R721" s="26"/>
      <c r="S721" s="26"/>
    </row>
    <row r="722" spans="2:19" s="150" customFormat="1">
      <c r="B722" s="1"/>
      <c r="C722" s="26"/>
      <c r="D722" s="67"/>
      <c r="E722" s="67"/>
      <c r="F722" s="26"/>
      <c r="G722" s="69"/>
      <c r="H722" s="66"/>
      <c r="I722" s="26"/>
      <c r="J722" s="69"/>
      <c r="K722" s="69"/>
      <c r="L722" s="67"/>
      <c r="M722" s="69"/>
      <c r="N722" s="71"/>
      <c r="O722" s="72"/>
      <c r="P722" s="26"/>
      <c r="Q722" s="26"/>
      <c r="R722" s="26"/>
      <c r="S722" s="26"/>
    </row>
    <row r="723" spans="2:19" s="150" customFormat="1">
      <c r="B723" s="1"/>
      <c r="C723" s="26"/>
      <c r="D723" s="67"/>
      <c r="E723" s="67"/>
      <c r="F723" s="26"/>
      <c r="G723" s="69"/>
      <c r="H723" s="66"/>
      <c r="I723" s="26"/>
      <c r="J723" s="69"/>
      <c r="K723" s="69"/>
      <c r="L723" s="67"/>
      <c r="M723" s="69"/>
      <c r="N723" s="71"/>
      <c r="O723" s="72"/>
      <c r="P723" s="26"/>
      <c r="Q723" s="26"/>
      <c r="R723" s="26"/>
      <c r="S723" s="26"/>
    </row>
    <row r="724" spans="2:19" s="150" customFormat="1">
      <c r="B724" s="1"/>
      <c r="C724" s="26"/>
      <c r="D724" s="67"/>
      <c r="E724" s="67"/>
      <c r="F724" s="26"/>
      <c r="G724" s="69"/>
      <c r="H724" s="66"/>
      <c r="I724" s="26"/>
      <c r="J724" s="69"/>
      <c r="K724" s="69"/>
      <c r="L724" s="67"/>
      <c r="M724" s="69"/>
      <c r="N724" s="71"/>
      <c r="O724" s="72"/>
      <c r="P724" s="26"/>
      <c r="Q724" s="26"/>
      <c r="R724" s="26"/>
      <c r="S724" s="26"/>
    </row>
    <row r="725" spans="2:19" s="150" customFormat="1">
      <c r="B725" s="1"/>
      <c r="C725" s="26"/>
      <c r="D725" s="67"/>
      <c r="E725" s="67"/>
      <c r="F725" s="26"/>
      <c r="G725" s="69"/>
      <c r="H725" s="66"/>
      <c r="I725" s="26"/>
      <c r="J725" s="69"/>
      <c r="K725" s="69"/>
      <c r="L725" s="67"/>
      <c r="M725" s="69"/>
      <c r="N725" s="71"/>
      <c r="O725" s="72"/>
      <c r="P725" s="26"/>
      <c r="Q725" s="26"/>
      <c r="R725" s="26"/>
      <c r="S725" s="26"/>
    </row>
    <row r="726" spans="2:19"/>
    <row r="727" spans="2:19"/>
    <row r="728" spans="2:19"/>
    <row r="729" spans="2:19"/>
    <row r="730" spans="2:19"/>
    <row r="731" spans="2:19"/>
    <row r="732" spans="2:19"/>
    <row r="733" spans="2:19"/>
    <row r="734" spans="2:19"/>
    <row r="735" spans="2:19"/>
    <row r="736" spans="2:19"/>
    <row r="737" spans="2:19"/>
    <row r="738" spans="2:19" s="150" customFormat="1">
      <c r="B738" s="1"/>
      <c r="C738" s="26"/>
      <c r="D738" s="67"/>
      <c r="E738" s="67"/>
      <c r="F738" s="26"/>
      <c r="G738" s="69"/>
      <c r="H738" s="66"/>
      <c r="I738" s="26"/>
      <c r="J738" s="69"/>
      <c r="K738" s="69"/>
      <c r="L738" s="67"/>
      <c r="M738" s="69"/>
      <c r="N738" s="71"/>
      <c r="O738" s="72"/>
      <c r="P738" s="26"/>
      <c r="Q738" s="26"/>
      <c r="R738" s="26"/>
      <c r="S738" s="26"/>
    </row>
    <row r="739" spans="2:19" s="150" customFormat="1">
      <c r="B739" s="1"/>
      <c r="C739" s="26"/>
      <c r="D739" s="67"/>
      <c r="E739" s="67"/>
      <c r="F739" s="26"/>
      <c r="G739" s="69"/>
      <c r="H739" s="66"/>
      <c r="I739" s="26"/>
      <c r="J739" s="69"/>
      <c r="K739" s="69"/>
      <c r="L739" s="67"/>
      <c r="M739" s="69"/>
      <c r="N739" s="71"/>
      <c r="O739" s="72"/>
      <c r="P739" s="26"/>
      <c r="Q739" s="26"/>
      <c r="R739" s="26"/>
      <c r="S739" s="26"/>
    </row>
    <row r="740" spans="2:19" s="150" customFormat="1">
      <c r="B740" s="1"/>
      <c r="C740" s="26"/>
      <c r="D740" s="67"/>
      <c r="E740" s="67"/>
      <c r="F740" s="26"/>
      <c r="G740" s="69"/>
      <c r="H740" s="66"/>
      <c r="I740" s="26"/>
      <c r="J740" s="69"/>
      <c r="K740" s="69"/>
      <c r="L740" s="67"/>
      <c r="M740" s="69"/>
      <c r="N740" s="71"/>
      <c r="O740" s="72"/>
      <c r="P740" s="26"/>
      <c r="Q740" s="26"/>
      <c r="R740" s="26"/>
      <c r="S740" s="26"/>
    </row>
    <row r="741" spans="2:19" s="150" customFormat="1">
      <c r="B741" s="1"/>
      <c r="C741" s="26"/>
      <c r="D741" s="67"/>
      <c r="E741" s="67"/>
      <c r="F741" s="26"/>
      <c r="G741" s="69"/>
      <c r="H741" s="66"/>
      <c r="I741" s="26"/>
      <c r="J741" s="69"/>
      <c r="K741" s="69"/>
      <c r="L741" s="67"/>
      <c r="M741" s="69"/>
      <c r="N741" s="71"/>
      <c r="O741" s="72"/>
      <c r="P741" s="26"/>
      <c r="Q741" s="26"/>
      <c r="R741" s="26"/>
      <c r="S741" s="26"/>
    </row>
    <row r="742" spans="2:19" s="150" customFormat="1">
      <c r="B742" s="1"/>
      <c r="C742" s="26"/>
      <c r="D742" s="67"/>
      <c r="E742" s="67"/>
      <c r="F742" s="26"/>
      <c r="G742" s="69"/>
      <c r="H742" s="66"/>
      <c r="I742" s="26"/>
      <c r="J742" s="69"/>
      <c r="K742" s="69"/>
      <c r="L742" s="67"/>
      <c r="M742" s="69"/>
      <c r="N742" s="71"/>
      <c r="O742" s="72"/>
      <c r="P742" s="26"/>
      <c r="Q742" s="26"/>
      <c r="R742" s="26"/>
      <c r="S742" s="26"/>
    </row>
    <row r="743" spans="2:19" s="150" customFormat="1">
      <c r="B743" s="1"/>
      <c r="C743" s="26"/>
      <c r="D743" s="67"/>
      <c r="E743" s="67"/>
      <c r="F743" s="26"/>
      <c r="G743" s="69"/>
      <c r="H743" s="66"/>
      <c r="I743" s="26"/>
      <c r="J743" s="69"/>
      <c r="K743" s="69"/>
      <c r="L743" s="67"/>
      <c r="M743" s="69"/>
      <c r="N743" s="71"/>
      <c r="O743" s="72"/>
      <c r="P743" s="26"/>
      <c r="Q743" s="26"/>
      <c r="R743" s="26"/>
      <c r="S743" s="26"/>
    </row>
    <row r="744" spans="2:19" s="150" customFormat="1">
      <c r="B744" s="1"/>
      <c r="C744" s="26"/>
      <c r="D744" s="67"/>
      <c r="E744" s="67"/>
      <c r="F744" s="26"/>
      <c r="G744" s="69"/>
      <c r="H744" s="66"/>
      <c r="I744" s="26"/>
      <c r="J744" s="69"/>
      <c r="K744" s="69"/>
      <c r="L744" s="67"/>
      <c r="M744" s="69"/>
      <c r="N744" s="71"/>
      <c r="O744" s="72"/>
      <c r="P744" s="26"/>
      <c r="Q744" s="26"/>
      <c r="R744" s="26"/>
      <c r="S744" s="26"/>
    </row>
    <row r="745" spans="2:19" s="150" customFormat="1">
      <c r="B745" s="1"/>
      <c r="C745" s="26"/>
      <c r="D745" s="67"/>
      <c r="E745" s="67"/>
      <c r="F745" s="26"/>
      <c r="G745" s="69"/>
      <c r="H745" s="66"/>
      <c r="I745" s="26"/>
      <c r="J745" s="69"/>
      <c r="K745" s="69"/>
      <c r="L745" s="67"/>
      <c r="M745" s="69"/>
      <c r="N745" s="71"/>
      <c r="O745" s="72"/>
      <c r="P745" s="26"/>
      <c r="Q745" s="26"/>
      <c r="R745" s="26"/>
      <c r="S745" s="26"/>
    </row>
    <row r="746" spans="2:19" s="150" customFormat="1">
      <c r="B746" s="1"/>
      <c r="C746" s="26"/>
      <c r="D746" s="67"/>
      <c r="E746" s="67"/>
      <c r="F746" s="26"/>
      <c r="G746" s="69"/>
      <c r="H746" s="66"/>
      <c r="I746" s="26"/>
      <c r="J746" s="69"/>
      <c r="K746" s="69"/>
      <c r="L746" s="67"/>
      <c r="M746" s="69"/>
      <c r="N746" s="71"/>
      <c r="O746" s="72"/>
      <c r="P746" s="26"/>
      <c r="Q746" s="26"/>
      <c r="R746" s="26"/>
      <c r="S746" s="26"/>
    </row>
    <row r="747" spans="2:19" s="150" customFormat="1">
      <c r="B747" s="1"/>
      <c r="C747" s="26"/>
      <c r="D747" s="67"/>
      <c r="E747" s="67"/>
      <c r="F747" s="26"/>
      <c r="G747" s="69"/>
      <c r="H747" s="66"/>
      <c r="I747" s="26"/>
      <c r="J747" s="69"/>
      <c r="K747" s="69"/>
      <c r="L747" s="67"/>
      <c r="M747" s="69"/>
      <c r="N747" s="71"/>
      <c r="O747" s="72"/>
      <c r="P747" s="26"/>
      <c r="Q747" s="26"/>
      <c r="R747" s="26"/>
      <c r="S747" s="26"/>
    </row>
    <row r="748" spans="2:19" s="150" customFormat="1">
      <c r="B748" s="1"/>
      <c r="C748" s="26"/>
      <c r="D748" s="67"/>
      <c r="E748" s="67"/>
      <c r="F748" s="26"/>
      <c r="G748" s="69"/>
      <c r="H748" s="66"/>
      <c r="I748" s="26"/>
      <c r="J748" s="69"/>
      <c r="K748" s="69"/>
      <c r="L748" s="67"/>
      <c r="M748" s="69"/>
      <c r="N748" s="71"/>
      <c r="O748" s="72"/>
      <c r="P748" s="26"/>
      <c r="Q748" s="26"/>
      <c r="R748" s="26"/>
      <c r="S748" s="26"/>
    </row>
    <row r="749" spans="2:19" s="150" customFormat="1">
      <c r="B749" s="1"/>
      <c r="C749" s="26"/>
      <c r="D749" s="67"/>
      <c r="E749" s="67"/>
      <c r="F749" s="26"/>
      <c r="G749" s="69"/>
      <c r="H749" s="66"/>
      <c r="I749" s="26"/>
      <c r="J749" s="69"/>
      <c r="K749" s="69"/>
      <c r="L749" s="67"/>
      <c r="M749" s="69"/>
      <c r="N749" s="71"/>
      <c r="O749" s="72"/>
      <c r="P749" s="26"/>
      <c r="Q749" s="26"/>
      <c r="R749" s="26"/>
      <c r="S749" s="26"/>
    </row>
    <row r="750" spans="2:19" s="150" customFormat="1">
      <c r="B750" s="1"/>
      <c r="C750" s="26"/>
      <c r="D750" s="67"/>
      <c r="E750" s="67"/>
      <c r="F750" s="26"/>
      <c r="G750" s="69"/>
      <c r="H750" s="66"/>
      <c r="I750" s="26"/>
      <c r="J750" s="69"/>
      <c r="K750" s="69"/>
      <c r="L750" s="67"/>
      <c r="M750" s="69"/>
      <c r="N750" s="71"/>
      <c r="O750" s="72"/>
      <c r="P750" s="26"/>
      <c r="Q750" s="26"/>
      <c r="R750" s="26"/>
      <c r="S750" s="26"/>
    </row>
    <row r="751" spans="2:19" s="150" customFormat="1">
      <c r="B751" s="1"/>
      <c r="C751" s="26"/>
      <c r="D751" s="67"/>
      <c r="E751" s="67"/>
      <c r="F751" s="26"/>
      <c r="G751" s="69"/>
      <c r="H751" s="66"/>
      <c r="I751" s="26"/>
      <c r="J751" s="69"/>
      <c r="K751" s="69"/>
      <c r="L751" s="67"/>
      <c r="M751" s="69"/>
      <c r="N751" s="71"/>
      <c r="O751" s="72"/>
      <c r="P751" s="26"/>
      <c r="Q751" s="26"/>
      <c r="R751" s="26"/>
      <c r="S751" s="26"/>
    </row>
    <row r="752" spans="2:19" s="150" customFormat="1">
      <c r="B752" s="1"/>
      <c r="C752" s="26"/>
      <c r="D752" s="67"/>
      <c r="E752" s="67"/>
      <c r="F752" s="26"/>
      <c r="G752" s="69"/>
      <c r="H752" s="66"/>
      <c r="I752" s="26"/>
      <c r="J752" s="69"/>
      <c r="K752" s="69"/>
      <c r="L752" s="67"/>
      <c r="M752" s="69"/>
      <c r="N752" s="71"/>
      <c r="O752" s="72"/>
      <c r="P752" s="26"/>
      <c r="Q752" s="26"/>
      <c r="R752" s="26"/>
      <c r="S752" s="26"/>
    </row>
    <row r="753" spans="2:19" s="150" customFormat="1">
      <c r="B753" s="1"/>
      <c r="C753" s="26"/>
      <c r="D753" s="67"/>
      <c r="E753" s="67"/>
      <c r="F753" s="26"/>
      <c r="G753" s="69"/>
      <c r="H753" s="66"/>
      <c r="I753" s="26"/>
      <c r="J753" s="69"/>
      <c r="K753" s="69"/>
      <c r="L753" s="67"/>
      <c r="M753" s="69"/>
      <c r="N753" s="71"/>
      <c r="O753" s="72"/>
      <c r="P753" s="26"/>
      <c r="Q753" s="26"/>
      <c r="R753" s="26"/>
      <c r="S753" s="26"/>
    </row>
    <row r="754" spans="2:19" s="150" customFormat="1">
      <c r="B754" s="1"/>
      <c r="C754" s="26"/>
      <c r="D754" s="67"/>
      <c r="E754" s="67"/>
      <c r="F754" s="26"/>
      <c r="G754" s="69"/>
      <c r="H754" s="66"/>
      <c r="I754" s="26"/>
      <c r="J754" s="69"/>
      <c r="K754" s="69"/>
      <c r="L754" s="67"/>
      <c r="M754" s="69"/>
      <c r="N754" s="71"/>
      <c r="O754" s="72"/>
      <c r="P754" s="26"/>
      <c r="Q754" s="26"/>
      <c r="R754" s="26"/>
      <c r="S754" s="26"/>
    </row>
    <row r="755" spans="2:19" s="150" customFormat="1">
      <c r="B755" s="1"/>
      <c r="C755" s="26"/>
      <c r="D755" s="67"/>
      <c r="E755" s="67"/>
      <c r="F755" s="26"/>
      <c r="G755" s="69"/>
      <c r="H755" s="66"/>
      <c r="I755" s="26"/>
      <c r="J755" s="69"/>
      <c r="K755" s="69"/>
      <c r="L755" s="67"/>
      <c r="M755" s="69"/>
      <c r="N755" s="71"/>
      <c r="O755" s="72"/>
      <c r="P755" s="26"/>
      <c r="Q755" s="26"/>
      <c r="R755" s="26"/>
      <c r="S755" s="26"/>
    </row>
    <row r="756" spans="2:19" s="150" customFormat="1">
      <c r="B756" s="1"/>
      <c r="C756" s="26"/>
      <c r="D756" s="67"/>
      <c r="E756" s="67"/>
      <c r="F756" s="26"/>
      <c r="G756" s="69"/>
      <c r="H756" s="66"/>
      <c r="I756" s="26"/>
      <c r="J756" s="69"/>
      <c r="K756" s="69"/>
      <c r="L756" s="67"/>
      <c r="M756" s="69"/>
      <c r="N756" s="71"/>
      <c r="O756" s="72"/>
      <c r="P756" s="26"/>
      <c r="Q756" s="26"/>
      <c r="R756" s="26"/>
      <c r="S756" s="26"/>
    </row>
    <row r="757" spans="2:19" s="150" customFormat="1">
      <c r="B757" s="1"/>
      <c r="C757" s="26"/>
      <c r="D757" s="67"/>
      <c r="E757" s="67"/>
      <c r="F757" s="26"/>
      <c r="G757" s="69"/>
      <c r="H757" s="66"/>
      <c r="I757" s="26"/>
      <c r="J757" s="69"/>
      <c r="K757" s="69"/>
      <c r="L757" s="67"/>
      <c r="M757" s="69"/>
      <c r="N757" s="71"/>
      <c r="O757" s="72"/>
      <c r="P757" s="26"/>
      <c r="Q757" s="26"/>
      <c r="R757" s="26"/>
      <c r="S757" s="26"/>
    </row>
    <row r="758" spans="2:19" s="150" customFormat="1">
      <c r="B758" s="1"/>
      <c r="C758" s="26"/>
      <c r="D758" s="67"/>
      <c r="E758" s="67"/>
      <c r="F758" s="26"/>
      <c r="G758" s="69"/>
      <c r="H758" s="66"/>
      <c r="I758" s="26"/>
      <c r="J758" s="69"/>
      <c r="K758" s="69"/>
      <c r="L758" s="67"/>
      <c r="M758" s="69"/>
      <c r="N758" s="71"/>
      <c r="O758" s="72"/>
      <c r="P758" s="26"/>
      <c r="Q758" s="26"/>
      <c r="R758" s="26"/>
      <c r="S758" s="26"/>
    </row>
    <row r="759" spans="2:19" s="150" customFormat="1">
      <c r="B759" s="1"/>
      <c r="C759" s="26"/>
      <c r="D759" s="67"/>
      <c r="E759" s="67"/>
      <c r="F759" s="26"/>
      <c r="G759" s="69"/>
      <c r="H759" s="66"/>
      <c r="I759" s="26"/>
      <c r="J759" s="69"/>
      <c r="K759" s="69"/>
      <c r="L759" s="67"/>
      <c r="M759" s="69"/>
      <c r="N759" s="71"/>
      <c r="O759" s="72"/>
      <c r="P759" s="26"/>
      <c r="Q759" s="26"/>
      <c r="R759" s="26"/>
      <c r="S759" s="26"/>
    </row>
    <row r="760" spans="2:19" s="150" customFormat="1">
      <c r="B760" s="1"/>
      <c r="C760" s="26"/>
      <c r="D760" s="67"/>
      <c r="E760" s="67"/>
      <c r="F760" s="26"/>
      <c r="G760" s="69"/>
      <c r="H760" s="66"/>
      <c r="I760" s="26"/>
      <c r="J760" s="69"/>
      <c r="K760" s="69"/>
      <c r="L760" s="67"/>
      <c r="M760" s="69"/>
      <c r="N760" s="71"/>
      <c r="O760" s="72"/>
      <c r="P760" s="26"/>
      <c r="Q760" s="26"/>
      <c r="R760" s="26"/>
      <c r="S760" s="26"/>
    </row>
    <row r="761" spans="2:19" s="150" customFormat="1">
      <c r="B761" s="1"/>
      <c r="C761" s="26"/>
      <c r="D761" s="67"/>
      <c r="E761" s="67"/>
      <c r="F761" s="26"/>
      <c r="G761" s="69"/>
      <c r="H761" s="66"/>
      <c r="I761" s="26"/>
      <c r="J761" s="69"/>
      <c r="K761" s="69"/>
      <c r="L761" s="67"/>
      <c r="M761" s="69"/>
      <c r="N761" s="71"/>
      <c r="O761" s="72"/>
      <c r="P761" s="26"/>
      <c r="Q761" s="26"/>
      <c r="R761" s="26"/>
      <c r="S761" s="26"/>
    </row>
    <row r="762" spans="2:19" s="150" customFormat="1">
      <c r="B762" s="1"/>
      <c r="C762" s="26"/>
      <c r="D762" s="67"/>
      <c r="E762" s="67"/>
      <c r="F762" s="26"/>
      <c r="G762" s="69"/>
      <c r="H762" s="66"/>
      <c r="I762" s="26"/>
      <c r="J762" s="69"/>
      <c r="K762" s="69"/>
      <c r="L762" s="67"/>
      <c r="M762" s="69"/>
      <c r="N762" s="71"/>
      <c r="O762" s="72"/>
      <c r="P762" s="26"/>
      <c r="Q762" s="26"/>
      <c r="R762" s="26"/>
      <c r="S762" s="26"/>
    </row>
    <row r="763" spans="2:19" s="150" customFormat="1">
      <c r="B763" s="1"/>
      <c r="C763" s="26"/>
      <c r="D763" s="67"/>
      <c r="E763" s="67"/>
      <c r="F763" s="26"/>
      <c r="G763" s="69"/>
      <c r="H763" s="66"/>
      <c r="I763" s="26"/>
      <c r="J763" s="69"/>
      <c r="K763" s="69"/>
      <c r="L763" s="67"/>
      <c r="M763" s="69"/>
      <c r="N763" s="71"/>
      <c r="O763" s="72"/>
      <c r="P763" s="26"/>
      <c r="Q763" s="26"/>
      <c r="R763" s="26"/>
      <c r="S763" s="26"/>
    </row>
    <row r="764" spans="2:19" s="150" customFormat="1">
      <c r="B764" s="1"/>
      <c r="C764" s="26"/>
      <c r="D764" s="67"/>
      <c r="E764" s="67"/>
      <c r="F764" s="26"/>
      <c r="G764" s="69"/>
      <c r="H764" s="66"/>
      <c r="I764" s="26"/>
      <c r="J764" s="69"/>
      <c r="K764" s="69"/>
      <c r="L764" s="67"/>
      <c r="M764" s="69"/>
      <c r="N764" s="71"/>
      <c r="O764" s="72"/>
      <c r="P764" s="26"/>
      <c r="Q764" s="26"/>
      <c r="R764" s="26"/>
      <c r="S764" s="26"/>
    </row>
    <row r="765" spans="2:19" s="150" customFormat="1">
      <c r="B765" s="1"/>
      <c r="C765" s="26"/>
      <c r="D765" s="67"/>
      <c r="E765" s="67"/>
      <c r="F765" s="26"/>
      <c r="G765" s="69"/>
      <c r="H765" s="66"/>
      <c r="I765" s="26"/>
      <c r="J765" s="69"/>
      <c r="K765" s="69"/>
      <c r="L765" s="67"/>
      <c r="M765" s="69"/>
      <c r="N765" s="71"/>
      <c r="O765" s="72"/>
      <c r="P765" s="26"/>
      <c r="Q765" s="26"/>
      <c r="R765" s="26"/>
      <c r="S765" s="26"/>
    </row>
    <row r="766" spans="2:19"/>
    <row r="767" spans="2:19"/>
    <row r="768" spans="2:19"/>
    <row r="769" spans="2:19"/>
    <row r="770" spans="2:19"/>
    <row r="771" spans="2:19"/>
    <row r="772" spans="2:19"/>
    <row r="773" spans="2:19"/>
    <row r="774" spans="2:19"/>
    <row r="775" spans="2:19"/>
    <row r="776" spans="2:19"/>
    <row r="777" spans="2:19" s="150" customFormat="1">
      <c r="B777" s="1"/>
      <c r="C777" s="26"/>
      <c r="D777" s="67"/>
      <c r="E777" s="67"/>
      <c r="F777" s="26"/>
      <c r="G777" s="69"/>
      <c r="H777" s="66"/>
      <c r="I777" s="26"/>
      <c r="J777" s="69"/>
      <c r="K777" s="69"/>
      <c r="L777" s="67"/>
      <c r="M777" s="69"/>
      <c r="N777" s="71"/>
      <c r="O777" s="72"/>
      <c r="P777" s="26"/>
      <c r="Q777" s="26"/>
      <c r="R777" s="26"/>
      <c r="S777" s="26"/>
    </row>
    <row r="778" spans="2:19" s="150" customFormat="1">
      <c r="B778" s="1"/>
      <c r="C778" s="26"/>
      <c r="D778" s="67"/>
      <c r="E778" s="67"/>
      <c r="F778" s="26"/>
      <c r="G778" s="69"/>
      <c r="H778" s="66"/>
      <c r="I778" s="26"/>
      <c r="J778" s="69"/>
      <c r="K778" s="69"/>
      <c r="L778" s="67"/>
      <c r="M778" s="69"/>
      <c r="N778" s="71"/>
      <c r="O778" s="72"/>
      <c r="P778" s="26"/>
      <c r="Q778" s="26"/>
      <c r="R778" s="26"/>
      <c r="S778" s="26"/>
    </row>
    <row r="779" spans="2:19" s="150" customFormat="1">
      <c r="B779" s="1"/>
      <c r="C779" s="26"/>
      <c r="D779" s="67"/>
      <c r="E779" s="67"/>
      <c r="F779" s="26"/>
      <c r="G779" s="69"/>
      <c r="H779" s="66"/>
      <c r="I779" s="26"/>
      <c r="J779" s="69"/>
      <c r="K779" s="69"/>
      <c r="L779" s="67"/>
      <c r="M779" s="69"/>
      <c r="N779" s="71"/>
      <c r="O779" s="72"/>
      <c r="P779" s="26"/>
      <c r="Q779" s="26"/>
      <c r="R779" s="26"/>
      <c r="S779" s="26"/>
    </row>
    <row r="780" spans="2:19" s="150" customFormat="1">
      <c r="B780" s="1"/>
      <c r="C780" s="26"/>
      <c r="D780" s="67"/>
      <c r="E780" s="67"/>
      <c r="F780" s="26"/>
      <c r="G780" s="69"/>
      <c r="H780" s="66"/>
      <c r="I780" s="26"/>
      <c r="J780" s="69"/>
      <c r="K780" s="69"/>
      <c r="L780" s="67"/>
      <c r="M780" s="69"/>
      <c r="N780" s="71"/>
      <c r="O780" s="72"/>
      <c r="P780" s="26"/>
      <c r="Q780" s="26"/>
      <c r="R780" s="26"/>
      <c r="S780" s="26"/>
    </row>
    <row r="781" spans="2:19" s="150" customFormat="1">
      <c r="B781" s="1"/>
      <c r="C781" s="26"/>
      <c r="D781" s="67"/>
      <c r="E781" s="67"/>
      <c r="F781" s="26"/>
      <c r="G781" s="69"/>
      <c r="H781" s="66"/>
      <c r="I781" s="26"/>
      <c r="J781" s="69"/>
      <c r="K781" s="69"/>
      <c r="L781" s="67"/>
      <c r="M781" s="69"/>
      <c r="N781" s="71"/>
      <c r="O781" s="72"/>
      <c r="P781" s="26"/>
      <c r="Q781" s="26"/>
      <c r="R781" s="26"/>
      <c r="S781" s="26"/>
    </row>
    <row r="782" spans="2:19" s="150" customFormat="1">
      <c r="B782" s="1"/>
      <c r="C782" s="26"/>
      <c r="D782" s="67"/>
      <c r="E782" s="67"/>
      <c r="F782" s="26"/>
      <c r="G782" s="69"/>
      <c r="H782" s="66"/>
      <c r="I782" s="26"/>
      <c r="J782" s="69"/>
      <c r="K782" s="69"/>
      <c r="L782" s="67"/>
      <c r="M782" s="69"/>
      <c r="N782" s="71"/>
      <c r="O782" s="72"/>
      <c r="P782" s="26"/>
      <c r="Q782" s="26"/>
      <c r="R782" s="26"/>
      <c r="S782" s="26"/>
    </row>
    <row r="783" spans="2:19" s="150" customFormat="1">
      <c r="B783" s="1"/>
      <c r="C783" s="26"/>
      <c r="D783" s="67"/>
      <c r="E783" s="67"/>
      <c r="F783" s="26"/>
      <c r="G783" s="69"/>
      <c r="H783" s="66"/>
      <c r="I783" s="26"/>
      <c r="J783" s="69"/>
      <c r="K783" s="69"/>
      <c r="L783" s="67"/>
      <c r="M783" s="69"/>
      <c r="N783" s="71"/>
      <c r="O783" s="72"/>
      <c r="P783" s="26"/>
      <c r="Q783" s="26"/>
      <c r="R783" s="26"/>
      <c r="S783" s="26"/>
    </row>
    <row r="784" spans="2:19" s="150" customFormat="1">
      <c r="B784" s="1"/>
      <c r="C784" s="26"/>
      <c r="D784" s="67"/>
      <c r="E784" s="67"/>
      <c r="F784" s="26"/>
      <c r="G784" s="69"/>
      <c r="H784" s="66"/>
      <c r="I784" s="26"/>
      <c r="J784" s="69"/>
      <c r="K784" s="69"/>
      <c r="L784" s="67"/>
      <c r="M784" s="69"/>
      <c r="N784" s="71"/>
      <c r="O784" s="72"/>
      <c r="P784" s="26"/>
      <c r="Q784" s="26"/>
      <c r="R784" s="26"/>
      <c r="S784" s="26"/>
    </row>
    <row r="785" spans="2:19" s="150" customFormat="1">
      <c r="B785" s="1"/>
      <c r="C785" s="26"/>
      <c r="D785" s="67"/>
      <c r="E785" s="67"/>
      <c r="F785" s="26"/>
      <c r="G785" s="69"/>
      <c r="H785" s="66"/>
      <c r="I785" s="26"/>
      <c r="J785" s="69"/>
      <c r="K785" s="69"/>
      <c r="L785" s="67"/>
      <c r="M785" s="69"/>
      <c r="N785" s="71"/>
      <c r="O785" s="72"/>
      <c r="P785" s="26"/>
      <c r="Q785" s="26"/>
      <c r="R785" s="26"/>
      <c r="S785" s="26"/>
    </row>
    <row r="786" spans="2:19" s="150" customFormat="1">
      <c r="B786" s="1"/>
      <c r="C786" s="26"/>
      <c r="D786" s="67"/>
      <c r="E786" s="67"/>
      <c r="F786" s="26"/>
      <c r="G786" s="69"/>
      <c r="H786" s="66"/>
      <c r="I786" s="26"/>
      <c r="J786" s="69"/>
      <c r="K786" s="69"/>
      <c r="L786" s="67"/>
      <c r="M786" s="69"/>
      <c r="N786" s="71"/>
      <c r="O786" s="72"/>
      <c r="P786" s="26"/>
      <c r="Q786" s="26"/>
      <c r="R786" s="26"/>
      <c r="S786" s="26"/>
    </row>
    <row r="787" spans="2:19" s="150" customFormat="1">
      <c r="B787" s="1"/>
      <c r="C787" s="26"/>
      <c r="D787" s="67"/>
      <c r="E787" s="67"/>
      <c r="F787" s="26"/>
      <c r="G787" s="69"/>
      <c r="H787" s="66"/>
      <c r="I787" s="26"/>
      <c r="J787" s="69"/>
      <c r="K787" s="69"/>
      <c r="L787" s="67"/>
      <c r="M787" s="69"/>
      <c r="N787" s="71"/>
      <c r="O787" s="72"/>
      <c r="P787" s="26"/>
      <c r="Q787" s="26"/>
      <c r="R787" s="26"/>
      <c r="S787" s="26"/>
    </row>
    <row r="788" spans="2:19" s="150" customFormat="1">
      <c r="B788" s="1"/>
      <c r="C788" s="26"/>
      <c r="D788" s="67"/>
      <c r="E788" s="67"/>
      <c r="F788" s="26"/>
      <c r="G788" s="69"/>
      <c r="H788" s="66"/>
      <c r="I788" s="26"/>
      <c r="J788" s="69"/>
      <c r="K788" s="69"/>
      <c r="L788" s="67"/>
      <c r="M788" s="69"/>
      <c r="N788" s="71"/>
      <c r="O788" s="72"/>
      <c r="P788" s="26"/>
      <c r="Q788" s="26"/>
      <c r="R788" s="26"/>
      <c r="S788" s="26"/>
    </row>
    <row r="789" spans="2:19" s="150" customFormat="1">
      <c r="B789" s="1"/>
      <c r="C789" s="26"/>
      <c r="D789" s="67"/>
      <c r="E789" s="67"/>
      <c r="F789" s="26"/>
      <c r="G789" s="69"/>
      <c r="H789" s="66"/>
      <c r="I789" s="26"/>
      <c r="J789" s="69"/>
      <c r="K789" s="69"/>
      <c r="L789" s="67"/>
      <c r="M789" s="69"/>
      <c r="N789" s="71"/>
      <c r="O789" s="72"/>
      <c r="P789" s="26"/>
      <c r="Q789" s="26"/>
      <c r="R789" s="26"/>
      <c r="S789" s="26"/>
    </row>
    <row r="790" spans="2:19" s="150" customFormat="1">
      <c r="B790" s="1"/>
      <c r="C790" s="26"/>
      <c r="D790" s="67"/>
      <c r="E790" s="67"/>
      <c r="F790" s="26"/>
      <c r="G790" s="69"/>
      <c r="H790" s="66"/>
      <c r="I790" s="26"/>
      <c r="J790" s="69"/>
      <c r="K790" s="69"/>
      <c r="L790" s="67"/>
      <c r="M790" s="69"/>
      <c r="N790" s="71"/>
      <c r="O790" s="72"/>
      <c r="P790" s="26"/>
      <c r="Q790" s="26"/>
      <c r="R790" s="26"/>
      <c r="S790" s="26"/>
    </row>
    <row r="791" spans="2:19" s="150" customFormat="1">
      <c r="B791" s="1"/>
      <c r="C791" s="26"/>
      <c r="D791" s="67"/>
      <c r="E791" s="67"/>
      <c r="F791" s="26"/>
      <c r="G791" s="69"/>
      <c r="H791" s="66"/>
      <c r="I791" s="26"/>
      <c r="J791" s="69"/>
      <c r="K791" s="69"/>
      <c r="L791" s="67"/>
      <c r="M791" s="69"/>
      <c r="N791" s="71"/>
      <c r="O791" s="72"/>
      <c r="P791" s="26"/>
      <c r="Q791" s="26"/>
      <c r="R791" s="26"/>
      <c r="S791" s="26"/>
    </row>
    <row r="792" spans="2:19"/>
    <row r="793" spans="2:19"/>
    <row r="794" spans="2:19"/>
    <row r="795" spans="2:19"/>
    <row r="796" spans="2:19"/>
    <row r="797" spans="2:19"/>
    <row r="798" spans="2:19"/>
    <row r="799" spans="2:19"/>
    <row r="800" spans="2:19"/>
    <row r="801"/>
    <row r="802"/>
    <row r="803"/>
    <row r="804"/>
    <row r="805"/>
    <row r="806"/>
    <row r="807"/>
    <row r="808"/>
    <row r="809"/>
    <row r="810"/>
    <row r="811"/>
  </sheetData>
  <mergeCells count="1">
    <mergeCell ref="A1:O1"/>
  </mergeCells>
  <conditionalFormatting sqref="C14">
    <cfRule type="duplicateValues" dxfId="89" priority="3"/>
  </conditionalFormatting>
  <conditionalFormatting sqref="C16">
    <cfRule type="duplicateValues" dxfId="88" priority="2"/>
  </conditionalFormatting>
  <conditionalFormatting sqref="C18:C29">
    <cfRule type="duplicateValues" dxfId="87" priority="128"/>
  </conditionalFormatting>
  <conditionalFormatting sqref="C37">
    <cfRule type="duplicateValues" dxfId="86" priority="1"/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6CA7D-8A61-43E4-BC53-74EA487B22E7}">
  <dimension ref="A1:S799"/>
  <sheetViews>
    <sheetView topLeftCell="A24" zoomScale="70" zoomScaleNormal="70" workbookViewId="0">
      <selection activeCell="C40" sqref="C40:O40"/>
    </sheetView>
  </sheetViews>
  <sheetFormatPr defaultColWidth="0" defaultRowHeight="11.4" zeroHeight="1"/>
  <cols>
    <col min="1" max="1" width="4.75" style="150" customWidth="1"/>
    <col min="2" max="2" width="4.75" style="1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69" t="s">
        <v>429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</row>
    <row r="2" spans="1:18" s="5" customFormat="1" ht="63.6" customHeight="1" thickBot="1">
      <c r="A2" s="157" t="s">
        <v>13</v>
      </c>
      <c r="B2" s="156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52" customFormat="1" ht="24.9" customHeight="1">
      <c r="A3" s="22">
        <v>1</v>
      </c>
      <c r="B3" s="22">
        <v>2</v>
      </c>
      <c r="C3" s="18" t="s">
        <v>393</v>
      </c>
      <c r="D3" s="19">
        <v>79569.399999999994</v>
      </c>
      <c r="E3" s="19">
        <v>136929.29999999999</v>
      </c>
      <c r="F3" s="136">
        <f t="shared" ref="F3:F9" si="0">(D3-E3)/E3</f>
        <v>-0.41890157913609433</v>
      </c>
      <c r="G3" s="21">
        <v>9320</v>
      </c>
      <c r="H3" s="22">
        <v>270</v>
      </c>
      <c r="I3" s="22">
        <f t="shared" ref="I3:I13" si="1">G3/H3</f>
        <v>34.518518518518519</v>
      </c>
      <c r="J3" s="21">
        <v>12</v>
      </c>
      <c r="K3" s="21">
        <v>5</v>
      </c>
      <c r="L3" s="19">
        <v>1166156.8700000001</v>
      </c>
      <c r="M3" s="21">
        <v>143599</v>
      </c>
      <c r="N3" s="23">
        <v>46233</v>
      </c>
      <c r="O3" s="29" t="s">
        <v>41</v>
      </c>
      <c r="R3" s="6"/>
    </row>
    <row r="4" spans="1:18" s="52" customFormat="1" ht="24.9" customHeight="1">
      <c r="A4" s="22">
        <v>2</v>
      </c>
      <c r="B4" s="22">
        <v>1</v>
      </c>
      <c r="C4" s="53" t="s">
        <v>385</v>
      </c>
      <c r="D4" s="19">
        <v>73675.23</v>
      </c>
      <c r="E4" s="19">
        <v>141517.70000000001</v>
      </c>
      <c r="F4" s="136">
        <f t="shared" si="0"/>
        <v>-0.47939211844172147</v>
      </c>
      <c r="G4" s="21">
        <v>8131</v>
      </c>
      <c r="H4" s="22">
        <v>131</v>
      </c>
      <c r="I4" s="22">
        <f t="shared" si="1"/>
        <v>62.068702290076338</v>
      </c>
      <c r="J4" s="21">
        <v>14</v>
      </c>
      <c r="K4" s="21">
        <v>7</v>
      </c>
      <c r="L4" s="19">
        <v>1479566</v>
      </c>
      <c r="M4" s="21">
        <v>164601</v>
      </c>
      <c r="N4" s="23">
        <v>46220</v>
      </c>
      <c r="O4" s="29" t="s">
        <v>215</v>
      </c>
      <c r="R4" s="6"/>
    </row>
    <row r="5" spans="1:18" s="52" customFormat="1" ht="24.9" customHeight="1">
      <c r="A5" s="22">
        <v>3</v>
      </c>
      <c r="B5" s="22">
        <v>4</v>
      </c>
      <c r="C5" s="18" t="s">
        <v>406</v>
      </c>
      <c r="D5" s="19">
        <v>55444.76</v>
      </c>
      <c r="E5" s="19">
        <v>85629.61</v>
      </c>
      <c r="F5" s="136">
        <f t="shared" si="0"/>
        <v>-0.35250481696693464</v>
      </c>
      <c r="G5" s="21">
        <v>9259</v>
      </c>
      <c r="H5" s="22">
        <v>245</v>
      </c>
      <c r="I5" s="22">
        <f t="shared" si="1"/>
        <v>37.791836734693881</v>
      </c>
      <c r="J5" s="21">
        <v>19</v>
      </c>
      <c r="K5" s="21">
        <v>3</v>
      </c>
      <c r="L5" s="19">
        <v>247678</v>
      </c>
      <c r="M5" s="21">
        <v>42183</v>
      </c>
      <c r="N5" s="23">
        <v>46249</v>
      </c>
      <c r="O5" s="29" t="s">
        <v>308</v>
      </c>
      <c r="R5" s="6"/>
    </row>
    <row r="6" spans="1:18" s="52" customFormat="1" ht="24.9" customHeight="1">
      <c r="A6" s="22">
        <v>4</v>
      </c>
      <c r="B6" s="22">
        <v>3</v>
      </c>
      <c r="C6" s="18" t="s">
        <v>408</v>
      </c>
      <c r="D6" s="19">
        <v>40954.46</v>
      </c>
      <c r="E6" s="19">
        <v>100240.8</v>
      </c>
      <c r="F6" s="136">
        <f t="shared" si="0"/>
        <v>-0.5914392143717927</v>
      </c>
      <c r="G6" s="21">
        <v>5224</v>
      </c>
      <c r="H6" s="22">
        <v>152</v>
      </c>
      <c r="I6" s="22">
        <f t="shared" si="1"/>
        <v>34.368421052631582</v>
      </c>
      <c r="J6" s="21">
        <v>12</v>
      </c>
      <c r="K6" s="21">
        <v>2</v>
      </c>
      <c r="L6" s="19">
        <v>151047.35999999999</v>
      </c>
      <c r="M6" s="21">
        <v>19334</v>
      </c>
      <c r="N6" s="23">
        <v>46255</v>
      </c>
      <c r="O6" s="29" t="s">
        <v>414</v>
      </c>
      <c r="R6" s="6"/>
    </row>
    <row r="7" spans="1:18" s="52" customFormat="1" ht="24.9" customHeight="1">
      <c r="A7" s="22">
        <v>5</v>
      </c>
      <c r="B7" s="22" t="s">
        <v>51</v>
      </c>
      <c r="C7" s="18" t="s">
        <v>417</v>
      </c>
      <c r="D7" s="19">
        <v>28223.42</v>
      </c>
      <c r="E7" s="19">
        <v>1221.96</v>
      </c>
      <c r="F7" s="136">
        <f t="shared" si="0"/>
        <v>22.096844413892434</v>
      </c>
      <c r="G7" s="21">
        <v>3561</v>
      </c>
      <c r="H7" s="22">
        <v>164</v>
      </c>
      <c r="I7" s="22">
        <f t="shared" si="1"/>
        <v>21.713414634146343</v>
      </c>
      <c r="J7" s="21">
        <v>19</v>
      </c>
      <c r="K7" s="21">
        <v>1</v>
      </c>
      <c r="L7" s="19">
        <v>29445</v>
      </c>
      <c r="M7" s="21">
        <v>3740</v>
      </c>
      <c r="N7" s="23">
        <v>46262</v>
      </c>
      <c r="O7" s="29" t="s">
        <v>40</v>
      </c>
      <c r="R7" s="6"/>
    </row>
    <row r="8" spans="1:18" s="1" customFormat="1" ht="24.9" customHeight="1">
      <c r="A8" s="22">
        <v>6</v>
      </c>
      <c r="B8" s="22">
        <v>5</v>
      </c>
      <c r="C8" s="18" t="s">
        <v>369</v>
      </c>
      <c r="D8" s="19">
        <v>23674.52</v>
      </c>
      <c r="E8" s="19">
        <v>37667.379999999997</v>
      </c>
      <c r="F8" s="136">
        <f t="shared" si="0"/>
        <v>-0.37148482320777282</v>
      </c>
      <c r="G8" s="21">
        <v>3790</v>
      </c>
      <c r="H8" s="22">
        <v>111</v>
      </c>
      <c r="I8" s="22">
        <f t="shared" si="1"/>
        <v>34.144144144144143</v>
      </c>
      <c r="J8" s="21">
        <v>14</v>
      </c>
      <c r="K8" s="21">
        <v>9</v>
      </c>
      <c r="L8" s="19">
        <v>1051742</v>
      </c>
      <c r="M8" s="21">
        <v>162380</v>
      </c>
      <c r="N8" s="23">
        <v>46204</v>
      </c>
      <c r="O8" s="29" t="s">
        <v>215</v>
      </c>
    </row>
    <row r="9" spans="1:18" s="1" customFormat="1" ht="24.6" customHeight="1">
      <c r="A9" s="22">
        <v>7</v>
      </c>
      <c r="B9" s="22" t="s">
        <v>51</v>
      </c>
      <c r="C9" s="18" t="s">
        <v>416</v>
      </c>
      <c r="D9" s="19">
        <v>15026.2</v>
      </c>
      <c r="E9" s="19">
        <v>949.89</v>
      </c>
      <c r="F9" s="136">
        <f t="shared" si="0"/>
        <v>14.818884291865375</v>
      </c>
      <c r="G9" s="21">
        <v>2251</v>
      </c>
      <c r="H9" s="22">
        <v>116</v>
      </c>
      <c r="I9" s="22">
        <f t="shared" si="1"/>
        <v>19.405172413793103</v>
      </c>
      <c r="J9" s="21">
        <v>19</v>
      </c>
      <c r="K9" s="21">
        <v>1</v>
      </c>
      <c r="L9" s="19">
        <v>15976</v>
      </c>
      <c r="M9" s="21">
        <v>2415</v>
      </c>
      <c r="N9" s="23">
        <v>46262</v>
      </c>
      <c r="O9" s="29" t="s">
        <v>88</v>
      </c>
    </row>
    <row r="10" spans="1:18" ht="24.6" customHeight="1">
      <c r="A10" s="22">
        <v>8</v>
      </c>
      <c r="B10" s="10" t="s">
        <v>53</v>
      </c>
      <c r="C10" s="18" t="s">
        <v>430</v>
      </c>
      <c r="D10" s="19">
        <v>13818.46</v>
      </c>
      <c r="E10" s="10" t="s">
        <v>53</v>
      </c>
      <c r="F10" s="10" t="s">
        <v>53</v>
      </c>
      <c r="G10" s="21">
        <v>1530</v>
      </c>
      <c r="H10" s="22">
        <v>16</v>
      </c>
      <c r="I10" s="22">
        <f t="shared" si="1"/>
        <v>95.625</v>
      </c>
      <c r="J10" s="21">
        <v>11</v>
      </c>
      <c r="K10" s="10" t="s">
        <v>53</v>
      </c>
      <c r="L10" s="19">
        <v>27538.79</v>
      </c>
      <c r="M10" s="21">
        <v>2881</v>
      </c>
      <c r="N10" s="10" t="s">
        <v>53</v>
      </c>
      <c r="O10" s="29" t="s">
        <v>60</v>
      </c>
    </row>
    <row r="11" spans="1:18" ht="24.6" customHeight="1">
      <c r="A11" s="22">
        <v>9</v>
      </c>
      <c r="B11" s="22" t="s">
        <v>51</v>
      </c>
      <c r="C11" s="18" t="s">
        <v>423</v>
      </c>
      <c r="D11" s="19">
        <v>13105.07</v>
      </c>
      <c r="E11" s="10" t="s">
        <v>53</v>
      </c>
      <c r="F11" s="10" t="s">
        <v>53</v>
      </c>
      <c r="G11" s="21">
        <v>2175</v>
      </c>
      <c r="H11" s="22">
        <v>88</v>
      </c>
      <c r="I11" s="22">
        <f t="shared" si="1"/>
        <v>24.71590909090909</v>
      </c>
      <c r="J11" s="21">
        <v>18</v>
      </c>
      <c r="K11" s="21">
        <v>1</v>
      </c>
      <c r="L11" s="19">
        <v>13105.07</v>
      </c>
      <c r="M11" s="21">
        <v>2175</v>
      </c>
      <c r="N11" s="23">
        <v>46262</v>
      </c>
      <c r="O11" s="29" t="s">
        <v>49</v>
      </c>
    </row>
    <row r="12" spans="1:18" ht="24.6" customHeight="1">
      <c r="A12" s="22">
        <v>10</v>
      </c>
      <c r="B12" s="22" t="s">
        <v>51</v>
      </c>
      <c r="C12" s="18" t="s">
        <v>418</v>
      </c>
      <c r="D12" s="19">
        <v>11708.7</v>
      </c>
      <c r="E12" s="19">
        <v>1604.46</v>
      </c>
      <c r="F12" s="136">
        <f>(D12-E12)/E12</f>
        <v>6.297595452675667</v>
      </c>
      <c r="G12" s="21">
        <v>1506</v>
      </c>
      <c r="H12" s="22">
        <v>119</v>
      </c>
      <c r="I12" s="22">
        <f t="shared" si="1"/>
        <v>12.655462184873949</v>
      </c>
      <c r="J12" s="21">
        <v>19</v>
      </c>
      <c r="K12" s="21">
        <v>1</v>
      </c>
      <c r="L12" s="19">
        <v>13313.16</v>
      </c>
      <c r="M12" s="21">
        <v>1736</v>
      </c>
      <c r="N12" s="23">
        <v>46262</v>
      </c>
      <c r="O12" s="29" t="s">
        <v>44</v>
      </c>
    </row>
    <row r="13" spans="1:18" ht="24.6" customHeight="1">
      <c r="A13" s="22">
        <v>11</v>
      </c>
      <c r="B13" s="10" t="s">
        <v>51</v>
      </c>
      <c r="C13" s="18" t="s">
        <v>424</v>
      </c>
      <c r="D13" s="19">
        <v>10890.33</v>
      </c>
      <c r="E13" s="10" t="s">
        <v>53</v>
      </c>
      <c r="F13" s="10" t="s">
        <v>53</v>
      </c>
      <c r="G13" s="21">
        <v>1915</v>
      </c>
      <c r="H13" s="22">
        <v>134</v>
      </c>
      <c r="I13" s="22">
        <f t="shared" si="1"/>
        <v>14.291044776119403</v>
      </c>
      <c r="J13" s="21">
        <v>17</v>
      </c>
      <c r="K13" s="21">
        <v>1</v>
      </c>
      <c r="L13" s="19">
        <v>10890.33</v>
      </c>
      <c r="M13" s="21">
        <v>1915</v>
      </c>
      <c r="N13" s="23">
        <v>46262</v>
      </c>
      <c r="O13" s="29" t="s">
        <v>44</v>
      </c>
    </row>
    <row r="14" spans="1:18" ht="24.6" customHeight="1">
      <c r="A14" s="22">
        <v>12</v>
      </c>
      <c r="B14" s="10" t="s">
        <v>51</v>
      </c>
      <c r="C14" s="18" t="s">
        <v>425</v>
      </c>
      <c r="D14" s="19">
        <v>8124</v>
      </c>
      <c r="E14" s="10" t="s">
        <v>53</v>
      </c>
      <c r="F14" s="10" t="s">
        <v>53</v>
      </c>
      <c r="G14" s="21">
        <v>1112</v>
      </c>
      <c r="H14" s="10" t="s">
        <v>53</v>
      </c>
      <c r="I14" s="10" t="s">
        <v>53</v>
      </c>
      <c r="J14" s="21">
        <v>17</v>
      </c>
      <c r="K14" s="21">
        <v>1</v>
      </c>
      <c r="L14" s="19">
        <v>8124</v>
      </c>
      <c r="M14" s="21">
        <v>1112</v>
      </c>
      <c r="N14" s="23">
        <v>46262</v>
      </c>
      <c r="O14" s="29" t="s">
        <v>46</v>
      </c>
    </row>
    <row r="15" spans="1:18" ht="24.6" customHeight="1">
      <c r="A15" s="22">
        <v>13</v>
      </c>
      <c r="B15" s="22">
        <v>7</v>
      </c>
      <c r="C15" s="18" t="s">
        <v>415</v>
      </c>
      <c r="D15" s="19">
        <v>6197.65</v>
      </c>
      <c r="E15" s="19">
        <v>31350.07</v>
      </c>
      <c r="F15" s="136">
        <f>(D15-E15)/E15</f>
        <v>-0.80230825640899683</v>
      </c>
      <c r="G15" s="21">
        <v>802</v>
      </c>
      <c r="H15" s="22">
        <v>51</v>
      </c>
      <c r="I15" s="22">
        <f t="shared" ref="I15:I28" si="2">G15/H15</f>
        <v>15.725490196078431</v>
      </c>
      <c r="J15" s="21">
        <v>11</v>
      </c>
      <c r="K15" s="21">
        <v>2</v>
      </c>
      <c r="L15" s="19">
        <v>37548</v>
      </c>
      <c r="M15" s="21">
        <v>5091</v>
      </c>
      <c r="N15" s="23">
        <v>46255</v>
      </c>
      <c r="O15" s="29" t="s">
        <v>88</v>
      </c>
    </row>
    <row r="16" spans="1:18" ht="24.6" customHeight="1">
      <c r="A16" s="22">
        <v>14</v>
      </c>
      <c r="B16" s="22">
        <v>6</v>
      </c>
      <c r="C16" s="18" t="s">
        <v>409</v>
      </c>
      <c r="D16" s="19">
        <v>5787.68</v>
      </c>
      <c r="E16" s="19">
        <v>33205.69</v>
      </c>
      <c r="F16" s="136">
        <f>(D16-E16)/E16</f>
        <v>-0.82570216128621332</v>
      </c>
      <c r="G16" s="21">
        <v>760</v>
      </c>
      <c r="H16" s="22">
        <v>53</v>
      </c>
      <c r="I16" s="22">
        <f t="shared" si="2"/>
        <v>14.339622641509434</v>
      </c>
      <c r="J16" s="21">
        <v>13</v>
      </c>
      <c r="K16" s="21">
        <v>2</v>
      </c>
      <c r="L16" s="19">
        <v>49471.67</v>
      </c>
      <c r="M16" s="21">
        <v>6077</v>
      </c>
      <c r="N16" s="23">
        <v>46255</v>
      </c>
      <c r="O16" s="29" t="s">
        <v>44</v>
      </c>
    </row>
    <row r="17" spans="1:15" ht="24.6" customHeight="1">
      <c r="A17" s="22">
        <v>15</v>
      </c>
      <c r="B17" s="22">
        <v>8</v>
      </c>
      <c r="C17" s="18" t="s">
        <v>407</v>
      </c>
      <c r="D17" s="19">
        <v>5189.4399999999996</v>
      </c>
      <c r="E17" s="19">
        <v>17891.87</v>
      </c>
      <c r="F17" s="136">
        <f>(D17-E17)/E17</f>
        <v>-0.70995541550436037</v>
      </c>
      <c r="G17" s="21">
        <v>780</v>
      </c>
      <c r="H17" s="22">
        <v>49</v>
      </c>
      <c r="I17" s="22">
        <f t="shared" si="2"/>
        <v>15.918367346938776</v>
      </c>
      <c r="J17" s="21">
        <v>6</v>
      </c>
      <c r="K17" s="21">
        <v>3</v>
      </c>
      <c r="L17" s="19">
        <v>55547.97</v>
      </c>
      <c r="M17" s="21">
        <v>7765</v>
      </c>
      <c r="N17" s="23">
        <v>46248</v>
      </c>
      <c r="O17" s="29" t="s">
        <v>60</v>
      </c>
    </row>
    <row r="18" spans="1:15" ht="24.6" customHeight="1">
      <c r="A18" s="22">
        <v>16</v>
      </c>
      <c r="B18" s="22">
        <v>11</v>
      </c>
      <c r="C18" s="18" t="s">
        <v>375</v>
      </c>
      <c r="D18" s="19">
        <v>4360.95</v>
      </c>
      <c r="E18" s="19">
        <v>5049.66</v>
      </c>
      <c r="F18" s="136">
        <f>(D18-E18)/E18</f>
        <v>-0.13638740033982488</v>
      </c>
      <c r="G18" s="21">
        <v>696</v>
      </c>
      <c r="H18" s="22">
        <v>24</v>
      </c>
      <c r="I18" s="22">
        <f t="shared" si="2"/>
        <v>29</v>
      </c>
      <c r="J18" s="21">
        <v>6</v>
      </c>
      <c r="K18" s="21">
        <v>8</v>
      </c>
      <c r="L18" s="19">
        <v>209303</v>
      </c>
      <c r="M18" s="21">
        <v>33932</v>
      </c>
      <c r="N18" s="158">
        <v>46213</v>
      </c>
      <c r="O18" s="29" t="s">
        <v>40</v>
      </c>
    </row>
    <row r="19" spans="1:15" ht="24.6" customHeight="1">
      <c r="A19" s="22">
        <v>17</v>
      </c>
      <c r="B19" s="22" t="s">
        <v>51</v>
      </c>
      <c r="C19" s="18" t="s">
        <v>426</v>
      </c>
      <c r="D19" s="19">
        <v>2795.7</v>
      </c>
      <c r="E19" s="10" t="s">
        <v>53</v>
      </c>
      <c r="F19" s="10" t="s">
        <v>53</v>
      </c>
      <c r="G19" s="21">
        <v>448</v>
      </c>
      <c r="H19" s="22">
        <v>6</v>
      </c>
      <c r="I19" s="22">
        <f t="shared" si="2"/>
        <v>74.666666666666671</v>
      </c>
      <c r="J19" s="21">
        <v>6</v>
      </c>
      <c r="K19" s="21">
        <v>1</v>
      </c>
      <c r="L19" s="19">
        <v>2795.7</v>
      </c>
      <c r="M19" s="21">
        <v>448</v>
      </c>
      <c r="N19" s="23">
        <v>46266</v>
      </c>
      <c r="O19" s="29" t="s">
        <v>44</v>
      </c>
    </row>
    <row r="20" spans="1:15" ht="24.6" customHeight="1">
      <c r="A20" s="22">
        <v>18</v>
      </c>
      <c r="B20" s="10" t="s">
        <v>53</v>
      </c>
      <c r="C20" s="18" t="s">
        <v>434</v>
      </c>
      <c r="D20" s="19">
        <v>2759.67</v>
      </c>
      <c r="E20" s="10" t="s">
        <v>53</v>
      </c>
      <c r="F20" s="10" t="s">
        <v>53</v>
      </c>
      <c r="G20" s="21">
        <v>376</v>
      </c>
      <c r="H20" s="22">
        <v>5</v>
      </c>
      <c r="I20" s="22">
        <f t="shared" si="2"/>
        <v>75.2</v>
      </c>
      <c r="J20" s="21">
        <v>5</v>
      </c>
      <c r="K20" s="21">
        <v>1</v>
      </c>
      <c r="L20" s="19">
        <v>11001.46</v>
      </c>
      <c r="M20" s="21">
        <v>1166</v>
      </c>
      <c r="N20" s="10" t="s">
        <v>53</v>
      </c>
      <c r="O20" s="29" t="s">
        <v>60</v>
      </c>
    </row>
    <row r="21" spans="1:15" ht="24.6" customHeight="1">
      <c r="A21" s="22">
        <v>19</v>
      </c>
      <c r="B21" s="10" t="s">
        <v>53</v>
      </c>
      <c r="C21" s="18" t="s">
        <v>431</v>
      </c>
      <c r="D21" s="19">
        <v>2296.5500000000002</v>
      </c>
      <c r="E21" s="10" t="s">
        <v>53</v>
      </c>
      <c r="F21" s="10" t="s">
        <v>53</v>
      </c>
      <c r="G21" s="21">
        <v>329</v>
      </c>
      <c r="H21" s="22">
        <v>5</v>
      </c>
      <c r="I21" s="22">
        <f t="shared" si="2"/>
        <v>65.8</v>
      </c>
      <c r="J21" s="21">
        <v>5</v>
      </c>
      <c r="K21" s="21">
        <v>1</v>
      </c>
      <c r="L21" s="19">
        <v>9670</v>
      </c>
      <c r="M21" s="21">
        <v>1066</v>
      </c>
      <c r="N21" s="10" t="s">
        <v>53</v>
      </c>
      <c r="O21" s="29" t="s">
        <v>60</v>
      </c>
    </row>
    <row r="22" spans="1:15" ht="24.6" customHeight="1">
      <c r="A22" s="22">
        <v>20</v>
      </c>
      <c r="B22" s="22">
        <v>9</v>
      </c>
      <c r="C22" s="144" t="s">
        <v>405</v>
      </c>
      <c r="D22" s="19">
        <v>1926.92</v>
      </c>
      <c r="E22" s="19">
        <v>12898.96</v>
      </c>
      <c r="F22" s="136">
        <f>(D22-E22)/E22</f>
        <v>-0.85061431309190816</v>
      </c>
      <c r="G22" s="21">
        <v>269</v>
      </c>
      <c r="H22" s="22">
        <v>19</v>
      </c>
      <c r="I22" s="22">
        <f t="shared" si="2"/>
        <v>14.157894736842104</v>
      </c>
      <c r="J22" s="21">
        <v>6</v>
      </c>
      <c r="K22" s="21">
        <v>3</v>
      </c>
      <c r="L22" s="19">
        <v>49720</v>
      </c>
      <c r="M22" s="21">
        <v>6595</v>
      </c>
      <c r="N22" s="23">
        <v>46248</v>
      </c>
      <c r="O22" s="29" t="s">
        <v>215</v>
      </c>
    </row>
    <row r="23" spans="1:15" ht="24.6" customHeight="1">
      <c r="A23" s="22">
        <v>21</v>
      </c>
      <c r="B23" s="10" t="s">
        <v>53</v>
      </c>
      <c r="C23" s="18" t="s">
        <v>435</v>
      </c>
      <c r="D23" s="19">
        <v>1475.46</v>
      </c>
      <c r="E23" s="10" t="s">
        <v>53</v>
      </c>
      <c r="F23" s="10" t="s">
        <v>53</v>
      </c>
      <c r="G23" s="21">
        <v>260</v>
      </c>
      <c r="H23" s="22">
        <v>5</v>
      </c>
      <c r="I23" s="22">
        <f t="shared" si="2"/>
        <v>52</v>
      </c>
      <c r="J23" s="21">
        <v>5</v>
      </c>
      <c r="K23" s="21">
        <v>1</v>
      </c>
      <c r="L23" s="19">
        <v>8782.06</v>
      </c>
      <c r="M23" s="21">
        <v>1006</v>
      </c>
      <c r="N23" s="10" t="s">
        <v>53</v>
      </c>
      <c r="O23" s="29" t="s">
        <v>60</v>
      </c>
    </row>
    <row r="24" spans="1:15" ht="24.6" customHeight="1">
      <c r="A24" s="22">
        <v>22</v>
      </c>
      <c r="B24" s="10" t="s">
        <v>53</v>
      </c>
      <c r="C24" s="18" t="s">
        <v>427</v>
      </c>
      <c r="D24" s="19">
        <v>1472</v>
      </c>
      <c r="E24" s="10" t="s">
        <v>53</v>
      </c>
      <c r="F24" s="10" t="s">
        <v>53</v>
      </c>
      <c r="G24" s="21">
        <v>184</v>
      </c>
      <c r="H24" s="22">
        <v>1</v>
      </c>
      <c r="I24" s="22">
        <f t="shared" si="2"/>
        <v>184</v>
      </c>
      <c r="J24" s="21">
        <v>1</v>
      </c>
      <c r="K24" s="21" t="s">
        <v>53</v>
      </c>
      <c r="L24" s="19">
        <v>9978.4</v>
      </c>
      <c r="M24" s="21">
        <v>1433</v>
      </c>
      <c r="N24" s="10" t="s">
        <v>53</v>
      </c>
      <c r="O24" s="29" t="s">
        <v>90</v>
      </c>
    </row>
    <row r="25" spans="1:15" ht="24.6" customHeight="1">
      <c r="A25" s="22">
        <v>23</v>
      </c>
      <c r="B25" s="10" t="s">
        <v>53</v>
      </c>
      <c r="C25" s="18" t="s">
        <v>436</v>
      </c>
      <c r="D25" s="19">
        <v>1442.66</v>
      </c>
      <c r="E25" s="10" t="s">
        <v>53</v>
      </c>
      <c r="F25" s="10" t="s">
        <v>53</v>
      </c>
      <c r="G25" s="21">
        <v>214</v>
      </c>
      <c r="H25" s="22">
        <v>3</v>
      </c>
      <c r="I25" s="22">
        <f t="shared" si="2"/>
        <v>71.333333333333329</v>
      </c>
      <c r="J25" s="21">
        <v>4</v>
      </c>
      <c r="K25" s="21">
        <v>1</v>
      </c>
      <c r="L25" s="19">
        <v>8986.0400000000009</v>
      </c>
      <c r="M25" s="21">
        <v>978</v>
      </c>
      <c r="N25" s="10" t="s">
        <v>53</v>
      </c>
      <c r="O25" s="29" t="s">
        <v>60</v>
      </c>
    </row>
    <row r="26" spans="1:15" ht="24.6" customHeight="1">
      <c r="A26" s="22">
        <v>24</v>
      </c>
      <c r="B26" s="10" t="s">
        <v>53</v>
      </c>
      <c r="C26" s="18" t="s">
        <v>432</v>
      </c>
      <c r="D26" s="19">
        <v>1414.23</v>
      </c>
      <c r="E26" s="10" t="s">
        <v>53</v>
      </c>
      <c r="F26" s="10" t="s">
        <v>53</v>
      </c>
      <c r="G26" s="21">
        <v>215</v>
      </c>
      <c r="H26" s="22">
        <v>5</v>
      </c>
      <c r="I26" s="22">
        <f t="shared" si="2"/>
        <v>43</v>
      </c>
      <c r="J26" s="21">
        <v>5</v>
      </c>
      <c r="K26" s="21">
        <v>1</v>
      </c>
      <c r="L26" s="19">
        <v>9165.5400000000009</v>
      </c>
      <c r="M26" s="21">
        <v>980</v>
      </c>
      <c r="N26" s="10" t="s">
        <v>53</v>
      </c>
      <c r="O26" s="29" t="s">
        <v>60</v>
      </c>
    </row>
    <row r="27" spans="1:15" ht="24.6" customHeight="1">
      <c r="A27" s="22">
        <v>25</v>
      </c>
      <c r="B27" s="10" t="s">
        <v>53</v>
      </c>
      <c r="C27" s="18" t="s">
        <v>433</v>
      </c>
      <c r="D27" s="19">
        <v>1395.03</v>
      </c>
      <c r="E27" s="10" t="s">
        <v>53</v>
      </c>
      <c r="F27" s="10" t="s">
        <v>53</v>
      </c>
      <c r="G27" s="21">
        <v>225</v>
      </c>
      <c r="H27" s="22">
        <v>5</v>
      </c>
      <c r="I27" s="22">
        <f t="shared" si="2"/>
        <v>45</v>
      </c>
      <c r="J27" s="21">
        <v>5</v>
      </c>
      <c r="K27" s="21">
        <v>1</v>
      </c>
      <c r="L27" s="19">
        <v>7980.5</v>
      </c>
      <c r="M27" s="21">
        <v>891</v>
      </c>
      <c r="N27" s="10" t="s">
        <v>53</v>
      </c>
      <c r="O27" s="29" t="s">
        <v>60</v>
      </c>
    </row>
    <row r="28" spans="1:15" ht="24.6" customHeight="1">
      <c r="A28" s="22">
        <v>26</v>
      </c>
      <c r="B28" s="22">
        <v>22</v>
      </c>
      <c r="C28" s="18" t="s">
        <v>238</v>
      </c>
      <c r="D28" s="19">
        <v>1219.9000000000001</v>
      </c>
      <c r="E28" s="19">
        <v>551.80999999999995</v>
      </c>
      <c r="F28" s="136">
        <f>(D28-E28)/E28</f>
        <v>1.2107247059676343</v>
      </c>
      <c r="G28" s="21">
        <v>183</v>
      </c>
      <c r="H28" s="22">
        <v>3</v>
      </c>
      <c r="I28" s="22">
        <f t="shared" si="2"/>
        <v>61</v>
      </c>
      <c r="J28" s="21">
        <v>2</v>
      </c>
      <c r="K28" s="21">
        <v>21</v>
      </c>
      <c r="L28" s="19">
        <v>205913.12</v>
      </c>
      <c r="M28" s="21">
        <v>28411</v>
      </c>
      <c r="N28" s="23">
        <v>46122</v>
      </c>
      <c r="O28" s="29" t="s">
        <v>47</v>
      </c>
    </row>
    <row r="29" spans="1:15" ht="24.6" customHeight="1">
      <c r="A29" s="22">
        <v>27</v>
      </c>
      <c r="B29" s="22">
        <v>12</v>
      </c>
      <c r="C29" s="18" t="s">
        <v>371</v>
      </c>
      <c r="D29" s="19">
        <v>1078.3599999999999</v>
      </c>
      <c r="E29" s="19">
        <v>4115.8999999999996</v>
      </c>
      <c r="F29" s="136">
        <f>(D29-E29)/E29</f>
        <v>-0.738001409169319</v>
      </c>
      <c r="G29" s="21">
        <v>142</v>
      </c>
      <c r="H29" s="22">
        <v>9</v>
      </c>
      <c r="I29" s="21" t="s">
        <v>53</v>
      </c>
      <c r="J29" s="21">
        <v>3</v>
      </c>
      <c r="K29" s="21">
        <v>9</v>
      </c>
      <c r="L29" s="19">
        <v>149253.82999999999</v>
      </c>
      <c r="M29" s="21">
        <v>19502</v>
      </c>
      <c r="N29" s="23">
        <v>46206</v>
      </c>
      <c r="O29" s="29" t="s">
        <v>44</v>
      </c>
    </row>
    <row r="30" spans="1:15" ht="24.6" customHeight="1">
      <c r="A30" s="22">
        <v>28</v>
      </c>
      <c r="B30" s="10" t="s">
        <v>53</v>
      </c>
      <c r="C30" s="7" t="s">
        <v>391</v>
      </c>
      <c r="D30" s="159">
        <v>936.93</v>
      </c>
      <c r="E30" s="10" t="s">
        <v>53</v>
      </c>
      <c r="F30" s="10" t="s">
        <v>53</v>
      </c>
      <c r="G30" s="10">
        <v>138</v>
      </c>
      <c r="H30" s="11">
        <v>9</v>
      </c>
      <c r="I30" s="11">
        <f t="shared" ref="I30:I37" si="3">G30/H30</f>
        <v>15.333333333333334</v>
      </c>
      <c r="J30" s="10">
        <v>3</v>
      </c>
      <c r="K30" s="10" t="s">
        <v>53</v>
      </c>
      <c r="L30" s="19">
        <v>5945.44</v>
      </c>
      <c r="M30" s="10">
        <v>857</v>
      </c>
      <c r="N30" s="12">
        <v>46227</v>
      </c>
      <c r="O30" s="30" t="s">
        <v>45</v>
      </c>
    </row>
    <row r="31" spans="1:15" ht="24.6" customHeight="1">
      <c r="A31" s="22">
        <v>29</v>
      </c>
      <c r="B31" s="10" t="s">
        <v>53</v>
      </c>
      <c r="C31" s="18" t="s">
        <v>437</v>
      </c>
      <c r="D31" s="19">
        <v>794.78</v>
      </c>
      <c r="E31" s="10" t="s">
        <v>53</v>
      </c>
      <c r="F31" s="10" t="s">
        <v>53</v>
      </c>
      <c r="G31" s="21">
        <v>129</v>
      </c>
      <c r="H31" s="22">
        <v>4</v>
      </c>
      <c r="I31" s="22">
        <f t="shared" si="3"/>
        <v>32.25</v>
      </c>
      <c r="J31" s="21">
        <v>4</v>
      </c>
      <c r="K31" s="21">
        <v>1</v>
      </c>
      <c r="L31" s="19">
        <v>6112.69</v>
      </c>
      <c r="M31" s="21">
        <v>703</v>
      </c>
      <c r="N31" s="10" t="s">
        <v>53</v>
      </c>
      <c r="O31" s="29" t="s">
        <v>60</v>
      </c>
    </row>
    <row r="32" spans="1:15" ht="24.6" customHeight="1">
      <c r="A32" s="22">
        <v>30</v>
      </c>
      <c r="B32" s="10" t="s">
        <v>51</v>
      </c>
      <c r="C32" s="18" t="s">
        <v>428</v>
      </c>
      <c r="D32" s="19">
        <v>575.5</v>
      </c>
      <c r="E32" s="10" t="s">
        <v>53</v>
      </c>
      <c r="F32" s="10" t="s">
        <v>53</v>
      </c>
      <c r="G32" s="21">
        <v>86</v>
      </c>
      <c r="H32" s="22">
        <v>5</v>
      </c>
      <c r="I32" s="22">
        <f t="shared" si="3"/>
        <v>17.2</v>
      </c>
      <c r="J32" s="10" t="s">
        <v>53</v>
      </c>
      <c r="K32" s="10">
        <v>1</v>
      </c>
      <c r="L32" s="19">
        <v>575.5</v>
      </c>
      <c r="M32" s="21">
        <v>86</v>
      </c>
      <c r="N32" s="23">
        <v>46262</v>
      </c>
      <c r="O32" s="29" t="s">
        <v>317</v>
      </c>
    </row>
    <row r="33" spans="1:15" ht="24.6" customHeight="1">
      <c r="A33" s="22">
        <v>31</v>
      </c>
      <c r="B33" s="10" t="s">
        <v>53</v>
      </c>
      <c r="C33" s="7" t="s">
        <v>438</v>
      </c>
      <c r="D33" s="19">
        <v>574.76</v>
      </c>
      <c r="E33" s="10" t="s">
        <v>53</v>
      </c>
      <c r="F33" s="10" t="s">
        <v>53</v>
      </c>
      <c r="G33" s="10">
        <v>87</v>
      </c>
      <c r="H33" s="11">
        <v>10</v>
      </c>
      <c r="I33" s="11">
        <f t="shared" si="3"/>
        <v>8.6999999999999993</v>
      </c>
      <c r="J33" s="10">
        <v>5</v>
      </c>
      <c r="K33" s="10">
        <v>2</v>
      </c>
      <c r="L33" s="8">
        <v>3600.55</v>
      </c>
      <c r="M33" s="10">
        <v>681</v>
      </c>
      <c r="N33" s="12">
        <v>46255</v>
      </c>
      <c r="O33" s="30" t="s">
        <v>45</v>
      </c>
    </row>
    <row r="34" spans="1:15" ht="24.6" customHeight="1">
      <c r="A34" s="22">
        <v>32</v>
      </c>
      <c r="B34" s="22">
        <v>14</v>
      </c>
      <c r="C34" s="18" t="s">
        <v>419</v>
      </c>
      <c r="D34" s="19">
        <v>485.6</v>
      </c>
      <c r="E34" s="19">
        <v>3619.27</v>
      </c>
      <c r="F34" s="136">
        <f>(D34-E34)/E34</f>
        <v>-0.86582929706819334</v>
      </c>
      <c r="G34" s="21">
        <v>81</v>
      </c>
      <c r="H34" s="22">
        <v>19</v>
      </c>
      <c r="I34" s="22">
        <f t="shared" si="3"/>
        <v>4.2631578947368425</v>
      </c>
      <c r="J34" s="21">
        <v>6</v>
      </c>
      <c r="K34" s="21">
        <v>2</v>
      </c>
      <c r="L34" s="19">
        <v>4104.87</v>
      </c>
      <c r="M34" s="21">
        <v>747</v>
      </c>
      <c r="N34" s="23">
        <v>46255</v>
      </c>
      <c r="O34" s="29" t="s">
        <v>90</v>
      </c>
    </row>
    <row r="35" spans="1:15" ht="24.6" customHeight="1">
      <c r="A35" s="22">
        <v>33</v>
      </c>
      <c r="B35" s="22">
        <v>10</v>
      </c>
      <c r="C35" s="53" t="s">
        <v>342</v>
      </c>
      <c r="D35" s="19">
        <v>475.9</v>
      </c>
      <c r="E35" s="19">
        <v>5472.78</v>
      </c>
      <c r="F35" s="136">
        <f>(D35-E35)/E35</f>
        <v>-0.91304236603700506</v>
      </c>
      <c r="G35" s="21">
        <v>81</v>
      </c>
      <c r="H35" s="22">
        <v>6</v>
      </c>
      <c r="I35" s="22">
        <f t="shared" si="3"/>
        <v>13.5</v>
      </c>
      <c r="J35" s="21">
        <v>1</v>
      </c>
      <c r="K35" s="21">
        <v>11</v>
      </c>
      <c r="L35" s="19">
        <v>404760</v>
      </c>
      <c r="M35" s="21">
        <v>67440</v>
      </c>
      <c r="N35" s="23">
        <v>46192</v>
      </c>
      <c r="O35" s="29" t="s">
        <v>40</v>
      </c>
    </row>
    <row r="36" spans="1:15" ht="24.6" customHeight="1">
      <c r="A36" s="22">
        <v>34</v>
      </c>
      <c r="B36" s="22">
        <v>13</v>
      </c>
      <c r="C36" s="53" t="s">
        <v>333</v>
      </c>
      <c r="D36" s="19">
        <v>441</v>
      </c>
      <c r="E36" s="19">
        <v>3776.4</v>
      </c>
      <c r="F36" s="136">
        <f>(D36-E36)/E36</f>
        <v>-0.88322211630123926</v>
      </c>
      <c r="G36" s="21">
        <v>55</v>
      </c>
      <c r="H36" s="22">
        <v>2</v>
      </c>
      <c r="I36" s="22">
        <f t="shared" si="3"/>
        <v>27.5</v>
      </c>
      <c r="J36" s="21">
        <v>1</v>
      </c>
      <c r="K36" s="21">
        <v>12</v>
      </c>
      <c r="L36" s="19">
        <v>433536</v>
      </c>
      <c r="M36" s="21">
        <v>55375</v>
      </c>
      <c r="N36" s="23">
        <v>46185</v>
      </c>
      <c r="O36" s="29" t="s">
        <v>88</v>
      </c>
    </row>
    <row r="37" spans="1:15" ht="24.6" customHeight="1">
      <c r="A37" s="22">
        <v>35</v>
      </c>
      <c r="B37" s="22">
        <v>24</v>
      </c>
      <c r="C37" s="18" t="s">
        <v>78</v>
      </c>
      <c r="D37" s="19">
        <v>361.43</v>
      </c>
      <c r="E37" s="19">
        <v>240.35</v>
      </c>
      <c r="F37" s="136">
        <f>(D37-E37)/E37</f>
        <v>0.50376534220927816</v>
      </c>
      <c r="G37" s="21">
        <v>38</v>
      </c>
      <c r="H37" s="22">
        <v>2</v>
      </c>
      <c r="I37" s="22">
        <f t="shared" si="3"/>
        <v>19</v>
      </c>
      <c r="J37" s="21">
        <v>1</v>
      </c>
      <c r="K37" s="21">
        <v>33</v>
      </c>
      <c r="L37" s="19">
        <v>153982.62</v>
      </c>
      <c r="M37" s="21">
        <v>21305</v>
      </c>
      <c r="N37" s="23">
        <v>46038</v>
      </c>
      <c r="O37" s="29" t="s">
        <v>47</v>
      </c>
    </row>
    <row r="38" spans="1:15" ht="24.6" customHeight="1">
      <c r="A38" s="22">
        <v>36</v>
      </c>
      <c r="B38" s="10" t="s">
        <v>53</v>
      </c>
      <c r="C38" s="18" t="s">
        <v>390</v>
      </c>
      <c r="D38" s="19">
        <v>215</v>
      </c>
      <c r="E38" s="10" t="s">
        <v>53</v>
      </c>
      <c r="F38" s="10" t="s">
        <v>53</v>
      </c>
      <c r="G38" s="21">
        <v>41</v>
      </c>
      <c r="H38" s="10" t="s">
        <v>53</v>
      </c>
      <c r="I38" s="10" t="s">
        <v>53</v>
      </c>
      <c r="J38" s="21">
        <v>1</v>
      </c>
      <c r="K38" s="10" t="s">
        <v>53</v>
      </c>
      <c r="L38" s="19">
        <v>33098</v>
      </c>
      <c r="M38" s="21">
        <v>6590</v>
      </c>
      <c r="N38" s="23">
        <v>46227</v>
      </c>
      <c r="O38" s="29" t="s">
        <v>46</v>
      </c>
    </row>
    <row r="39" spans="1:15" ht="24.6" customHeight="1">
      <c r="A39" s="22">
        <v>37</v>
      </c>
      <c r="B39" s="10" t="s">
        <v>53</v>
      </c>
      <c r="C39" s="160" t="s">
        <v>346</v>
      </c>
      <c r="D39" s="19">
        <v>204</v>
      </c>
      <c r="E39" s="10" t="s">
        <v>53</v>
      </c>
      <c r="F39" s="10" t="s">
        <v>53</v>
      </c>
      <c r="G39" s="21">
        <v>30</v>
      </c>
      <c r="H39" s="22">
        <v>1</v>
      </c>
      <c r="I39" s="22">
        <f>G39/H39</f>
        <v>30</v>
      </c>
      <c r="J39" s="21">
        <v>1</v>
      </c>
      <c r="K39" s="21">
        <v>24</v>
      </c>
      <c r="L39" s="19">
        <v>51182.21</v>
      </c>
      <c r="M39" s="21">
        <v>7228</v>
      </c>
      <c r="N39" s="12">
        <v>46104</v>
      </c>
      <c r="O39" s="30" t="s">
        <v>47</v>
      </c>
    </row>
    <row r="40" spans="1:15" ht="24.6" customHeight="1">
      <c r="A40" s="22">
        <v>38</v>
      </c>
      <c r="B40" s="22">
        <v>28</v>
      </c>
      <c r="C40" s="18" t="s">
        <v>210</v>
      </c>
      <c r="D40" s="19">
        <v>163.5</v>
      </c>
      <c r="E40" s="19">
        <v>110</v>
      </c>
      <c r="F40" s="136">
        <f>(D40-E40)/E40</f>
        <v>0.48636363636363639</v>
      </c>
      <c r="G40" s="21">
        <v>24</v>
      </c>
      <c r="H40" s="22">
        <v>1</v>
      </c>
      <c r="I40" s="22">
        <f>G40/H40</f>
        <v>24</v>
      </c>
      <c r="J40" s="21">
        <v>1</v>
      </c>
      <c r="K40" s="21">
        <v>24</v>
      </c>
      <c r="L40" s="19">
        <v>1801.11</v>
      </c>
      <c r="M40" s="21">
        <v>293</v>
      </c>
      <c r="N40" s="23">
        <v>46087</v>
      </c>
      <c r="O40" s="29" t="s">
        <v>47</v>
      </c>
    </row>
    <row r="41" spans="1:15" ht="24.6" customHeight="1">
      <c r="A41" s="22">
        <v>39</v>
      </c>
      <c r="B41" s="10" t="s">
        <v>53</v>
      </c>
      <c r="C41" s="18" t="s">
        <v>199</v>
      </c>
      <c r="D41" s="19">
        <v>114.9</v>
      </c>
      <c r="E41" s="10" t="s">
        <v>53</v>
      </c>
      <c r="F41" s="10" t="s">
        <v>53</v>
      </c>
      <c r="G41" s="21">
        <v>17</v>
      </c>
      <c r="H41" s="22">
        <v>2</v>
      </c>
      <c r="I41" s="22">
        <f>G41/H41</f>
        <v>8.5</v>
      </c>
      <c r="J41" s="21">
        <v>1</v>
      </c>
      <c r="K41" s="21">
        <v>24</v>
      </c>
      <c r="L41" s="19">
        <v>4356.9399999999996</v>
      </c>
      <c r="M41" s="21">
        <v>839</v>
      </c>
      <c r="N41" s="23">
        <v>46104</v>
      </c>
      <c r="O41" s="29" t="s">
        <v>47</v>
      </c>
    </row>
    <row r="42" spans="1:15" ht="24.6" customHeight="1">
      <c r="A42" s="22">
        <v>40</v>
      </c>
      <c r="B42" s="10" t="s">
        <v>53</v>
      </c>
      <c r="C42" s="7" t="s">
        <v>294</v>
      </c>
      <c r="D42" s="19">
        <v>98.3</v>
      </c>
      <c r="E42" s="10" t="s">
        <v>53</v>
      </c>
      <c r="F42" s="10" t="s">
        <v>53</v>
      </c>
      <c r="G42" s="21">
        <v>14</v>
      </c>
      <c r="H42" s="22">
        <v>1</v>
      </c>
      <c r="I42" s="22">
        <f>G42/H42</f>
        <v>14</v>
      </c>
      <c r="J42" s="21">
        <v>1</v>
      </c>
      <c r="K42" s="21" t="s">
        <v>53</v>
      </c>
      <c r="L42" s="19">
        <v>2489.25</v>
      </c>
      <c r="M42" s="21">
        <v>869</v>
      </c>
      <c r="N42" s="23">
        <v>46150</v>
      </c>
      <c r="O42" s="29" t="s">
        <v>90</v>
      </c>
    </row>
    <row r="43" spans="1:15" ht="24.6" customHeight="1">
      <c r="A43" s="22">
        <v>41</v>
      </c>
      <c r="B43" s="10" t="s">
        <v>53</v>
      </c>
      <c r="C43" s="18" t="s">
        <v>343</v>
      </c>
      <c r="D43" s="19">
        <v>70</v>
      </c>
      <c r="E43" s="10" t="s">
        <v>53</v>
      </c>
      <c r="F43" s="10" t="s">
        <v>53</v>
      </c>
      <c r="G43" s="21">
        <v>10</v>
      </c>
      <c r="H43" s="10" t="s">
        <v>53</v>
      </c>
      <c r="I43" s="10" t="s">
        <v>53</v>
      </c>
      <c r="J43" s="21">
        <v>1</v>
      </c>
      <c r="K43" s="10" t="s">
        <v>53</v>
      </c>
      <c r="L43" s="19">
        <v>17289</v>
      </c>
      <c r="M43" s="21">
        <v>2814</v>
      </c>
      <c r="N43" s="23">
        <v>46185</v>
      </c>
      <c r="O43" s="29" t="s">
        <v>46</v>
      </c>
    </row>
    <row r="44" spans="1:15" ht="24.6" customHeight="1">
      <c r="A44" s="22">
        <v>42</v>
      </c>
      <c r="B44" s="22">
        <v>30</v>
      </c>
      <c r="C44" s="18" t="s">
        <v>279</v>
      </c>
      <c r="D44" s="19">
        <v>30</v>
      </c>
      <c r="E44" s="19">
        <v>80</v>
      </c>
      <c r="F44" s="136">
        <f>(D44-E44)/E44</f>
        <v>-0.625</v>
      </c>
      <c r="G44" s="21">
        <v>6</v>
      </c>
      <c r="H44" s="22">
        <v>1</v>
      </c>
      <c r="I44" s="22">
        <f>G44/H44</f>
        <v>6</v>
      </c>
      <c r="J44" s="21">
        <v>1</v>
      </c>
      <c r="K44" s="10" t="s">
        <v>53</v>
      </c>
      <c r="L44" s="19">
        <v>21216.06</v>
      </c>
      <c r="M44" s="21">
        <v>4319</v>
      </c>
      <c r="N44" s="23">
        <v>46143</v>
      </c>
      <c r="O44" s="29" t="s">
        <v>49</v>
      </c>
    </row>
    <row r="45" spans="1:15" ht="24.6" customHeight="1">
      <c r="A45" s="22">
        <v>43</v>
      </c>
      <c r="B45" s="22">
        <v>33</v>
      </c>
      <c r="C45" s="18" t="s">
        <v>358</v>
      </c>
      <c r="D45" s="19">
        <v>14</v>
      </c>
      <c r="E45" s="19">
        <v>42</v>
      </c>
      <c r="F45" s="136">
        <f>(D45-E45)/E45</f>
        <v>-0.66666666666666663</v>
      </c>
      <c r="G45" s="21">
        <v>2</v>
      </c>
      <c r="H45" s="22">
        <v>1</v>
      </c>
      <c r="I45" s="22">
        <f>G45/H45</f>
        <v>2</v>
      </c>
      <c r="J45" s="21">
        <v>1</v>
      </c>
      <c r="K45" s="10" t="s">
        <v>53</v>
      </c>
      <c r="L45" s="19">
        <v>5043.22</v>
      </c>
      <c r="M45" s="21">
        <v>740</v>
      </c>
      <c r="N45" s="23">
        <v>46192</v>
      </c>
      <c r="O45" s="29" t="s">
        <v>49</v>
      </c>
    </row>
    <row r="46" spans="1:15" ht="21" customHeight="1">
      <c r="A46" s="22"/>
      <c r="B46" s="11"/>
      <c r="C46" s="130" t="s">
        <v>165</v>
      </c>
      <c r="D46" s="131">
        <f>SUBTOTAL(109,Table132456789101112131415161718192021222324252627283031322933343536[Pajamos 
(GBO)])</f>
        <v>420582.35000000015</v>
      </c>
      <c r="E46" s="132">
        <f>SUBTOTAL(109,Table132456789101112131415161718192021222324252627283031322933343536[Pajamos 
praeita sav.
(GBO LW)])</f>
        <v>624165.86000000022</v>
      </c>
      <c r="F46" s="133">
        <f t="shared" ref="F46" si="4">(D46-E46)/E46</f>
        <v>-0.32616892888053828</v>
      </c>
      <c r="G46" s="134">
        <f>SUBTOTAL(109,Table132456789101112131415161718192021222324252627283031322933343536[Žiūrovų sk. 
(ADM)])</f>
        <v>56496</v>
      </c>
      <c r="H46" s="22"/>
      <c r="I46" s="22"/>
      <c r="J46" s="21"/>
      <c r="K46" s="10"/>
      <c r="L46" s="8"/>
      <c r="M46" s="10"/>
      <c r="N46" s="23"/>
      <c r="O46" s="29" t="s">
        <v>15</v>
      </c>
    </row>
    <row r="47" spans="1:15">
      <c r="F47" s="68"/>
      <c r="L47" s="70"/>
    </row>
    <row r="48" spans="1:15">
      <c r="F48" s="68"/>
      <c r="L48" s="70"/>
    </row>
    <row r="49" spans="1:19">
      <c r="F49" s="68"/>
      <c r="L49" s="70"/>
    </row>
    <row r="50" spans="1:19">
      <c r="F50" s="68"/>
      <c r="L50" s="70"/>
    </row>
    <row r="51" spans="1:19">
      <c r="F51" s="68"/>
      <c r="L51" s="70"/>
    </row>
    <row r="52" spans="1:19">
      <c r="F52" s="68"/>
      <c r="L52" s="70"/>
    </row>
    <row r="53" spans="1:19">
      <c r="F53" s="68"/>
      <c r="L53" s="70"/>
    </row>
    <row r="54" spans="1:19">
      <c r="F54" s="68"/>
      <c r="L54" s="70"/>
    </row>
    <row r="55" spans="1:19" s="69" customFormat="1">
      <c r="A55" s="150"/>
      <c r="B55" s="1"/>
      <c r="C55" s="26"/>
      <c r="D55" s="67"/>
      <c r="E55" s="67"/>
      <c r="F55" s="68"/>
      <c r="H55" s="66"/>
      <c r="I55" s="26"/>
      <c r="L55" s="70"/>
      <c r="N55" s="71"/>
      <c r="O55" s="72"/>
      <c r="P55" s="26"/>
      <c r="Q55" s="26"/>
      <c r="R55" s="26"/>
      <c r="S55" s="26"/>
    </row>
    <row r="56" spans="1:19" s="69" customFormat="1">
      <c r="A56" s="150"/>
      <c r="B56" s="1"/>
      <c r="C56" s="26"/>
      <c r="D56" s="67"/>
      <c r="E56" s="67"/>
      <c r="F56" s="68"/>
      <c r="H56" s="66"/>
      <c r="I56" s="26"/>
      <c r="L56" s="70"/>
      <c r="N56" s="71"/>
      <c r="O56" s="72"/>
      <c r="P56" s="26"/>
      <c r="Q56" s="26"/>
      <c r="R56" s="26"/>
      <c r="S56" s="26"/>
    </row>
    <row r="57" spans="1:19" s="69" customFormat="1">
      <c r="A57" s="150"/>
      <c r="B57" s="1"/>
      <c r="C57" s="26"/>
      <c r="D57" s="67"/>
      <c r="E57" s="67"/>
      <c r="F57" s="68"/>
      <c r="H57" s="66"/>
      <c r="I57" s="26"/>
      <c r="L57" s="70"/>
      <c r="N57" s="71"/>
      <c r="O57" s="72"/>
      <c r="P57" s="26"/>
      <c r="Q57" s="26"/>
      <c r="R57" s="26"/>
      <c r="S57" s="26"/>
    </row>
    <row r="58" spans="1:19" s="69" customFormat="1">
      <c r="A58" s="150"/>
      <c r="B58" s="1"/>
      <c r="C58" s="26"/>
      <c r="D58" s="67"/>
      <c r="E58" s="67"/>
      <c r="F58" s="68"/>
      <c r="H58" s="66"/>
      <c r="I58" s="26"/>
      <c r="L58" s="70"/>
      <c r="N58" s="71"/>
      <c r="O58" s="72"/>
      <c r="P58" s="26"/>
      <c r="Q58" s="26"/>
      <c r="R58" s="26"/>
      <c r="S58" s="26"/>
    </row>
    <row r="59" spans="1:19" s="69" customFormat="1">
      <c r="A59" s="150"/>
      <c r="B59" s="1"/>
      <c r="C59" s="26"/>
      <c r="D59" s="67"/>
      <c r="E59" s="67"/>
      <c r="F59" s="68"/>
      <c r="H59" s="66"/>
      <c r="I59" s="26"/>
      <c r="L59" s="67"/>
      <c r="N59" s="71"/>
      <c r="O59" s="72"/>
      <c r="P59" s="26"/>
      <c r="Q59" s="26"/>
      <c r="R59" s="26"/>
      <c r="S59" s="26"/>
    </row>
    <row r="60" spans="1:19" s="69" customFormat="1">
      <c r="A60" s="150"/>
      <c r="B60" s="1"/>
      <c r="C60" s="26"/>
      <c r="D60" s="67"/>
      <c r="E60" s="67"/>
      <c r="F60" s="68"/>
      <c r="H60" s="66"/>
      <c r="I60" s="26"/>
      <c r="L60" s="67"/>
      <c r="N60" s="71"/>
      <c r="O60" s="72"/>
      <c r="P60" s="26"/>
      <c r="Q60" s="26"/>
      <c r="R60" s="26"/>
      <c r="S60" s="26"/>
    </row>
    <row r="61" spans="1:19" s="69" customFormat="1">
      <c r="A61" s="150"/>
      <c r="B61" s="1"/>
      <c r="C61" s="26"/>
      <c r="D61" s="67"/>
      <c r="E61" s="67"/>
      <c r="F61" s="68"/>
      <c r="H61" s="66"/>
      <c r="I61" s="26"/>
      <c r="L61" s="67"/>
      <c r="N61" s="71"/>
      <c r="O61" s="72"/>
      <c r="P61" s="26"/>
      <c r="Q61" s="26"/>
      <c r="R61" s="26"/>
      <c r="S61" s="26"/>
    </row>
    <row r="62" spans="1:19" s="69" customFormat="1">
      <c r="A62" s="150"/>
      <c r="B62" s="1"/>
      <c r="C62" s="26"/>
      <c r="D62" s="67"/>
      <c r="E62" s="67"/>
      <c r="F62" s="68"/>
      <c r="H62" s="66"/>
      <c r="I62" s="26"/>
      <c r="L62" s="67"/>
      <c r="N62" s="71"/>
      <c r="O62" s="72"/>
      <c r="P62" s="26"/>
      <c r="Q62" s="26"/>
      <c r="R62" s="26"/>
      <c r="S62" s="26"/>
    </row>
    <row r="63" spans="1:19"/>
    <row r="64" spans="1:19"/>
    <row r="65" spans="1:19"/>
    <row r="66" spans="1:19"/>
    <row r="67" spans="1:19"/>
    <row r="68" spans="1:19"/>
    <row r="69" spans="1:19">
      <c r="A69" s="24"/>
    </row>
    <row r="70" spans="1:19">
      <c r="A70" s="24"/>
    </row>
    <row r="71" spans="1:19">
      <c r="A71" s="24"/>
    </row>
    <row r="72" spans="1:19" s="66" customFormat="1">
      <c r="A72" s="150"/>
      <c r="B72" s="1"/>
      <c r="C72" s="26"/>
      <c r="D72" s="67"/>
      <c r="E72" s="67"/>
      <c r="F72" s="26"/>
      <c r="G72" s="69"/>
      <c r="I72" s="26"/>
      <c r="J72" s="69"/>
      <c r="K72" s="69"/>
      <c r="L72" s="67"/>
      <c r="M72" s="69"/>
      <c r="N72" s="71"/>
      <c r="O72" s="72"/>
      <c r="P72" s="26"/>
      <c r="Q72" s="26"/>
      <c r="R72" s="26"/>
      <c r="S72" s="26"/>
    </row>
    <row r="73" spans="1:19" s="66" customFormat="1">
      <c r="A73" s="150"/>
      <c r="B73" s="1"/>
      <c r="C73" s="26"/>
      <c r="D73" s="67"/>
      <c r="E73" s="67"/>
      <c r="F73" s="26"/>
      <c r="G73" s="69"/>
      <c r="I73" s="26"/>
      <c r="J73" s="69"/>
      <c r="K73" s="69"/>
      <c r="L73" s="67"/>
      <c r="M73" s="69"/>
      <c r="N73" s="71"/>
      <c r="O73" s="72"/>
      <c r="P73" s="26"/>
      <c r="Q73" s="26"/>
      <c r="R73" s="26"/>
      <c r="S73" s="26"/>
    </row>
    <row r="74" spans="1:19" s="66" customFormat="1">
      <c r="A74" s="150"/>
      <c r="B74" s="1"/>
      <c r="C74" s="26"/>
      <c r="D74" s="67"/>
      <c r="E74" s="67"/>
      <c r="F74" s="26"/>
      <c r="G74" s="69"/>
      <c r="I74" s="26"/>
      <c r="J74" s="69"/>
      <c r="K74" s="69"/>
      <c r="L74" s="67"/>
      <c r="M74" s="69"/>
      <c r="N74" s="71"/>
      <c r="O74" s="72"/>
      <c r="P74" s="26"/>
      <c r="Q74" s="26"/>
      <c r="R74" s="26"/>
      <c r="S74" s="26"/>
    </row>
    <row r="75" spans="1:19" s="66" customFormat="1">
      <c r="A75" s="150"/>
      <c r="B75" s="1"/>
      <c r="C75" s="26"/>
      <c r="D75" s="67"/>
      <c r="E75" s="67"/>
      <c r="F75" s="26"/>
      <c r="G75" s="69"/>
      <c r="I75" s="26"/>
      <c r="J75" s="69"/>
      <c r="K75" s="69"/>
      <c r="L75" s="67"/>
      <c r="M75" s="69"/>
      <c r="N75" s="71"/>
      <c r="O75" s="72"/>
      <c r="P75" s="26"/>
      <c r="Q75" s="26"/>
      <c r="R75" s="26"/>
      <c r="S75" s="26"/>
    </row>
    <row r="76" spans="1:19" s="66" customFormat="1">
      <c r="A76" s="150"/>
      <c r="B76" s="1"/>
      <c r="C76" s="26"/>
      <c r="D76" s="67"/>
      <c r="E76" s="67"/>
      <c r="F76" s="26"/>
      <c r="G76" s="69"/>
      <c r="I76" s="26"/>
      <c r="J76" s="69"/>
      <c r="K76" s="69"/>
      <c r="L76" s="67"/>
      <c r="M76" s="69"/>
      <c r="N76" s="71"/>
      <c r="O76" s="72"/>
      <c r="P76" s="26"/>
      <c r="Q76" s="26"/>
      <c r="R76" s="26"/>
      <c r="S76" s="26"/>
    </row>
    <row r="77" spans="1:19" s="66" customFormat="1">
      <c r="A77" s="150"/>
      <c r="B77" s="1"/>
      <c r="C77" s="26"/>
      <c r="D77" s="67"/>
      <c r="E77" s="67"/>
      <c r="F77" s="26"/>
      <c r="G77" s="69"/>
      <c r="I77" s="26"/>
      <c r="J77" s="69"/>
      <c r="K77" s="69"/>
      <c r="L77" s="67"/>
      <c r="M77" s="69"/>
      <c r="N77" s="71"/>
      <c r="O77" s="72"/>
      <c r="P77" s="26"/>
      <c r="Q77" s="26"/>
      <c r="R77" s="26"/>
      <c r="S77" s="26"/>
    </row>
    <row r="78" spans="1:19" s="66" customFormat="1">
      <c r="A78" s="150"/>
      <c r="B78" s="1"/>
      <c r="C78" s="26"/>
      <c r="D78" s="67"/>
      <c r="E78" s="67"/>
      <c r="F78" s="26"/>
      <c r="G78" s="69"/>
      <c r="I78" s="26"/>
      <c r="J78" s="69"/>
      <c r="K78" s="69"/>
      <c r="L78" s="67"/>
      <c r="M78" s="69"/>
      <c r="N78" s="71"/>
      <c r="O78" s="72"/>
      <c r="P78" s="26"/>
      <c r="Q78" s="26"/>
      <c r="R78" s="26"/>
      <c r="S78" s="26"/>
    </row>
    <row r="79" spans="1:19" s="66" customFormat="1">
      <c r="A79" s="150"/>
      <c r="B79" s="1"/>
      <c r="C79" s="26"/>
      <c r="D79" s="67"/>
      <c r="E79" s="67"/>
      <c r="F79" s="26"/>
      <c r="G79" s="69"/>
      <c r="I79" s="26"/>
      <c r="J79" s="69"/>
      <c r="K79" s="69"/>
      <c r="L79" s="67"/>
      <c r="M79" s="69"/>
      <c r="N79" s="71"/>
      <c r="O79" s="72"/>
      <c r="P79" s="26"/>
      <c r="Q79" s="26"/>
      <c r="R79" s="26"/>
      <c r="S79" s="26"/>
    </row>
    <row r="80" spans="1:19" s="66" customFormat="1">
      <c r="A80" s="150"/>
      <c r="B80" s="1"/>
      <c r="C80" s="26"/>
      <c r="D80" s="67"/>
      <c r="E80" s="67"/>
      <c r="F80" s="26"/>
      <c r="G80" s="69"/>
      <c r="I80" s="26"/>
      <c r="J80" s="69"/>
      <c r="K80" s="69"/>
      <c r="L80" s="67"/>
      <c r="M80" s="69"/>
      <c r="N80" s="71"/>
      <c r="O80" s="72"/>
      <c r="P80" s="26"/>
      <c r="Q80" s="26"/>
      <c r="R80" s="26"/>
      <c r="S80" s="26"/>
    </row>
    <row r="81" spans="1:19" s="66" customFormat="1">
      <c r="A81" s="150"/>
      <c r="B81" s="1"/>
      <c r="C81" s="26"/>
      <c r="D81" s="67"/>
      <c r="E81" s="67"/>
      <c r="F81" s="26"/>
      <c r="G81" s="69"/>
      <c r="I81" s="26"/>
      <c r="J81" s="69"/>
      <c r="K81" s="69"/>
      <c r="L81" s="67"/>
      <c r="M81" s="69"/>
      <c r="N81" s="71"/>
      <c r="O81" s="72"/>
      <c r="P81" s="26"/>
      <c r="Q81" s="26"/>
      <c r="R81" s="26"/>
      <c r="S81" s="26"/>
    </row>
    <row r="82" spans="1:19" s="66" customFormat="1">
      <c r="A82" s="150"/>
      <c r="B82" s="1"/>
      <c r="C82" s="26"/>
      <c r="D82" s="67"/>
      <c r="E82" s="67"/>
      <c r="F82" s="26"/>
      <c r="G82" s="69"/>
      <c r="I82" s="26"/>
      <c r="J82" s="69"/>
      <c r="K82" s="69"/>
      <c r="L82" s="67"/>
      <c r="M82" s="69"/>
      <c r="N82" s="71"/>
      <c r="O82" s="72"/>
      <c r="P82" s="26"/>
      <c r="Q82" s="26"/>
      <c r="R82" s="26"/>
      <c r="S82" s="26"/>
    </row>
    <row r="83" spans="1:19" s="66" customFormat="1">
      <c r="A83" s="150"/>
      <c r="B83" s="1"/>
      <c r="C83" s="26"/>
      <c r="D83" s="67"/>
      <c r="E83" s="67"/>
      <c r="F83" s="26"/>
      <c r="G83" s="69"/>
      <c r="I83" s="26"/>
      <c r="J83" s="69"/>
      <c r="K83" s="69"/>
      <c r="L83" s="67"/>
      <c r="M83" s="69"/>
      <c r="N83" s="71"/>
      <c r="O83" s="72"/>
      <c r="P83" s="26"/>
      <c r="Q83" s="26"/>
      <c r="R83" s="26"/>
      <c r="S83" s="26"/>
    </row>
    <row r="84" spans="1:19" s="66" customFormat="1">
      <c r="A84" s="150"/>
      <c r="B84" s="1"/>
      <c r="C84" s="26"/>
      <c r="D84" s="67"/>
      <c r="E84" s="67"/>
      <c r="F84" s="26"/>
      <c r="G84" s="69"/>
      <c r="I84" s="26"/>
      <c r="J84" s="69"/>
      <c r="K84" s="69"/>
      <c r="L84" s="67"/>
      <c r="M84" s="69"/>
      <c r="N84" s="71"/>
      <c r="O84" s="72"/>
      <c r="P84" s="26"/>
      <c r="Q84" s="26"/>
      <c r="R84" s="26"/>
      <c r="S84" s="26"/>
    </row>
    <row r="85" spans="1:19" s="66" customFormat="1">
      <c r="A85" s="150"/>
      <c r="B85" s="1"/>
      <c r="C85" s="26"/>
      <c r="D85" s="67"/>
      <c r="E85" s="67"/>
      <c r="F85" s="26"/>
      <c r="G85" s="69"/>
      <c r="I85" s="26"/>
      <c r="J85" s="69"/>
      <c r="K85" s="69"/>
      <c r="L85" s="67"/>
      <c r="M85" s="69"/>
      <c r="N85" s="71"/>
      <c r="O85" s="72"/>
      <c r="P85" s="26"/>
      <c r="Q85" s="26"/>
      <c r="R85" s="26"/>
      <c r="S85" s="26"/>
    </row>
    <row r="86" spans="1:19" s="66" customFormat="1">
      <c r="A86" s="150"/>
      <c r="B86" s="1"/>
      <c r="C86" s="26"/>
      <c r="D86" s="67"/>
      <c r="E86" s="67"/>
      <c r="F86" s="26"/>
      <c r="G86" s="69"/>
      <c r="I86" s="26"/>
      <c r="J86" s="69"/>
      <c r="K86" s="69"/>
      <c r="L86" s="67"/>
      <c r="M86" s="69"/>
      <c r="N86" s="71"/>
      <c r="O86" s="72"/>
      <c r="P86" s="26"/>
      <c r="Q86" s="26"/>
      <c r="R86" s="26"/>
      <c r="S86" s="26"/>
    </row>
    <row r="87" spans="1:19" s="66" customFormat="1">
      <c r="A87" s="150"/>
      <c r="B87" s="1"/>
      <c r="C87" s="26"/>
      <c r="D87" s="67"/>
      <c r="E87" s="67"/>
      <c r="F87" s="26"/>
      <c r="G87" s="69"/>
      <c r="I87" s="26"/>
      <c r="J87" s="69"/>
      <c r="K87" s="69"/>
      <c r="L87" s="67"/>
      <c r="M87" s="69"/>
      <c r="N87" s="71"/>
      <c r="O87" s="72"/>
      <c r="P87" s="26"/>
      <c r="Q87" s="26"/>
      <c r="R87" s="26"/>
      <c r="S87" s="26"/>
    </row>
    <row r="88" spans="1:19" s="66" customFormat="1">
      <c r="A88" s="150"/>
      <c r="B88" s="1"/>
      <c r="C88" s="26"/>
      <c r="D88" s="67"/>
      <c r="E88" s="67"/>
      <c r="F88" s="26"/>
      <c r="G88" s="69"/>
      <c r="I88" s="26"/>
      <c r="J88" s="69"/>
      <c r="K88" s="69"/>
      <c r="L88" s="67"/>
      <c r="M88" s="69"/>
      <c r="N88" s="71"/>
      <c r="O88" s="72"/>
      <c r="P88" s="26"/>
      <c r="Q88" s="26"/>
      <c r="R88" s="26"/>
      <c r="S88" s="26"/>
    </row>
    <row r="89" spans="1:19" s="66" customFormat="1">
      <c r="A89" s="150"/>
      <c r="B89" s="1"/>
      <c r="C89" s="26"/>
      <c r="D89" s="67"/>
      <c r="E89" s="67"/>
      <c r="F89" s="26"/>
      <c r="G89" s="69"/>
      <c r="I89" s="26"/>
      <c r="J89" s="69"/>
      <c r="K89" s="69"/>
      <c r="L89" s="67"/>
      <c r="M89" s="69"/>
      <c r="N89" s="71"/>
      <c r="O89" s="72"/>
      <c r="P89" s="26"/>
      <c r="Q89" s="26"/>
      <c r="R89" s="26"/>
      <c r="S89" s="26"/>
    </row>
    <row r="90" spans="1:19" s="66" customFormat="1">
      <c r="A90" s="150"/>
      <c r="B90" s="1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1:19" s="66" customFormat="1">
      <c r="A91" s="150"/>
      <c r="B91" s="1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1:19" s="66" customFormat="1">
      <c r="A92" s="150"/>
      <c r="B92" s="1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1:19" s="66" customFormat="1">
      <c r="A93" s="150"/>
      <c r="B93" s="1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1:19" s="66" customFormat="1">
      <c r="A94" s="150"/>
      <c r="B94" s="1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1:19" s="66" customFormat="1">
      <c r="A95" s="150"/>
      <c r="B95" s="1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1:19" s="66" customFormat="1">
      <c r="A96" s="150"/>
      <c r="B96" s="1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1:19" s="66" customFormat="1">
      <c r="A97" s="150"/>
      <c r="B97" s="1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1:19" s="66" customFormat="1">
      <c r="A98" s="150"/>
      <c r="B98" s="1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1:19" s="66" customFormat="1">
      <c r="A99" s="150"/>
      <c r="B99" s="1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1:19" s="66" customFormat="1">
      <c r="A100" s="150"/>
      <c r="B100" s="1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1:19" s="66" customFormat="1">
      <c r="A101" s="150"/>
      <c r="B101" s="1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1:19" s="66" customFormat="1">
      <c r="A102" s="150"/>
      <c r="B102" s="1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1:19" s="66" customFormat="1">
      <c r="A103" s="150"/>
      <c r="B103" s="1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1:19" s="66" customFormat="1">
      <c r="A104" s="150"/>
      <c r="B104" s="1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1:19" s="66" customFormat="1">
      <c r="A105" s="150"/>
      <c r="B105" s="1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1:19" s="66" customFormat="1">
      <c r="A106" s="150"/>
      <c r="B106" s="1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1:19" s="66" customFormat="1">
      <c r="A107" s="150"/>
      <c r="B107" s="1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1:19" s="66" customFormat="1">
      <c r="A108" s="150"/>
      <c r="B108" s="1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1:19" s="66" customFormat="1">
      <c r="A109" s="150"/>
      <c r="B109" s="1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1:19" s="66" customFormat="1">
      <c r="A110" s="150"/>
      <c r="B110" s="1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1:19" s="66" customFormat="1">
      <c r="A111" s="150"/>
      <c r="B111" s="1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1:19" s="66" customFormat="1">
      <c r="A112" s="150"/>
      <c r="B112" s="1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1:19" s="66" customFormat="1">
      <c r="A113" s="150"/>
      <c r="B113" s="1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1:19" s="66" customFormat="1">
      <c r="A114" s="150"/>
      <c r="B114" s="1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1:19" s="66" customFormat="1">
      <c r="A115" s="150"/>
      <c r="B115" s="1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1:19" s="66" customFormat="1">
      <c r="A116" s="150"/>
      <c r="B116" s="1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1:19" s="66" customFormat="1">
      <c r="A117" s="150"/>
      <c r="B117" s="1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1:19" s="66" customFormat="1">
      <c r="A118" s="150"/>
      <c r="B118" s="1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1:19" s="66" customFormat="1">
      <c r="A119" s="150"/>
      <c r="B119" s="1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1:19" s="66" customFormat="1">
      <c r="A120" s="150"/>
      <c r="B120" s="1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1:19" s="66" customFormat="1">
      <c r="A121" s="150"/>
      <c r="B121" s="1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1:19" s="66" customFormat="1">
      <c r="A122" s="150"/>
      <c r="B122" s="1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1:19" s="66" customFormat="1">
      <c r="A123" s="150"/>
      <c r="B123" s="1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1:19" s="66" customFormat="1">
      <c r="A124" s="150"/>
      <c r="B124" s="1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1:19" s="66" customFormat="1">
      <c r="A125" s="150"/>
      <c r="B125" s="1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1:19" s="66" customFormat="1">
      <c r="A126" s="150"/>
      <c r="B126" s="1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1:19" s="66" customFormat="1">
      <c r="A127" s="150"/>
      <c r="B127" s="1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1:19" s="66" customFormat="1">
      <c r="A128" s="150"/>
      <c r="B128" s="1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1:19" s="66" customFormat="1">
      <c r="A129" s="150"/>
      <c r="B129" s="1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1:19" s="66" customFormat="1">
      <c r="A130" s="150"/>
      <c r="B130" s="1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1:19" s="66" customFormat="1">
      <c r="A131" s="150"/>
      <c r="B131" s="1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1:19" s="66" customFormat="1">
      <c r="A132" s="150"/>
      <c r="B132" s="1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1:19" s="66" customFormat="1">
      <c r="A133" s="150"/>
      <c r="B133" s="1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1:19" s="66" customFormat="1">
      <c r="A134" s="150"/>
      <c r="B134" s="1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1:19" s="66" customFormat="1">
      <c r="A135" s="150"/>
      <c r="B135" s="1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1:19" s="66" customFormat="1">
      <c r="A136" s="150"/>
      <c r="B136" s="1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1:19" s="66" customFormat="1">
      <c r="A137" s="150"/>
      <c r="B137" s="1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1:19" s="66" customFormat="1">
      <c r="A138" s="150"/>
      <c r="B138" s="1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1:19" s="66" customFormat="1">
      <c r="A139" s="150"/>
      <c r="B139" s="1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1:19" s="66" customFormat="1">
      <c r="A140" s="150"/>
      <c r="B140" s="1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1:19" s="66" customFormat="1">
      <c r="A141" s="150"/>
      <c r="B141" s="1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1:19" s="66" customFormat="1">
      <c r="A142" s="150"/>
      <c r="B142" s="1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1:19" s="66" customFormat="1">
      <c r="A143" s="150"/>
      <c r="B143" s="1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1:19" s="66" customFormat="1">
      <c r="A144" s="150"/>
      <c r="B144" s="1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1:19" s="66" customFormat="1">
      <c r="A145" s="150"/>
      <c r="B145" s="1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1:19" s="66" customFormat="1">
      <c r="A146" s="150"/>
      <c r="B146" s="1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1:19" s="66" customFormat="1">
      <c r="A147" s="150"/>
      <c r="B147" s="1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1:19" s="66" customFormat="1">
      <c r="A148" s="150"/>
      <c r="B148" s="1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1:19" s="66" customFormat="1">
      <c r="A149" s="150"/>
      <c r="B149" s="1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1:19" s="66" customFormat="1">
      <c r="A150" s="150"/>
      <c r="B150" s="1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1:19" s="66" customFormat="1">
      <c r="A151" s="150"/>
      <c r="B151" s="1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1:19" s="66" customFormat="1">
      <c r="A152" s="150"/>
      <c r="B152" s="1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1:19" s="66" customFormat="1">
      <c r="A153" s="150"/>
      <c r="B153" s="1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1:19" s="66" customFormat="1">
      <c r="A154" s="150"/>
      <c r="B154" s="1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1:19" s="66" customFormat="1">
      <c r="A155" s="150"/>
      <c r="B155" s="1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1:19" s="66" customFormat="1">
      <c r="A156" s="150"/>
      <c r="B156" s="1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1:19" s="66" customFormat="1">
      <c r="A157" s="150"/>
      <c r="B157" s="1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1:19" s="66" customFormat="1">
      <c r="A158" s="150"/>
      <c r="B158" s="1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1:19" s="66" customFormat="1">
      <c r="A159" s="150"/>
      <c r="B159" s="1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1:19" s="66" customFormat="1">
      <c r="A160" s="150"/>
      <c r="B160" s="1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1:19" s="66" customFormat="1">
      <c r="A161" s="150"/>
      <c r="B161" s="1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1:19" s="66" customFormat="1">
      <c r="A162" s="150"/>
      <c r="B162" s="1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1:19" s="66" customFormat="1">
      <c r="A163" s="150"/>
      <c r="B163" s="1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1:19" s="66" customFormat="1">
      <c r="A164" s="150"/>
      <c r="B164" s="1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1:19" s="66" customFormat="1">
      <c r="A165" s="150"/>
      <c r="B165" s="1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1:19" s="66" customFormat="1">
      <c r="A166" s="150"/>
      <c r="B166" s="1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1:19" s="66" customFormat="1">
      <c r="A167" s="150"/>
      <c r="B167" s="1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1:19" s="66" customFormat="1">
      <c r="A168" s="150"/>
      <c r="B168" s="1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1:19" s="66" customFormat="1">
      <c r="A169" s="150"/>
      <c r="B169" s="1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1:19" s="66" customFormat="1">
      <c r="A170" s="150"/>
      <c r="B170" s="1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1:19" s="66" customFormat="1">
      <c r="A171" s="150"/>
      <c r="B171" s="1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1:19" s="66" customFormat="1">
      <c r="A172" s="150"/>
      <c r="B172" s="1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1:19" s="66" customFormat="1">
      <c r="A173" s="150"/>
      <c r="B173" s="1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1:19" s="66" customFormat="1">
      <c r="A174" s="150"/>
      <c r="B174" s="1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1:19" s="66" customFormat="1">
      <c r="A175" s="150"/>
      <c r="B175" s="1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1:19" s="66" customFormat="1">
      <c r="A176" s="150"/>
      <c r="B176" s="1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1:19" s="66" customFormat="1">
      <c r="A177" s="150"/>
      <c r="B177" s="1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1:19" s="66" customFormat="1">
      <c r="A178" s="150"/>
      <c r="B178" s="1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1:19" s="66" customFormat="1">
      <c r="A179" s="150"/>
      <c r="B179" s="1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1:19" s="66" customFormat="1">
      <c r="A180" s="150"/>
      <c r="B180" s="1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1:19" s="66" customFormat="1">
      <c r="A181" s="150"/>
      <c r="B181" s="1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1:19" s="66" customFormat="1">
      <c r="A182" s="150"/>
      <c r="B182" s="1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1:19" s="66" customFormat="1">
      <c r="A183" s="150"/>
      <c r="B183" s="1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1:19" s="66" customFormat="1">
      <c r="A184" s="150"/>
      <c r="B184" s="1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1:19" s="66" customFormat="1">
      <c r="A185" s="150"/>
      <c r="B185" s="1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1:19" s="66" customFormat="1">
      <c r="A186" s="150"/>
      <c r="B186" s="1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1:19" s="66" customFormat="1">
      <c r="A187" s="150"/>
      <c r="B187" s="1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1:19" s="66" customFormat="1">
      <c r="A188" s="150"/>
      <c r="B188" s="1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1:19" s="66" customFormat="1">
      <c r="A189" s="150"/>
      <c r="B189" s="1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1:19" s="66" customFormat="1">
      <c r="A190" s="150"/>
      <c r="B190" s="1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1:19" s="66" customFormat="1">
      <c r="A191" s="150"/>
      <c r="B191" s="1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1:19" s="66" customFormat="1">
      <c r="A192" s="150"/>
      <c r="B192" s="1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1:19" s="66" customFormat="1">
      <c r="A193" s="150"/>
      <c r="B193" s="1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1:19" s="66" customFormat="1">
      <c r="A194" s="150"/>
      <c r="B194" s="1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1:19" s="66" customFormat="1">
      <c r="A195" s="150"/>
      <c r="B195" s="1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1:19" s="66" customFormat="1">
      <c r="A196" s="150"/>
      <c r="B196" s="1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1:19" s="66" customFormat="1">
      <c r="A197" s="150"/>
      <c r="B197" s="1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1:19" s="66" customFormat="1">
      <c r="A198" s="150"/>
      <c r="B198" s="1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1:19" s="66" customFormat="1">
      <c r="A199" s="150"/>
      <c r="B199" s="1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1:19" s="66" customFormat="1">
      <c r="A200" s="150"/>
      <c r="B200" s="1"/>
      <c r="C200" s="26"/>
      <c r="D200" s="67"/>
      <c r="E200" s="67"/>
      <c r="F200" s="26"/>
      <c r="G200" s="69"/>
      <c r="I200" s="26"/>
      <c r="J200" s="69"/>
      <c r="K200" s="69"/>
      <c r="L200" s="67"/>
      <c r="M200" s="69"/>
      <c r="N200" s="71"/>
      <c r="O200" s="72"/>
      <c r="P200" s="26"/>
      <c r="Q200" s="26"/>
      <c r="R200" s="26"/>
      <c r="S200" s="26"/>
    </row>
    <row r="201" spans="1:19" s="66" customFormat="1">
      <c r="A201" s="150"/>
      <c r="B201" s="1"/>
      <c r="C201" s="26"/>
      <c r="D201" s="67"/>
      <c r="E201" s="67"/>
      <c r="F201" s="26"/>
      <c r="G201" s="69"/>
      <c r="I201" s="26"/>
      <c r="J201" s="69"/>
      <c r="K201" s="69"/>
      <c r="L201" s="67"/>
      <c r="M201" s="69"/>
      <c r="N201" s="71"/>
      <c r="O201" s="72"/>
      <c r="P201" s="26"/>
      <c r="Q201" s="26"/>
      <c r="R201" s="26"/>
      <c r="S201" s="26"/>
    </row>
    <row r="202" spans="1:19" s="66" customFormat="1">
      <c r="A202" s="150"/>
      <c r="B202" s="1"/>
      <c r="C202" s="26"/>
      <c r="D202" s="67"/>
      <c r="E202" s="67"/>
      <c r="F202" s="26"/>
      <c r="G202" s="69"/>
      <c r="I202" s="26"/>
      <c r="J202" s="69"/>
      <c r="K202" s="69"/>
      <c r="L202" s="67"/>
      <c r="M202" s="69"/>
      <c r="N202" s="71"/>
      <c r="O202" s="72"/>
      <c r="P202" s="26"/>
      <c r="Q202" s="26"/>
      <c r="R202" s="26"/>
      <c r="S202" s="26"/>
    </row>
    <row r="203" spans="1:19" s="66" customFormat="1">
      <c r="A203" s="150"/>
      <c r="B203" s="1"/>
      <c r="C203" s="26"/>
      <c r="D203" s="67"/>
      <c r="E203" s="67"/>
      <c r="F203" s="26"/>
      <c r="G203" s="69"/>
      <c r="I203" s="26"/>
      <c r="J203" s="69"/>
      <c r="K203" s="69"/>
      <c r="L203" s="67"/>
      <c r="M203" s="69"/>
      <c r="N203" s="71"/>
      <c r="O203" s="72"/>
      <c r="P203" s="26"/>
      <c r="Q203" s="26"/>
      <c r="R203" s="26"/>
      <c r="S203" s="26"/>
    </row>
    <row r="204" spans="1:19" s="66" customFormat="1">
      <c r="A204" s="150"/>
      <c r="B204" s="1"/>
      <c r="C204" s="26"/>
      <c r="D204" s="67"/>
      <c r="E204" s="67"/>
      <c r="F204" s="26"/>
      <c r="G204" s="69"/>
      <c r="I204" s="26"/>
      <c r="J204" s="69"/>
      <c r="K204" s="69"/>
      <c r="L204" s="67"/>
      <c r="M204" s="69"/>
      <c r="N204" s="71"/>
      <c r="O204" s="72"/>
      <c r="P204" s="26"/>
      <c r="Q204" s="26"/>
      <c r="R204" s="26"/>
      <c r="S204" s="26"/>
    </row>
    <row r="205" spans="1:19" s="66" customFormat="1">
      <c r="A205" s="150"/>
      <c r="B205" s="1"/>
      <c r="C205" s="26"/>
      <c r="D205" s="67"/>
      <c r="E205" s="67"/>
      <c r="F205" s="26"/>
      <c r="G205" s="69"/>
      <c r="I205" s="26"/>
      <c r="J205" s="69"/>
      <c r="K205" s="69"/>
      <c r="L205" s="67"/>
      <c r="M205" s="69"/>
      <c r="N205" s="71"/>
      <c r="O205" s="72"/>
      <c r="P205" s="26"/>
      <c r="Q205" s="26"/>
      <c r="R205" s="26"/>
      <c r="S205" s="26"/>
    </row>
    <row r="206" spans="1:19" s="66" customFormat="1">
      <c r="A206" s="150"/>
      <c r="B206" s="1"/>
      <c r="C206" s="26"/>
      <c r="D206" s="67"/>
      <c r="E206" s="67"/>
      <c r="F206" s="26"/>
      <c r="G206" s="69"/>
      <c r="I206" s="26"/>
      <c r="J206" s="69"/>
      <c r="K206" s="69"/>
      <c r="L206" s="67"/>
      <c r="M206" s="69"/>
      <c r="N206" s="71"/>
      <c r="O206" s="72"/>
      <c r="P206" s="26"/>
      <c r="Q206" s="26"/>
      <c r="R206" s="26"/>
      <c r="S206" s="26"/>
    </row>
    <row r="207" spans="1:19" s="66" customFormat="1">
      <c r="A207" s="150"/>
      <c r="B207" s="1"/>
      <c r="C207" s="26"/>
      <c r="D207" s="67"/>
      <c r="E207" s="67"/>
      <c r="F207" s="26"/>
      <c r="G207" s="69"/>
      <c r="I207" s="26"/>
      <c r="J207" s="69"/>
      <c r="K207" s="69"/>
      <c r="L207" s="67"/>
      <c r="M207" s="69"/>
      <c r="N207" s="71"/>
      <c r="O207" s="72"/>
      <c r="P207" s="26"/>
      <c r="Q207" s="26"/>
      <c r="R207" s="26"/>
      <c r="S207" s="26"/>
    </row>
    <row r="208" spans="1:19" s="66" customFormat="1">
      <c r="A208" s="150"/>
      <c r="B208" s="1"/>
      <c r="C208" s="26"/>
      <c r="D208" s="67"/>
      <c r="E208" s="67"/>
      <c r="F208" s="26"/>
      <c r="G208" s="69"/>
      <c r="I208" s="26"/>
      <c r="J208" s="69"/>
      <c r="K208" s="69"/>
      <c r="L208" s="67"/>
      <c r="M208" s="69"/>
      <c r="N208" s="71"/>
      <c r="O208" s="72"/>
      <c r="P208" s="26"/>
      <c r="Q208" s="26"/>
      <c r="R208" s="26"/>
      <c r="S208" s="26"/>
    </row>
    <row r="209" spans="1:19">
      <c r="A209" s="24"/>
    </row>
    <row r="210" spans="1:19">
      <c r="A210" s="24"/>
    </row>
    <row r="211" spans="1:19">
      <c r="A211" s="24"/>
    </row>
    <row r="212" spans="1:19">
      <c r="A212" s="24"/>
    </row>
    <row r="213" spans="1:19">
      <c r="A213" s="24"/>
    </row>
    <row r="214" spans="1:19" s="66" customFormat="1">
      <c r="A214" s="150"/>
      <c r="B214" s="1"/>
      <c r="C214" s="26"/>
      <c r="D214" s="67"/>
      <c r="E214" s="67"/>
      <c r="F214" s="26"/>
      <c r="G214" s="69"/>
      <c r="I214" s="26"/>
      <c r="J214" s="69"/>
      <c r="K214" s="69"/>
      <c r="L214" s="67"/>
      <c r="M214" s="69"/>
      <c r="N214" s="71"/>
      <c r="O214" s="72"/>
      <c r="P214" s="26"/>
      <c r="Q214" s="26"/>
      <c r="R214" s="26"/>
      <c r="S214" s="26"/>
    </row>
    <row r="215" spans="1:19" s="66" customFormat="1">
      <c r="A215" s="150"/>
      <c r="B215" s="1"/>
      <c r="C215" s="26"/>
      <c r="D215" s="67"/>
      <c r="E215" s="67"/>
      <c r="F215" s="26"/>
      <c r="G215" s="69"/>
      <c r="I215" s="26"/>
      <c r="J215" s="69"/>
      <c r="K215" s="69"/>
      <c r="L215" s="67"/>
      <c r="M215" s="69"/>
      <c r="N215" s="71"/>
      <c r="O215" s="72"/>
      <c r="P215" s="26"/>
      <c r="Q215" s="26"/>
      <c r="R215" s="26"/>
      <c r="S215" s="26"/>
    </row>
    <row r="216" spans="1:19" s="66" customFormat="1">
      <c r="A216" s="150"/>
      <c r="B216" s="1"/>
      <c r="C216" s="26"/>
      <c r="D216" s="67"/>
      <c r="E216" s="67"/>
      <c r="F216" s="26"/>
      <c r="G216" s="69"/>
      <c r="I216" s="26"/>
      <c r="J216" s="69"/>
      <c r="K216" s="69"/>
      <c r="L216" s="67"/>
      <c r="M216" s="69"/>
      <c r="N216" s="71"/>
      <c r="O216" s="72"/>
      <c r="P216" s="26"/>
      <c r="Q216" s="26"/>
      <c r="R216" s="26"/>
      <c r="S216" s="26"/>
    </row>
    <row r="217" spans="1:19" s="66" customFormat="1">
      <c r="A217" s="150"/>
      <c r="B217" s="1"/>
      <c r="C217" s="26"/>
      <c r="D217" s="67"/>
      <c r="E217" s="67"/>
      <c r="F217" s="26"/>
      <c r="G217" s="69"/>
      <c r="I217" s="26"/>
      <c r="J217" s="69"/>
      <c r="K217" s="69"/>
      <c r="L217" s="67"/>
      <c r="M217" s="69"/>
      <c r="N217" s="71"/>
      <c r="O217" s="72"/>
      <c r="P217" s="26"/>
      <c r="Q217" s="26"/>
      <c r="R217" s="26"/>
      <c r="S217" s="26"/>
    </row>
    <row r="218" spans="1:19" s="66" customFormat="1">
      <c r="A218" s="150"/>
      <c r="B218" s="1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1:19" s="66" customFormat="1">
      <c r="A219" s="150"/>
      <c r="B219" s="1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1:19" s="66" customFormat="1">
      <c r="A220" s="150"/>
      <c r="B220" s="1"/>
      <c r="C220" s="26"/>
      <c r="D220" s="67"/>
      <c r="E220" s="67"/>
      <c r="F220" s="26"/>
      <c r="G220" s="69"/>
      <c r="I220" s="26"/>
      <c r="J220" s="69"/>
      <c r="K220" s="69"/>
      <c r="L220" s="67"/>
      <c r="M220" s="69"/>
      <c r="N220" s="71"/>
      <c r="O220" s="72"/>
      <c r="P220" s="26"/>
      <c r="Q220" s="26"/>
      <c r="R220" s="26"/>
      <c r="S220" s="26"/>
    </row>
    <row r="221" spans="1:19" s="66" customFormat="1">
      <c r="A221" s="150"/>
      <c r="B221" s="1"/>
      <c r="C221" s="26"/>
      <c r="D221" s="67"/>
      <c r="E221" s="67"/>
      <c r="F221" s="26"/>
      <c r="G221" s="69"/>
      <c r="I221" s="26"/>
      <c r="J221" s="69"/>
      <c r="K221" s="69"/>
      <c r="L221" s="67"/>
      <c r="M221" s="69"/>
      <c r="N221" s="71"/>
      <c r="O221" s="72"/>
      <c r="P221" s="26"/>
      <c r="Q221" s="26"/>
      <c r="R221" s="26"/>
      <c r="S221" s="26"/>
    </row>
    <row r="222" spans="1:19" s="66" customFormat="1">
      <c r="A222" s="150"/>
      <c r="B222" s="1"/>
      <c r="C222" s="26"/>
      <c r="D222" s="67"/>
      <c r="E222" s="67"/>
      <c r="F222" s="26"/>
      <c r="G222" s="69"/>
      <c r="I222" s="26"/>
      <c r="J222" s="69"/>
      <c r="K222" s="69"/>
      <c r="L222" s="67"/>
      <c r="M222" s="69"/>
      <c r="N222" s="71"/>
      <c r="O222" s="72"/>
      <c r="P222" s="26"/>
      <c r="Q222" s="26"/>
      <c r="R222" s="26"/>
      <c r="S222" s="26"/>
    </row>
    <row r="223" spans="1:19" s="66" customFormat="1">
      <c r="A223" s="150"/>
      <c r="B223" s="1"/>
      <c r="C223" s="26"/>
      <c r="D223" s="67"/>
      <c r="E223" s="67"/>
      <c r="F223" s="26"/>
      <c r="G223" s="69"/>
      <c r="I223" s="26"/>
      <c r="J223" s="69"/>
      <c r="K223" s="69"/>
      <c r="L223" s="67"/>
      <c r="M223" s="69"/>
      <c r="N223" s="71"/>
      <c r="O223" s="72"/>
      <c r="P223" s="26"/>
      <c r="Q223" s="26"/>
      <c r="R223" s="26"/>
      <c r="S223" s="26"/>
    </row>
    <row r="224" spans="1:19" s="66" customFormat="1">
      <c r="A224" s="150"/>
      <c r="B224" s="1"/>
      <c r="C224" s="26"/>
      <c r="D224" s="67"/>
      <c r="E224" s="67"/>
      <c r="F224" s="26"/>
      <c r="G224" s="69"/>
      <c r="I224" s="26"/>
      <c r="J224" s="69"/>
      <c r="K224" s="69"/>
      <c r="L224" s="67"/>
      <c r="M224" s="69"/>
      <c r="N224" s="71"/>
      <c r="O224" s="72"/>
      <c r="P224" s="26"/>
      <c r="Q224" s="26"/>
      <c r="R224" s="26"/>
      <c r="S224" s="26"/>
    </row>
    <row r="225" spans="1:19" s="66" customFormat="1">
      <c r="A225" s="150"/>
      <c r="B225" s="1"/>
      <c r="C225" s="26"/>
      <c r="D225" s="67"/>
      <c r="E225" s="67"/>
      <c r="F225" s="26"/>
      <c r="G225" s="69"/>
      <c r="I225" s="26"/>
      <c r="J225" s="69"/>
      <c r="K225" s="69"/>
      <c r="L225" s="67"/>
      <c r="M225" s="69"/>
      <c r="N225" s="71"/>
      <c r="O225" s="72"/>
      <c r="P225" s="26"/>
      <c r="Q225" s="26"/>
      <c r="R225" s="26"/>
      <c r="S225" s="26"/>
    </row>
    <row r="226" spans="1:19" s="66" customFormat="1">
      <c r="A226" s="150"/>
      <c r="B226" s="1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1:19" s="66" customFormat="1">
      <c r="A227" s="150"/>
      <c r="B227" s="1"/>
      <c r="C227" s="26"/>
      <c r="D227" s="67"/>
      <c r="E227" s="67"/>
      <c r="F227" s="26"/>
      <c r="G227" s="69"/>
      <c r="I227" s="26"/>
      <c r="J227" s="69"/>
      <c r="K227" s="69"/>
      <c r="L227" s="67"/>
      <c r="M227" s="69"/>
      <c r="N227" s="71"/>
      <c r="O227" s="72"/>
      <c r="P227" s="26"/>
      <c r="Q227" s="26"/>
      <c r="R227" s="26"/>
      <c r="S227" s="26"/>
    </row>
    <row r="228" spans="1:19" s="66" customFormat="1">
      <c r="A228" s="150"/>
      <c r="B228" s="1"/>
      <c r="C228" s="26"/>
      <c r="D228" s="67"/>
      <c r="E228" s="67"/>
      <c r="F228" s="26"/>
      <c r="G228" s="69"/>
      <c r="I228" s="26"/>
      <c r="J228" s="69"/>
      <c r="K228" s="69"/>
      <c r="L228" s="67"/>
      <c r="M228" s="69"/>
      <c r="N228" s="71"/>
      <c r="O228" s="72"/>
      <c r="P228" s="26"/>
      <c r="Q228" s="26"/>
      <c r="R228" s="26"/>
      <c r="S228" s="26"/>
    </row>
    <row r="229" spans="1:19" s="66" customFormat="1">
      <c r="A229" s="150"/>
      <c r="B229" s="1"/>
      <c r="C229" s="26"/>
      <c r="D229" s="67"/>
      <c r="E229" s="67"/>
      <c r="F229" s="26"/>
      <c r="G229" s="69"/>
      <c r="I229" s="26"/>
      <c r="J229" s="69"/>
      <c r="K229" s="69"/>
      <c r="L229" s="67"/>
      <c r="M229" s="69"/>
      <c r="N229" s="71"/>
      <c r="O229" s="72"/>
      <c r="P229" s="26"/>
      <c r="Q229" s="26"/>
      <c r="R229" s="26"/>
      <c r="S229" s="26"/>
    </row>
    <row r="230" spans="1:19" s="66" customFormat="1">
      <c r="A230" s="150"/>
      <c r="B230" s="1"/>
      <c r="C230" s="26"/>
      <c r="D230" s="67"/>
      <c r="E230" s="67"/>
      <c r="F230" s="26"/>
      <c r="G230" s="69"/>
      <c r="I230" s="26"/>
      <c r="J230" s="69"/>
      <c r="K230" s="69"/>
      <c r="L230" s="67"/>
      <c r="M230" s="69"/>
      <c r="N230" s="71"/>
      <c r="O230" s="72"/>
      <c r="P230" s="26"/>
      <c r="Q230" s="26"/>
      <c r="R230" s="26"/>
      <c r="S230" s="26"/>
    </row>
    <row r="231" spans="1:19" s="66" customFormat="1">
      <c r="A231" s="150"/>
      <c r="B231" s="1"/>
      <c r="C231" s="26"/>
      <c r="D231" s="67"/>
      <c r="E231" s="67"/>
      <c r="F231" s="26"/>
      <c r="G231" s="69"/>
      <c r="I231" s="26"/>
      <c r="J231" s="69"/>
      <c r="K231" s="69"/>
      <c r="L231" s="67"/>
      <c r="M231" s="69"/>
      <c r="N231" s="71"/>
      <c r="O231" s="72"/>
      <c r="P231" s="26"/>
      <c r="Q231" s="26"/>
      <c r="R231" s="26"/>
      <c r="S231" s="26"/>
    </row>
    <row r="232" spans="1:19" s="66" customFormat="1">
      <c r="A232" s="150"/>
      <c r="B232" s="1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1:19" s="66" customFormat="1">
      <c r="A233" s="150"/>
      <c r="B233" s="1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1:19" s="66" customFormat="1">
      <c r="A234" s="150"/>
      <c r="B234" s="1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1:19" s="66" customFormat="1">
      <c r="A235" s="150"/>
      <c r="B235" s="1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1:19" s="66" customFormat="1">
      <c r="A236" s="150"/>
      <c r="B236" s="1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1:19" s="66" customFormat="1">
      <c r="A237" s="150"/>
      <c r="B237" s="1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1:19" s="66" customFormat="1">
      <c r="A238" s="150"/>
      <c r="B238" s="1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1:19" s="66" customFormat="1">
      <c r="A239" s="150"/>
      <c r="B239" s="1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1:19" s="66" customFormat="1">
      <c r="A240" s="150"/>
      <c r="B240" s="1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1:19" s="66" customFormat="1">
      <c r="A241" s="150"/>
      <c r="B241" s="1"/>
      <c r="C241" s="26"/>
      <c r="D241" s="67"/>
      <c r="E241" s="67"/>
      <c r="F241" s="26"/>
      <c r="G241" s="69"/>
      <c r="I241" s="26"/>
      <c r="J241" s="69"/>
      <c r="K241" s="69"/>
      <c r="L241" s="67"/>
      <c r="M241" s="69"/>
      <c r="N241" s="71"/>
      <c r="O241" s="72"/>
      <c r="P241" s="26"/>
      <c r="Q241" s="26"/>
      <c r="R241" s="26"/>
      <c r="S241" s="26"/>
    </row>
    <row r="242" spans="1:19" s="66" customFormat="1">
      <c r="A242" s="150"/>
      <c r="B242" s="1"/>
      <c r="C242" s="26"/>
      <c r="D242" s="67"/>
      <c r="E242" s="67"/>
      <c r="F242" s="26"/>
      <c r="G242" s="69"/>
      <c r="I242" s="26"/>
      <c r="J242" s="69"/>
      <c r="K242" s="69"/>
      <c r="L242" s="67"/>
      <c r="M242" s="69"/>
      <c r="N242" s="71"/>
      <c r="O242" s="72"/>
      <c r="P242" s="26"/>
      <c r="Q242" s="26"/>
      <c r="R242" s="26"/>
      <c r="S242" s="26"/>
    </row>
    <row r="243" spans="1:19" s="66" customFormat="1">
      <c r="A243" s="150"/>
      <c r="B243" s="1"/>
      <c r="C243" s="26"/>
      <c r="D243" s="67"/>
      <c r="E243" s="67"/>
      <c r="F243" s="26"/>
      <c r="G243" s="69"/>
      <c r="I243" s="26"/>
      <c r="J243" s="69"/>
      <c r="K243" s="69"/>
      <c r="L243" s="67"/>
      <c r="M243" s="69"/>
      <c r="N243" s="71"/>
      <c r="O243" s="72"/>
      <c r="P243" s="26"/>
      <c r="Q243" s="26"/>
      <c r="R243" s="26"/>
      <c r="S243" s="26"/>
    </row>
    <row r="244" spans="1:19" s="66" customFormat="1">
      <c r="A244" s="150"/>
      <c r="B244" s="1"/>
      <c r="C244" s="26"/>
      <c r="D244" s="67"/>
      <c r="E244" s="67"/>
      <c r="F244" s="26"/>
      <c r="G244" s="69"/>
      <c r="I244" s="26"/>
      <c r="J244" s="69"/>
      <c r="K244" s="69"/>
      <c r="L244" s="67"/>
      <c r="M244" s="69"/>
      <c r="N244" s="71"/>
      <c r="O244" s="72"/>
      <c r="P244" s="26"/>
      <c r="Q244" s="26"/>
      <c r="R244" s="26"/>
      <c r="S244" s="26"/>
    </row>
    <row r="245" spans="1:19" s="66" customFormat="1">
      <c r="A245" s="150"/>
      <c r="B245" s="1"/>
      <c r="C245" s="26"/>
      <c r="D245" s="67"/>
      <c r="E245" s="67"/>
      <c r="F245" s="26"/>
      <c r="G245" s="69"/>
      <c r="I245" s="26"/>
      <c r="J245" s="69"/>
      <c r="K245" s="69"/>
      <c r="L245" s="67"/>
      <c r="M245" s="69"/>
      <c r="N245" s="71"/>
      <c r="O245" s="72"/>
      <c r="P245" s="26"/>
      <c r="Q245" s="26"/>
      <c r="R245" s="26"/>
      <c r="S245" s="26"/>
    </row>
    <row r="246" spans="1:19" s="66" customFormat="1">
      <c r="A246" s="150"/>
      <c r="B246" s="1"/>
      <c r="C246" s="26"/>
      <c r="D246" s="67"/>
      <c r="E246" s="67"/>
      <c r="F246" s="26"/>
      <c r="G246" s="69"/>
      <c r="I246" s="26"/>
      <c r="J246" s="69"/>
      <c r="K246" s="69"/>
      <c r="L246" s="67"/>
      <c r="M246" s="69"/>
      <c r="N246" s="71"/>
      <c r="O246" s="72"/>
      <c r="P246" s="26"/>
      <c r="Q246" s="26"/>
      <c r="R246" s="26"/>
      <c r="S246" s="26"/>
    </row>
    <row r="247" spans="1:19" s="66" customFormat="1">
      <c r="A247" s="150"/>
      <c r="B247" s="1"/>
      <c r="C247" s="26"/>
      <c r="D247" s="67"/>
      <c r="E247" s="67"/>
      <c r="F247" s="26"/>
      <c r="G247" s="69"/>
      <c r="I247" s="26"/>
      <c r="J247" s="69"/>
      <c r="K247" s="69"/>
      <c r="L247" s="67"/>
      <c r="M247" s="69"/>
      <c r="N247" s="71"/>
      <c r="O247" s="72"/>
      <c r="P247" s="26"/>
      <c r="Q247" s="26"/>
      <c r="R247" s="26"/>
      <c r="S247" s="26"/>
    </row>
    <row r="248" spans="1:19" s="66" customFormat="1">
      <c r="A248" s="150"/>
      <c r="B248" s="1"/>
      <c r="C248" s="26"/>
      <c r="D248" s="67"/>
      <c r="E248" s="67"/>
      <c r="F248" s="26"/>
      <c r="G248" s="69"/>
      <c r="I248" s="26"/>
      <c r="J248" s="69"/>
      <c r="K248" s="69"/>
      <c r="L248" s="67"/>
      <c r="M248" s="69"/>
      <c r="N248" s="71"/>
      <c r="O248" s="72"/>
      <c r="P248" s="26"/>
      <c r="Q248" s="26"/>
      <c r="R248" s="26"/>
      <c r="S248" s="26"/>
    </row>
    <row r="249" spans="1:19" s="66" customFormat="1">
      <c r="A249" s="150"/>
      <c r="B249" s="1"/>
      <c r="C249" s="26"/>
      <c r="D249" s="67"/>
      <c r="E249" s="67"/>
      <c r="F249" s="26"/>
      <c r="G249" s="69"/>
      <c r="I249" s="26"/>
      <c r="J249" s="69"/>
      <c r="K249" s="69"/>
      <c r="L249" s="67"/>
      <c r="M249" s="69"/>
      <c r="N249" s="71"/>
      <c r="O249" s="72"/>
      <c r="P249" s="26"/>
      <c r="Q249" s="26"/>
      <c r="R249" s="26"/>
      <c r="S249" s="26"/>
    </row>
    <row r="250" spans="1:19">
      <c r="A250" s="24"/>
    </row>
    <row r="251" spans="1:19">
      <c r="A251" s="24"/>
    </row>
    <row r="252" spans="1:19">
      <c r="A252" s="24"/>
    </row>
    <row r="253" spans="1:19">
      <c r="A253" s="24"/>
    </row>
    <row r="254" spans="1:19">
      <c r="A254" s="24"/>
    </row>
    <row r="255" spans="1:19">
      <c r="A255" s="24"/>
    </row>
    <row r="256" spans="1:19">
      <c r="A256" s="24"/>
    </row>
    <row r="257" spans="1:19">
      <c r="A257" s="24"/>
    </row>
    <row r="258" spans="1:19">
      <c r="A258" s="24"/>
    </row>
    <row r="259" spans="1:19">
      <c r="A259" s="24"/>
    </row>
    <row r="260" spans="1:19">
      <c r="A260" s="24"/>
    </row>
    <row r="261" spans="1:19">
      <c r="A261" s="24"/>
    </row>
    <row r="262" spans="1:19">
      <c r="A262" s="24"/>
    </row>
    <row r="263" spans="1:19" s="66" customFormat="1">
      <c r="A263" s="150"/>
      <c r="B263" s="1"/>
      <c r="C263" s="26"/>
      <c r="D263" s="67"/>
      <c r="E263" s="67"/>
      <c r="F263" s="26"/>
      <c r="G263" s="69"/>
      <c r="I263" s="26"/>
      <c r="J263" s="69"/>
      <c r="K263" s="69"/>
      <c r="L263" s="67"/>
      <c r="M263" s="69"/>
      <c r="N263" s="71"/>
      <c r="O263" s="72"/>
      <c r="P263" s="26"/>
      <c r="Q263" s="26"/>
      <c r="R263" s="26"/>
      <c r="S263" s="26"/>
    </row>
    <row r="264" spans="1:19" s="66" customFormat="1">
      <c r="A264" s="150"/>
      <c r="B264" s="1"/>
      <c r="C264" s="26"/>
      <c r="D264" s="67"/>
      <c r="E264" s="67"/>
      <c r="F264" s="26"/>
      <c r="G264" s="69"/>
      <c r="I264" s="26"/>
      <c r="J264" s="69"/>
      <c r="K264" s="69"/>
      <c r="L264" s="67"/>
      <c r="M264" s="69"/>
      <c r="N264" s="71"/>
      <c r="O264" s="72"/>
      <c r="P264" s="26"/>
      <c r="Q264" s="26"/>
      <c r="R264" s="26"/>
      <c r="S264" s="26"/>
    </row>
    <row r="265" spans="1:19" s="66" customFormat="1">
      <c r="A265" s="150"/>
      <c r="B265" s="1"/>
      <c r="C265" s="26"/>
      <c r="D265" s="67"/>
      <c r="E265" s="67"/>
      <c r="F265" s="26"/>
      <c r="G265" s="69"/>
      <c r="I265" s="26"/>
      <c r="J265" s="69"/>
      <c r="K265" s="69"/>
      <c r="L265" s="67"/>
      <c r="M265" s="69"/>
      <c r="N265" s="71"/>
      <c r="O265" s="72"/>
      <c r="P265" s="26"/>
      <c r="Q265" s="26"/>
      <c r="R265" s="26"/>
      <c r="S265" s="26"/>
    </row>
    <row r="266" spans="1:19" s="66" customFormat="1">
      <c r="A266" s="150"/>
      <c r="B266" s="1"/>
      <c r="C266" s="26"/>
      <c r="D266" s="67"/>
      <c r="E266" s="67"/>
      <c r="F266" s="26"/>
      <c r="G266" s="69"/>
      <c r="I266" s="26"/>
      <c r="J266" s="69"/>
      <c r="K266" s="69"/>
      <c r="L266" s="67"/>
      <c r="M266" s="69"/>
      <c r="N266" s="71"/>
      <c r="O266" s="72"/>
      <c r="P266" s="26"/>
      <c r="Q266" s="26"/>
      <c r="R266" s="26"/>
      <c r="S266" s="26"/>
    </row>
    <row r="267" spans="1:19" s="66" customFormat="1">
      <c r="A267" s="150"/>
      <c r="B267" s="1"/>
      <c r="C267" s="26"/>
      <c r="D267" s="67"/>
      <c r="E267" s="67"/>
      <c r="F267" s="26"/>
      <c r="G267" s="69"/>
      <c r="I267" s="26"/>
      <c r="J267" s="69"/>
      <c r="K267" s="69"/>
      <c r="L267" s="67"/>
      <c r="M267" s="69"/>
      <c r="N267" s="71"/>
      <c r="O267" s="72"/>
      <c r="P267" s="26"/>
      <c r="Q267" s="26"/>
      <c r="R267" s="26"/>
      <c r="S267" s="26"/>
    </row>
    <row r="268" spans="1:19" s="66" customFormat="1">
      <c r="A268" s="150"/>
      <c r="B268" s="1"/>
      <c r="C268" s="26"/>
      <c r="D268" s="67"/>
      <c r="E268" s="67"/>
      <c r="F268" s="26"/>
      <c r="G268" s="69"/>
      <c r="I268" s="26"/>
      <c r="J268" s="69"/>
      <c r="K268" s="69"/>
      <c r="L268" s="67"/>
      <c r="M268" s="69"/>
      <c r="N268" s="71"/>
      <c r="O268" s="72"/>
      <c r="P268" s="26"/>
      <c r="Q268" s="26"/>
      <c r="R268" s="26"/>
      <c r="S268" s="26"/>
    </row>
    <row r="269" spans="1:19" s="66" customFormat="1">
      <c r="A269" s="150"/>
      <c r="B269" s="1"/>
      <c r="C269" s="26"/>
      <c r="D269" s="67"/>
      <c r="E269" s="67"/>
      <c r="F269" s="26"/>
      <c r="G269" s="69"/>
      <c r="I269" s="26"/>
      <c r="J269" s="69"/>
      <c r="K269" s="69"/>
      <c r="L269" s="67"/>
      <c r="M269" s="69"/>
      <c r="N269" s="71"/>
      <c r="O269" s="72"/>
      <c r="P269" s="26"/>
      <c r="Q269" s="26"/>
      <c r="R269" s="26"/>
      <c r="S269" s="26"/>
    </row>
    <row r="270" spans="1:19" s="66" customFormat="1">
      <c r="A270" s="150"/>
      <c r="B270" s="1"/>
      <c r="C270" s="26"/>
      <c r="D270" s="67"/>
      <c r="E270" s="67"/>
      <c r="F270" s="26"/>
      <c r="G270" s="69"/>
      <c r="I270" s="26"/>
      <c r="J270" s="69"/>
      <c r="K270" s="69"/>
      <c r="L270" s="67"/>
      <c r="M270" s="69"/>
      <c r="N270" s="71"/>
      <c r="O270" s="72"/>
      <c r="P270" s="26"/>
      <c r="Q270" s="26"/>
      <c r="R270" s="26"/>
      <c r="S270" s="26"/>
    </row>
    <row r="271" spans="1:19">
      <c r="A271" s="24"/>
    </row>
    <row r="272" spans="1:19">
      <c r="A272" s="24"/>
    </row>
    <row r="273" spans="1:19">
      <c r="A273" s="24"/>
    </row>
    <row r="274" spans="1:19">
      <c r="A274" s="24"/>
    </row>
    <row r="275" spans="1:19">
      <c r="A275" s="24"/>
    </row>
    <row r="276" spans="1:19">
      <c r="A276" s="24"/>
    </row>
    <row r="277" spans="1:19">
      <c r="A277" s="24"/>
    </row>
    <row r="278" spans="1:19">
      <c r="A278" s="24"/>
    </row>
    <row r="279" spans="1:19">
      <c r="A279" s="24"/>
    </row>
    <row r="280" spans="1:19">
      <c r="A280" s="24"/>
    </row>
    <row r="281" spans="1:19">
      <c r="A281" s="24"/>
    </row>
    <row r="282" spans="1:19">
      <c r="A282" s="24"/>
    </row>
    <row r="283" spans="1:19" s="66" customFormat="1">
      <c r="A283" s="150"/>
      <c r="B283" s="1"/>
      <c r="C283" s="26"/>
      <c r="D283" s="67"/>
      <c r="E283" s="67"/>
      <c r="F283" s="26"/>
      <c r="G283" s="69"/>
      <c r="I283" s="26"/>
      <c r="J283" s="69"/>
      <c r="K283" s="69"/>
      <c r="L283" s="67"/>
      <c r="M283" s="69"/>
      <c r="N283" s="71"/>
      <c r="O283" s="72"/>
      <c r="P283" s="26"/>
      <c r="Q283" s="26"/>
      <c r="R283" s="26"/>
      <c r="S283" s="26"/>
    </row>
    <row r="284" spans="1:19" s="66" customFormat="1">
      <c r="A284" s="150"/>
      <c r="B284" s="1"/>
      <c r="C284" s="26"/>
      <c r="D284" s="67"/>
      <c r="E284" s="67"/>
      <c r="F284" s="26"/>
      <c r="G284" s="69"/>
      <c r="I284" s="26"/>
      <c r="J284" s="69"/>
      <c r="K284" s="69"/>
      <c r="L284" s="67"/>
      <c r="M284" s="69"/>
      <c r="N284" s="71"/>
      <c r="O284" s="72"/>
      <c r="P284" s="26"/>
      <c r="Q284" s="26"/>
      <c r="R284" s="26"/>
      <c r="S284" s="26"/>
    </row>
    <row r="285" spans="1:19" s="66" customFormat="1">
      <c r="A285" s="150"/>
      <c r="B285" s="1"/>
      <c r="C285" s="26"/>
      <c r="D285" s="67"/>
      <c r="E285" s="67"/>
      <c r="F285" s="26"/>
      <c r="G285" s="69"/>
      <c r="I285" s="26"/>
      <c r="J285" s="69"/>
      <c r="K285" s="69"/>
      <c r="L285" s="67"/>
      <c r="M285" s="69"/>
      <c r="N285" s="71"/>
      <c r="O285" s="72"/>
      <c r="P285" s="26"/>
      <c r="Q285" s="26"/>
      <c r="R285" s="26"/>
      <c r="S285" s="26"/>
    </row>
    <row r="286" spans="1:19" s="66" customFormat="1">
      <c r="A286" s="150"/>
      <c r="B286" s="1"/>
      <c r="C286" s="26"/>
      <c r="D286" s="67"/>
      <c r="E286" s="67"/>
      <c r="F286" s="26"/>
      <c r="G286" s="69"/>
      <c r="I286" s="26"/>
      <c r="J286" s="69"/>
      <c r="K286" s="69"/>
      <c r="L286" s="67"/>
      <c r="M286" s="69"/>
      <c r="N286" s="71"/>
      <c r="O286" s="72"/>
      <c r="P286" s="26"/>
      <c r="Q286" s="26"/>
      <c r="R286" s="26"/>
      <c r="S286" s="26"/>
    </row>
    <row r="287" spans="1:19" s="66" customFormat="1">
      <c r="A287" s="150"/>
      <c r="B287" s="1"/>
      <c r="C287" s="26"/>
      <c r="D287" s="67"/>
      <c r="E287" s="67"/>
      <c r="F287" s="26"/>
      <c r="G287" s="69"/>
      <c r="I287" s="26"/>
      <c r="J287" s="69"/>
      <c r="K287" s="69"/>
      <c r="L287" s="67"/>
      <c r="M287" s="69"/>
      <c r="N287" s="71"/>
      <c r="O287" s="72"/>
      <c r="P287" s="26"/>
      <c r="Q287" s="26"/>
      <c r="R287" s="26"/>
      <c r="S287" s="26"/>
    </row>
    <row r="288" spans="1:19" s="66" customFormat="1">
      <c r="A288" s="150"/>
      <c r="B288" s="1"/>
      <c r="C288" s="26"/>
      <c r="D288" s="67"/>
      <c r="E288" s="67"/>
      <c r="F288" s="26"/>
      <c r="G288" s="69"/>
      <c r="I288" s="26"/>
      <c r="J288" s="69"/>
      <c r="K288" s="69"/>
      <c r="L288" s="67"/>
      <c r="M288" s="69"/>
      <c r="N288" s="71"/>
      <c r="O288" s="72"/>
      <c r="P288" s="26"/>
      <c r="Q288" s="26"/>
      <c r="R288" s="26"/>
      <c r="S288" s="26"/>
    </row>
    <row r="289" spans="1:19" s="66" customFormat="1">
      <c r="A289" s="150"/>
      <c r="B289" s="1"/>
      <c r="C289" s="26"/>
      <c r="D289" s="67"/>
      <c r="E289" s="67"/>
      <c r="F289" s="26"/>
      <c r="G289" s="69"/>
      <c r="I289" s="26"/>
      <c r="J289" s="69"/>
      <c r="K289" s="69"/>
      <c r="L289" s="67"/>
      <c r="M289" s="69"/>
      <c r="N289" s="71"/>
      <c r="O289" s="72"/>
      <c r="P289" s="26"/>
      <c r="Q289" s="26"/>
      <c r="R289" s="26"/>
      <c r="S289" s="26"/>
    </row>
    <row r="290" spans="1:19" s="66" customFormat="1">
      <c r="A290" s="150"/>
      <c r="B290" s="1"/>
      <c r="C290" s="26"/>
      <c r="D290" s="67"/>
      <c r="E290" s="67"/>
      <c r="F290" s="26"/>
      <c r="G290" s="69"/>
      <c r="I290" s="26"/>
      <c r="J290" s="69"/>
      <c r="K290" s="69"/>
      <c r="L290" s="67"/>
      <c r="M290" s="69"/>
      <c r="N290" s="71"/>
      <c r="O290" s="72"/>
      <c r="P290" s="26"/>
      <c r="Q290" s="26"/>
      <c r="R290" s="26"/>
      <c r="S290" s="26"/>
    </row>
    <row r="291" spans="1:19" s="66" customFormat="1">
      <c r="A291" s="150"/>
      <c r="B291" s="1"/>
      <c r="C291" s="26"/>
      <c r="D291" s="67"/>
      <c r="E291" s="67"/>
      <c r="F291" s="26"/>
      <c r="G291" s="69"/>
      <c r="I291" s="26"/>
      <c r="J291" s="69"/>
      <c r="K291" s="69"/>
      <c r="L291" s="67"/>
      <c r="M291" s="69"/>
      <c r="N291" s="71"/>
      <c r="O291" s="72"/>
      <c r="P291" s="26"/>
      <c r="Q291" s="26"/>
      <c r="R291" s="26"/>
      <c r="S291" s="26"/>
    </row>
    <row r="292" spans="1:19" s="66" customFormat="1">
      <c r="A292" s="150"/>
      <c r="B292" s="1"/>
      <c r="C292" s="26"/>
      <c r="D292" s="67"/>
      <c r="E292" s="67"/>
      <c r="F292" s="26"/>
      <c r="G292" s="69"/>
      <c r="I292" s="26"/>
      <c r="J292" s="69"/>
      <c r="K292" s="69"/>
      <c r="L292" s="67"/>
      <c r="M292" s="69"/>
      <c r="N292" s="71"/>
      <c r="O292" s="72"/>
      <c r="P292" s="26"/>
      <c r="Q292" s="26"/>
      <c r="R292" s="26"/>
      <c r="S292" s="26"/>
    </row>
    <row r="293" spans="1:19">
      <c r="A293" s="24"/>
    </row>
    <row r="294" spans="1:19">
      <c r="A294" s="24"/>
    </row>
    <row r="295" spans="1:19">
      <c r="A295" s="24"/>
    </row>
    <row r="296" spans="1:19">
      <c r="A296" s="24"/>
    </row>
    <row r="297" spans="1:19" s="66" customFormat="1">
      <c r="A297" s="150"/>
      <c r="B297" s="1"/>
      <c r="C297" s="26"/>
      <c r="D297" s="67"/>
      <c r="E297" s="67"/>
      <c r="F297" s="26"/>
      <c r="G297" s="69"/>
      <c r="I297" s="26"/>
      <c r="J297" s="69"/>
      <c r="K297" s="69"/>
      <c r="L297" s="67"/>
      <c r="M297" s="69"/>
      <c r="N297" s="71"/>
      <c r="O297" s="72"/>
      <c r="P297" s="26"/>
      <c r="Q297" s="26"/>
      <c r="R297" s="26"/>
      <c r="S297" s="26"/>
    </row>
    <row r="298" spans="1:19" s="66" customFormat="1">
      <c r="A298" s="150"/>
      <c r="B298" s="1"/>
      <c r="C298" s="26"/>
      <c r="D298" s="67"/>
      <c r="E298" s="67"/>
      <c r="F298" s="26"/>
      <c r="G298" s="69"/>
      <c r="I298" s="26"/>
      <c r="J298" s="69"/>
      <c r="K298" s="69"/>
      <c r="L298" s="67"/>
      <c r="M298" s="69"/>
      <c r="N298" s="71"/>
      <c r="O298" s="72"/>
      <c r="P298" s="26"/>
      <c r="Q298" s="26"/>
      <c r="R298" s="26"/>
      <c r="S298" s="26"/>
    </row>
    <row r="299" spans="1:19" s="66" customFormat="1">
      <c r="A299" s="150"/>
      <c r="B299" s="1"/>
      <c r="C299" s="26"/>
      <c r="D299" s="67"/>
      <c r="E299" s="67"/>
      <c r="F299" s="26"/>
      <c r="G299" s="69"/>
      <c r="I299" s="26"/>
      <c r="J299" s="69"/>
      <c r="K299" s="69"/>
      <c r="L299" s="67"/>
      <c r="M299" s="69"/>
      <c r="N299" s="71"/>
      <c r="O299" s="72"/>
      <c r="P299" s="26"/>
      <c r="Q299" s="26"/>
      <c r="R299" s="26"/>
      <c r="S299" s="26"/>
    </row>
    <row r="300" spans="1:19" s="66" customFormat="1">
      <c r="A300" s="150"/>
      <c r="B300" s="1"/>
      <c r="C300" s="26"/>
      <c r="D300" s="67"/>
      <c r="E300" s="67"/>
      <c r="F300" s="26"/>
      <c r="G300" s="69"/>
      <c r="I300" s="26"/>
      <c r="J300" s="69"/>
      <c r="K300" s="69"/>
      <c r="L300" s="67"/>
      <c r="M300" s="69"/>
      <c r="N300" s="71"/>
      <c r="O300" s="72"/>
      <c r="P300" s="26"/>
      <c r="Q300" s="26"/>
      <c r="R300" s="26"/>
      <c r="S300" s="26"/>
    </row>
    <row r="301" spans="1:19" s="66" customFormat="1">
      <c r="A301" s="150"/>
      <c r="B301" s="1"/>
      <c r="C301" s="26"/>
      <c r="D301" s="67"/>
      <c r="E301" s="67"/>
      <c r="F301" s="26"/>
      <c r="G301" s="69"/>
      <c r="I301" s="26"/>
      <c r="J301" s="69"/>
      <c r="K301" s="69"/>
      <c r="L301" s="67"/>
      <c r="M301" s="69"/>
      <c r="N301" s="71"/>
      <c r="O301" s="72"/>
      <c r="P301" s="26"/>
      <c r="Q301" s="26"/>
      <c r="R301" s="26"/>
      <c r="S301" s="26"/>
    </row>
    <row r="302" spans="1:19" s="66" customFormat="1">
      <c r="A302" s="150"/>
      <c r="B302" s="1"/>
      <c r="C302" s="26"/>
      <c r="D302" s="67"/>
      <c r="E302" s="67"/>
      <c r="F302" s="26"/>
      <c r="G302" s="69"/>
      <c r="I302" s="26"/>
      <c r="J302" s="69"/>
      <c r="K302" s="69"/>
      <c r="L302" s="67"/>
      <c r="M302" s="69"/>
      <c r="N302" s="71"/>
      <c r="O302" s="72"/>
      <c r="P302" s="26"/>
      <c r="Q302" s="26"/>
      <c r="R302" s="26"/>
      <c r="S302" s="26"/>
    </row>
    <row r="303" spans="1:19" s="66" customFormat="1">
      <c r="A303" s="150"/>
      <c r="B303" s="1"/>
      <c r="C303" s="26"/>
      <c r="D303" s="67"/>
      <c r="E303" s="67"/>
      <c r="F303" s="26"/>
      <c r="G303" s="69"/>
      <c r="I303" s="26"/>
      <c r="J303" s="69"/>
      <c r="K303" s="69"/>
      <c r="L303" s="67"/>
      <c r="M303" s="69"/>
      <c r="N303" s="71"/>
      <c r="O303" s="72"/>
      <c r="P303" s="26"/>
      <c r="Q303" s="26"/>
      <c r="R303" s="26"/>
      <c r="S303" s="26"/>
    </row>
    <row r="304" spans="1:19">
      <c r="A304" s="24"/>
    </row>
    <row r="305" spans="1:19">
      <c r="A305" s="24"/>
    </row>
    <row r="306" spans="1:19">
      <c r="A306" s="24"/>
    </row>
    <row r="307" spans="1:19">
      <c r="A307" s="24"/>
    </row>
    <row r="308" spans="1:19">
      <c r="A308" s="24"/>
    </row>
    <row r="309" spans="1:19">
      <c r="A309" s="24"/>
    </row>
    <row r="310" spans="1:19" s="66" customFormat="1">
      <c r="A310" s="150"/>
      <c r="B310" s="1"/>
      <c r="C310" s="26"/>
      <c r="D310" s="67"/>
      <c r="E310" s="67"/>
      <c r="F310" s="26"/>
      <c r="G310" s="69"/>
      <c r="I310" s="26"/>
      <c r="J310" s="69"/>
      <c r="K310" s="69"/>
      <c r="L310" s="67"/>
      <c r="M310" s="69"/>
      <c r="N310" s="71"/>
      <c r="O310" s="72"/>
      <c r="P310" s="26"/>
      <c r="Q310" s="26"/>
      <c r="R310" s="26"/>
      <c r="S310" s="26"/>
    </row>
    <row r="311" spans="1:19" s="66" customFormat="1">
      <c r="A311" s="150"/>
      <c r="B311" s="1"/>
      <c r="C311" s="26"/>
      <c r="D311" s="67"/>
      <c r="E311" s="67"/>
      <c r="F311" s="26"/>
      <c r="G311" s="69"/>
      <c r="I311" s="26"/>
      <c r="J311" s="69"/>
      <c r="K311" s="69"/>
      <c r="L311" s="67"/>
      <c r="M311" s="69"/>
      <c r="N311" s="71"/>
      <c r="O311" s="72"/>
      <c r="P311" s="26"/>
      <c r="Q311" s="26"/>
      <c r="R311" s="26"/>
      <c r="S311" s="26"/>
    </row>
    <row r="312" spans="1:19" s="66" customFormat="1">
      <c r="A312" s="150"/>
      <c r="B312" s="1"/>
      <c r="C312" s="26"/>
      <c r="D312" s="67"/>
      <c r="E312" s="67"/>
      <c r="F312" s="26"/>
      <c r="G312" s="69"/>
      <c r="I312" s="26"/>
      <c r="J312" s="69"/>
      <c r="K312" s="69"/>
      <c r="L312" s="67"/>
      <c r="M312" s="69"/>
      <c r="N312" s="71"/>
      <c r="O312" s="72"/>
      <c r="P312" s="26"/>
      <c r="Q312" s="26"/>
      <c r="R312" s="26"/>
      <c r="S312" s="26"/>
    </row>
    <row r="313" spans="1:19" s="66" customFormat="1">
      <c r="A313" s="150"/>
      <c r="B313" s="1"/>
      <c r="C313" s="26"/>
      <c r="D313" s="67"/>
      <c r="E313" s="67"/>
      <c r="F313" s="26"/>
      <c r="G313" s="69"/>
      <c r="I313" s="26"/>
      <c r="J313" s="69"/>
      <c r="K313" s="69"/>
      <c r="L313" s="67"/>
      <c r="M313" s="69"/>
      <c r="N313" s="71"/>
      <c r="O313" s="72"/>
      <c r="P313" s="26"/>
      <c r="Q313" s="26"/>
      <c r="R313" s="26"/>
      <c r="S313" s="26"/>
    </row>
    <row r="314" spans="1:19" s="66" customFormat="1">
      <c r="A314" s="150"/>
      <c r="B314" s="1"/>
      <c r="C314" s="26"/>
      <c r="D314" s="67"/>
      <c r="E314" s="67"/>
      <c r="F314" s="26"/>
      <c r="G314" s="69"/>
      <c r="I314" s="26"/>
      <c r="J314" s="69"/>
      <c r="K314" s="69"/>
      <c r="L314" s="67"/>
      <c r="M314" s="69"/>
      <c r="N314" s="71"/>
      <c r="O314" s="72"/>
      <c r="P314" s="26"/>
      <c r="Q314" s="26"/>
      <c r="R314" s="26"/>
      <c r="S314" s="26"/>
    </row>
    <row r="315" spans="1:19" s="66" customFormat="1">
      <c r="A315" s="150"/>
      <c r="B315" s="1"/>
      <c r="C315" s="26"/>
      <c r="D315" s="67"/>
      <c r="E315" s="67"/>
      <c r="F315" s="26"/>
      <c r="G315" s="69"/>
      <c r="I315" s="26"/>
      <c r="J315" s="69"/>
      <c r="K315" s="69"/>
      <c r="L315" s="67"/>
      <c r="M315" s="69"/>
      <c r="N315" s="71"/>
      <c r="O315" s="72"/>
      <c r="P315" s="26"/>
      <c r="Q315" s="26"/>
      <c r="R315" s="26"/>
      <c r="S315" s="26"/>
    </row>
    <row r="316" spans="1:19" s="66" customFormat="1">
      <c r="A316" s="150"/>
      <c r="B316" s="1"/>
      <c r="C316" s="26"/>
      <c r="D316" s="67"/>
      <c r="E316" s="67"/>
      <c r="F316" s="26"/>
      <c r="G316" s="69"/>
      <c r="I316" s="26"/>
      <c r="J316" s="69"/>
      <c r="K316" s="69"/>
      <c r="L316" s="67"/>
      <c r="M316" s="69"/>
      <c r="N316" s="71"/>
      <c r="O316" s="72"/>
      <c r="P316" s="26"/>
      <c r="Q316" s="26"/>
      <c r="R316" s="26"/>
      <c r="S316" s="26"/>
    </row>
    <row r="317" spans="1:19" s="66" customFormat="1">
      <c r="A317" s="150"/>
      <c r="B317" s="1"/>
      <c r="C317" s="26"/>
      <c r="D317" s="67"/>
      <c r="E317" s="67"/>
      <c r="F317" s="26"/>
      <c r="G317" s="69"/>
      <c r="I317" s="26"/>
      <c r="J317" s="69"/>
      <c r="K317" s="69"/>
      <c r="L317" s="67"/>
      <c r="M317" s="69"/>
      <c r="N317" s="71"/>
      <c r="O317" s="72"/>
      <c r="P317" s="26"/>
      <c r="Q317" s="26"/>
      <c r="R317" s="26"/>
      <c r="S317" s="26"/>
    </row>
    <row r="318" spans="1:19" s="66" customFormat="1">
      <c r="A318" s="150"/>
      <c r="B318" s="1"/>
      <c r="C318" s="26"/>
      <c r="D318" s="67"/>
      <c r="E318" s="67"/>
      <c r="F318" s="26"/>
      <c r="G318" s="69"/>
      <c r="I318" s="26"/>
      <c r="J318" s="69"/>
      <c r="K318" s="69"/>
      <c r="L318" s="67"/>
      <c r="M318" s="69"/>
      <c r="N318" s="71"/>
      <c r="O318" s="72"/>
      <c r="P318" s="26"/>
      <c r="Q318" s="26"/>
      <c r="R318" s="26"/>
      <c r="S318" s="26"/>
    </row>
    <row r="319" spans="1:19" s="66" customFormat="1">
      <c r="A319" s="150"/>
      <c r="B319" s="1"/>
      <c r="C319" s="26"/>
      <c r="D319" s="67"/>
      <c r="E319" s="67"/>
      <c r="F319" s="26"/>
      <c r="G319" s="69"/>
      <c r="I319" s="26"/>
      <c r="J319" s="69"/>
      <c r="K319" s="69"/>
      <c r="L319" s="67"/>
      <c r="M319" s="69"/>
      <c r="N319" s="71"/>
      <c r="O319" s="72"/>
      <c r="P319" s="26"/>
      <c r="Q319" s="26"/>
      <c r="R319" s="26"/>
      <c r="S319" s="26"/>
    </row>
    <row r="320" spans="1:19" s="66" customFormat="1">
      <c r="A320" s="150"/>
      <c r="B320" s="1"/>
      <c r="C320" s="26"/>
      <c r="D320" s="67"/>
      <c r="E320" s="67"/>
      <c r="F320" s="26"/>
      <c r="G320" s="69"/>
      <c r="I320" s="26"/>
      <c r="J320" s="69"/>
      <c r="K320" s="69"/>
      <c r="L320" s="67"/>
      <c r="M320" s="69"/>
      <c r="N320" s="71"/>
      <c r="O320" s="72"/>
      <c r="P320" s="26"/>
      <c r="Q320" s="26"/>
      <c r="R320" s="26"/>
      <c r="S320" s="26"/>
    </row>
    <row r="321" spans="1:19" s="66" customFormat="1">
      <c r="A321" s="150"/>
      <c r="B321" s="1"/>
      <c r="C321" s="26"/>
      <c r="D321" s="67"/>
      <c r="E321" s="67"/>
      <c r="F321" s="26"/>
      <c r="G321" s="69"/>
      <c r="I321" s="26"/>
      <c r="J321" s="69"/>
      <c r="K321" s="69"/>
      <c r="L321" s="67"/>
      <c r="M321" s="69"/>
      <c r="N321" s="71"/>
      <c r="O321" s="72"/>
      <c r="P321" s="26"/>
      <c r="Q321" s="26"/>
      <c r="R321" s="26"/>
      <c r="S321" s="26"/>
    </row>
    <row r="322" spans="1:19" s="66" customFormat="1">
      <c r="A322" s="150"/>
      <c r="B322" s="1"/>
      <c r="C322" s="26"/>
      <c r="D322" s="67"/>
      <c r="E322" s="67"/>
      <c r="F322" s="26"/>
      <c r="G322" s="69"/>
      <c r="I322" s="26"/>
      <c r="J322" s="69"/>
      <c r="K322" s="69"/>
      <c r="L322" s="67"/>
      <c r="M322" s="69"/>
      <c r="N322" s="71"/>
      <c r="O322" s="72"/>
      <c r="P322" s="26"/>
      <c r="Q322" s="26"/>
      <c r="R322" s="26"/>
      <c r="S322" s="26"/>
    </row>
    <row r="323" spans="1:19" s="66" customFormat="1">
      <c r="A323" s="150"/>
      <c r="B323" s="1"/>
      <c r="C323" s="26"/>
      <c r="D323" s="67"/>
      <c r="E323" s="67"/>
      <c r="F323" s="26"/>
      <c r="G323" s="69"/>
      <c r="I323" s="26"/>
      <c r="J323" s="69"/>
      <c r="K323" s="69"/>
      <c r="L323" s="67"/>
      <c r="M323" s="69"/>
      <c r="N323" s="71"/>
      <c r="O323" s="72"/>
      <c r="P323" s="26"/>
      <c r="Q323" s="26"/>
      <c r="R323" s="26"/>
      <c r="S323" s="26"/>
    </row>
    <row r="324" spans="1:19" s="66" customFormat="1">
      <c r="A324" s="150"/>
      <c r="B324" s="1"/>
      <c r="C324" s="26"/>
      <c r="D324" s="67"/>
      <c r="E324" s="67"/>
      <c r="F324" s="26"/>
      <c r="G324" s="69"/>
      <c r="I324" s="26"/>
      <c r="J324" s="69"/>
      <c r="K324" s="69"/>
      <c r="L324" s="67"/>
      <c r="M324" s="69"/>
      <c r="N324" s="71"/>
      <c r="O324" s="72"/>
      <c r="P324" s="26"/>
      <c r="Q324" s="26"/>
      <c r="R324" s="26"/>
      <c r="S324" s="26"/>
    </row>
    <row r="325" spans="1:19" s="66" customFormat="1">
      <c r="A325" s="150"/>
      <c r="B325" s="1"/>
      <c r="C325" s="26"/>
      <c r="D325" s="67"/>
      <c r="E325" s="67"/>
      <c r="F325" s="26"/>
      <c r="G325" s="69"/>
      <c r="I325" s="26"/>
      <c r="J325" s="69"/>
      <c r="K325" s="69"/>
      <c r="L325" s="67"/>
      <c r="M325" s="69"/>
      <c r="N325" s="71"/>
      <c r="O325" s="72"/>
      <c r="P325" s="26"/>
      <c r="Q325" s="26"/>
      <c r="R325" s="26"/>
      <c r="S325" s="26"/>
    </row>
    <row r="326" spans="1:19" s="66" customFormat="1">
      <c r="A326" s="150"/>
      <c r="B326" s="1"/>
      <c r="C326" s="26"/>
      <c r="D326" s="67"/>
      <c r="E326" s="67"/>
      <c r="F326" s="26"/>
      <c r="G326" s="69"/>
      <c r="I326" s="26"/>
      <c r="J326" s="69"/>
      <c r="K326" s="69"/>
      <c r="L326" s="67"/>
      <c r="M326" s="69"/>
      <c r="N326" s="71"/>
      <c r="O326" s="72"/>
      <c r="P326" s="26"/>
      <c r="Q326" s="26"/>
      <c r="R326" s="26"/>
      <c r="S326" s="26"/>
    </row>
    <row r="327" spans="1:19" s="66" customFormat="1">
      <c r="A327" s="150"/>
      <c r="B327" s="1"/>
      <c r="C327" s="26"/>
      <c r="D327" s="67"/>
      <c r="E327" s="67"/>
      <c r="F327" s="26"/>
      <c r="G327" s="69"/>
      <c r="I327" s="26"/>
      <c r="J327" s="69"/>
      <c r="K327" s="69"/>
      <c r="L327" s="67"/>
      <c r="M327" s="69"/>
      <c r="N327" s="71"/>
      <c r="O327" s="72"/>
      <c r="P327" s="26"/>
      <c r="Q327" s="26"/>
      <c r="R327" s="26"/>
      <c r="S327" s="26"/>
    </row>
    <row r="328" spans="1:19" s="66" customFormat="1">
      <c r="A328" s="150"/>
      <c r="B328" s="1"/>
      <c r="C328" s="26"/>
      <c r="D328" s="67"/>
      <c r="E328" s="67"/>
      <c r="F328" s="26"/>
      <c r="G328" s="69"/>
      <c r="I328" s="26"/>
      <c r="J328" s="69"/>
      <c r="K328" s="69"/>
      <c r="L328" s="67"/>
      <c r="M328" s="69"/>
      <c r="N328" s="71"/>
      <c r="O328" s="72"/>
      <c r="P328" s="26"/>
      <c r="Q328" s="26"/>
      <c r="R328" s="26"/>
      <c r="S328" s="26"/>
    </row>
    <row r="329" spans="1:19" s="66" customFormat="1">
      <c r="A329" s="150"/>
      <c r="B329" s="1"/>
      <c r="C329" s="26"/>
      <c r="D329" s="67"/>
      <c r="E329" s="67"/>
      <c r="F329" s="26"/>
      <c r="G329" s="69"/>
      <c r="I329" s="26"/>
      <c r="J329" s="69"/>
      <c r="K329" s="69"/>
      <c r="L329" s="67"/>
      <c r="M329" s="69"/>
      <c r="N329" s="71"/>
      <c r="O329" s="72"/>
      <c r="P329" s="26"/>
      <c r="Q329" s="26"/>
      <c r="R329" s="26"/>
      <c r="S329" s="26"/>
    </row>
    <row r="330" spans="1:19" s="66" customFormat="1">
      <c r="A330" s="150"/>
      <c r="B330" s="1"/>
      <c r="C330" s="26"/>
      <c r="D330" s="67"/>
      <c r="E330" s="67"/>
      <c r="F330" s="26"/>
      <c r="G330" s="69"/>
      <c r="I330" s="26"/>
      <c r="J330" s="69"/>
      <c r="K330" s="69"/>
      <c r="L330" s="67"/>
      <c r="M330" s="69"/>
      <c r="N330" s="71"/>
      <c r="O330" s="72"/>
      <c r="P330" s="26"/>
      <c r="Q330" s="26"/>
      <c r="R330" s="26"/>
      <c r="S330" s="26"/>
    </row>
    <row r="331" spans="1:19" s="66" customFormat="1">
      <c r="A331" s="150"/>
      <c r="B331" s="1"/>
      <c r="C331" s="26"/>
      <c r="D331" s="67"/>
      <c r="E331" s="67"/>
      <c r="F331" s="26"/>
      <c r="G331" s="69"/>
      <c r="I331" s="26"/>
      <c r="J331" s="69"/>
      <c r="K331" s="69"/>
      <c r="L331" s="67"/>
      <c r="M331" s="69"/>
      <c r="N331" s="71"/>
      <c r="O331" s="72"/>
      <c r="P331" s="26"/>
      <c r="Q331" s="26"/>
      <c r="R331" s="26"/>
      <c r="S331" s="26"/>
    </row>
    <row r="332" spans="1:19" s="66" customFormat="1">
      <c r="A332" s="150"/>
      <c r="B332" s="1"/>
      <c r="C332" s="26"/>
      <c r="D332" s="67"/>
      <c r="E332" s="67"/>
      <c r="F332" s="26"/>
      <c r="G332" s="69"/>
      <c r="I332" s="26"/>
      <c r="J332" s="69"/>
      <c r="K332" s="69"/>
      <c r="L332" s="67"/>
      <c r="M332" s="69"/>
      <c r="N332" s="71"/>
      <c r="O332" s="72"/>
      <c r="P332" s="26"/>
      <c r="Q332" s="26"/>
      <c r="R332" s="26"/>
      <c r="S332" s="26"/>
    </row>
    <row r="333" spans="1:19" s="66" customFormat="1">
      <c r="A333" s="150"/>
      <c r="B333" s="1"/>
      <c r="C333" s="26"/>
      <c r="D333" s="67"/>
      <c r="E333" s="67"/>
      <c r="F333" s="26"/>
      <c r="G333" s="69"/>
      <c r="I333" s="26"/>
      <c r="J333" s="69"/>
      <c r="K333" s="69"/>
      <c r="L333" s="67"/>
      <c r="M333" s="69"/>
      <c r="N333" s="71"/>
      <c r="O333" s="72"/>
      <c r="P333" s="26"/>
      <c r="Q333" s="26"/>
      <c r="R333" s="26"/>
      <c r="S333" s="26"/>
    </row>
    <row r="334" spans="1:19" s="66" customFormat="1">
      <c r="A334" s="150"/>
      <c r="B334" s="1"/>
      <c r="C334" s="26"/>
      <c r="D334" s="67"/>
      <c r="E334" s="67"/>
      <c r="F334" s="26"/>
      <c r="G334" s="69"/>
      <c r="I334" s="26"/>
      <c r="J334" s="69"/>
      <c r="K334" s="69"/>
      <c r="L334" s="67"/>
      <c r="M334" s="69"/>
      <c r="N334" s="71"/>
      <c r="O334" s="72"/>
      <c r="P334" s="26"/>
      <c r="Q334" s="26"/>
      <c r="R334" s="26"/>
      <c r="S334" s="26"/>
    </row>
    <row r="335" spans="1:19" s="66" customFormat="1">
      <c r="A335" s="150"/>
      <c r="B335" s="1"/>
      <c r="C335" s="26"/>
      <c r="D335" s="67"/>
      <c r="E335" s="67"/>
      <c r="F335" s="26"/>
      <c r="G335" s="69"/>
      <c r="I335" s="26"/>
      <c r="J335" s="69"/>
      <c r="K335" s="69"/>
      <c r="L335" s="67"/>
      <c r="M335" s="69"/>
      <c r="N335" s="71"/>
      <c r="O335" s="72"/>
      <c r="P335" s="26"/>
      <c r="Q335" s="26"/>
      <c r="R335" s="26"/>
      <c r="S335" s="26"/>
    </row>
    <row r="336" spans="1:19" s="66" customFormat="1">
      <c r="A336" s="150"/>
      <c r="B336" s="1"/>
      <c r="C336" s="26"/>
      <c r="D336" s="67"/>
      <c r="E336" s="67"/>
      <c r="F336" s="26"/>
      <c r="G336" s="69"/>
      <c r="I336" s="26"/>
      <c r="J336" s="69"/>
      <c r="K336" s="69"/>
      <c r="L336" s="67"/>
      <c r="M336" s="69"/>
      <c r="N336" s="71"/>
      <c r="O336" s="72"/>
      <c r="P336" s="26"/>
      <c r="Q336" s="26"/>
      <c r="R336" s="26"/>
      <c r="S336" s="26"/>
    </row>
    <row r="337" spans="1:19" s="66" customFormat="1">
      <c r="A337" s="150"/>
      <c r="B337" s="1"/>
      <c r="C337" s="26"/>
      <c r="D337" s="67"/>
      <c r="E337" s="67"/>
      <c r="F337" s="26"/>
      <c r="G337" s="69"/>
      <c r="I337" s="26"/>
      <c r="J337" s="69"/>
      <c r="K337" s="69"/>
      <c r="L337" s="67"/>
      <c r="M337" s="69"/>
      <c r="N337" s="71"/>
      <c r="O337" s="72"/>
      <c r="P337" s="26"/>
      <c r="Q337" s="26"/>
      <c r="R337" s="26"/>
      <c r="S337" s="26"/>
    </row>
    <row r="338" spans="1:19" s="66" customFormat="1">
      <c r="A338" s="150"/>
      <c r="B338" s="1"/>
      <c r="C338" s="26"/>
      <c r="D338" s="67"/>
      <c r="E338" s="67"/>
      <c r="F338" s="26"/>
      <c r="G338" s="69"/>
      <c r="I338" s="26"/>
      <c r="J338" s="69"/>
      <c r="K338" s="69"/>
      <c r="L338" s="67"/>
      <c r="M338" s="69"/>
      <c r="N338" s="71"/>
      <c r="O338" s="72"/>
      <c r="P338" s="26"/>
      <c r="Q338" s="26"/>
      <c r="R338" s="26"/>
      <c r="S338" s="26"/>
    </row>
    <row r="339" spans="1:19" s="66" customFormat="1">
      <c r="A339" s="150"/>
      <c r="B339" s="1"/>
      <c r="C339" s="26"/>
      <c r="D339" s="67"/>
      <c r="E339" s="67"/>
      <c r="F339" s="26"/>
      <c r="G339" s="69"/>
      <c r="I339" s="26"/>
      <c r="J339" s="69"/>
      <c r="K339" s="69"/>
      <c r="L339" s="67"/>
      <c r="M339" s="69"/>
      <c r="N339" s="71"/>
      <c r="O339" s="72"/>
      <c r="P339" s="26"/>
      <c r="Q339" s="26"/>
      <c r="R339" s="26"/>
      <c r="S339" s="26"/>
    </row>
    <row r="340" spans="1:19" s="66" customFormat="1">
      <c r="A340" s="150"/>
      <c r="B340" s="1"/>
      <c r="C340" s="26"/>
      <c r="D340" s="67"/>
      <c r="E340" s="67"/>
      <c r="F340" s="26"/>
      <c r="G340" s="69"/>
      <c r="I340" s="26"/>
      <c r="J340" s="69"/>
      <c r="K340" s="69"/>
      <c r="L340" s="67"/>
      <c r="M340" s="69"/>
      <c r="N340" s="71"/>
      <c r="O340" s="72"/>
      <c r="P340" s="26"/>
      <c r="Q340" s="26"/>
      <c r="R340" s="26"/>
      <c r="S340" s="26"/>
    </row>
    <row r="341" spans="1:19" s="66" customFormat="1">
      <c r="A341" s="150"/>
      <c r="B341" s="1"/>
      <c r="C341" s="26"/>
      <c r="D341" s="67"/>
      <c r="E341" s="67"/>
      <c r="F341" s="26"/>
      <c r="G341" s="69"/>
      <c r="I341" s="26"/>
      <c r="J341" s="69"/>
      <c r="K341" s="69"/>
      <c r="L341" s="67"/>
      <c r="M341" s="69"/>
      <c r="N341" s="71"/>
      <c r="O341" s="72"/>
      <c r="P341" s="26"/>
      <c r="Q341" s="26"/>
      <c r="R341" s="26"/>
      <c r="S341" s="26"/>
    </row>
    <row r="342" spans="1:19" s="66" customFormat="1">
      <c r="A342" s="150"/>
      <c r="B342" s="1"/>
      <c r="C342" s="26"/>
      <c r="D342" s="67"/>
      <c r="E342" s="67"/>
      <c r="F342" s="26"/>
      <c r="G342" s="69"/>
      <c r="I342" s="26"/>
      <c r="J342" s="69"/>
      <c r="K342" s="69"/>
      <c r="L342" s="67"/>
      <c r="M342" s="69"/>
      <c r="N342" s="71"/>
      <c r="O342" s="72"/>
      <c r="P342" s="26"/>
      <c r="Q342" s="26"/>
      <c r="R342" s="26"/>
      <c r="S342" s="26"/>
    </row>
    <row r="343" spans="1:19" s="66" customFormat="1">
      <c r="A343" s="150"/>
      <c r="B343" s="1"/>
      <c r="C343" s="26"/>
      <c r="D343" s="67"/>
      <c r="E343" s="67"/>
      <c r="F343" s="26"/>
      <c r="G343" s="69"/>
      <c r="I343" s="26"/>
      <c r="J343" s="69"/>
      <c r="K343" s="69"/>
      <c r="L343" s="67"/>
      <c r="M343" s="69"/>
      <c r="N343" s="71"/>
      <c r="O343" s="72"/>
      <c r="P343" s="26"/>
      <c r="Q343" s="26"/>
      <c r="R343" s="26"/>
      <c r="S343" s="26"/>
    </row>
    <row r="344" spans="1:19" s="66" customFormat="1">
      <c r="A344" s="150"/>
      <c r="B344" s="1"/>
      <c r="C344" s="26"/>
      <c r="D344" s="67"/>
      <c r="E344" s="67"/>
      <c r="F344" s="26"/>
      <c r="G344" s="69"/>
      <c r="I344" s="26"/>
      <c r="J344" s="69"/>
      <c r="K344" s="69"/>
      <c r="L344" s="67"/>
      <c r="M344" s="69"/>
      <c r="N344" s="71"/>
      <c r="O344" s="72"/>
      <c r="P344" s="26"/>
      <c r="Q344" s="26"/>
      <c r="R344" s="26"/>
      <c r="S344" s="26"/>
    </row>
    <row r="345" spans="1:19" s="66" customFormat="1">
      <c r="A345" s="150"/>
      <c r="B345" s="1"/>
      <c r="C345" s="26"/>
      <c r="D345" s="67"/>
      <c r="E345" s="67"/>
      <c r="F345" s="26"/>
      <c r="G345" s="69"/>
      <c r="I345" s="26"/>
      <c r="J345" s="69"/>
      <c r="K345" s="69"/>
      <c r="L345" s="67"/>
      <c r="M345" s="69"/>
      <c r="N345" s="71"/>
      <c r="O345" s="72"/>
      <c r="P345" s="26"/>
      <c r="Q345" s="26"/>
      <c r="R345" s="26"/>
      <c r="S345" s="26"/>
    </row>
    <row r="346" spans="1:19" s="66" customFormat="1">
      <c r="A346" s="150"/>
      <c r="B346" s="1"/>
      <c r="C346" s="26"/>
      <c r="D346" s="67"/>
      <c r="E346" s="67"/>
      <c r="F346" s="26"/>
      <c r="G346" s="69"/>
      <c r="I346" s="26"/>
      <c r="J346" s="69"/>
      <c r="K346" s="69"/>
      <c r="L346" s="67"/>
      <c r="M346" s="69"/>
      <c r="N346" s="71"/>
      <c r="O346" s="72"/>
      <c r="P346" s="26"/>
      <c r="Q346" s="26"/>
      <c r="R346" s="26"/>
      <c r="S346" s="26"/>
    </row>
    <row r="347" spans="1:19" s="66" customFormat="1">
      <c r="A347" s="150"/>
      <c r="B347" s="1"/>
      <c r="C347" s="26"/>
      <c r="D347" s="67"/>
      <c r="E347" s="67"/>
      <c r="F347" s="26"/>
      <c r="G347" s="69"/>
      <c r="I347" s="26"/>
      <c r="J347" s="69"/>
      <c r="K347" s="69"/>
      <c r="L347" s="67"/>
      <c r="M347" s="69"/>
      <c r="N347" s="71"/>
      <c r="O347" s="72"/>
      <c r="P347" s="26"/>
      <c r="Q347" s="26"/>
      <c r="R347" s="26"/>
      <c r="S347" s="26"/>
    </row>
    <row r="348" spans="1:19" s="66" customFormat="1">
      <c r="A348" s="150"/>
      <c r="B348" s="1"/>
      <c r="C348" s="26"/>
      <c r="D348" s="67"/>
      <c r="E348" s="67"/>
      <c r="F348" s="26"/>
      <c r="G348" s="69"/>
      <c r="I348" s="26"/>
      <c r="J348" s="69"/>
      <c r="K348" s="69"/>
      <c r="L348" s="67"/>
      <c r="M348" s="69"/>
      <c r="N348" s="71"/>
      <c r="O348" s="72"/>
      <c r="P348" s="26"/>
      <c r="Q348" s="26"/>
      <c r="R348" s="26"/>
      <c r="S348" s="26"/>
    </row>
    <row r="349" spans="1:19">
      <c r="A349" s="24"/>
    </row>
    <row r="350" spans="1:19">
      <c r="A350" s="24"/>
    </row>
    <row r="351" spans="1:19">
      <c r="A351" s="24"/>
    </row>
    <row r="352" spans="1:19">
      <c r="A352" s="24"/>
    </row>
    <row r="353" spans="1:19">
      <c r="A353" s="24"/>
    </row>
    <row r="354" spans="1:19">
      <c r="A354" s="24"/>
    </row>
    <row r="355" spans="1:19">
      <c r="A355" s="24"/>
    </row>
    <row r="356" spans="1:19">
      <c r="A356" s="24"/>
    </row>
    <row r="357" spans="1:19">
      <c r="A357" s="24"/>
    </row>
    <row r="358" spans="1:19">
      <c r="A358" s="24"/>
    </row>
    <row r="359" spans="1:19">
      <c r="A359" s="24"/>
    </row>
    <row r="360" spans="1:19">
      <c r="A360" s="24"/>
    </row>
    <row r="361" spans="1:19">
      <c r="A361" s="24"/>
    </row>
    <row r="362" spans="1:19">
      <c r="A362" s="24"/>
    </row>
    <row r="363" spans="1:19">
      <c r="A363" s="24"/>
    </row>
    <row r="364" spans="1:19" s="66" customFormat="1">
      <c r="A364" s="150"/>
      <c r="B364" s="1"/>
      <c r="C364" s="26"/>
      <c r="D364" s="67"/>
      <c r="E364" s="67"/>
      <c r="F364" s="26"/>
      <c r="G364" s="69"/>
      <c r="I364" s="26"/>
      <c r="J364" s="69"/>
      <c r="K364" s="69"/>
      <c r="L364" s="67"/>
      <c r="M364" s="69"/>
      <c r="N364" s="71"/>
      <c r="O364" s="72"/>
      <c r="P364" s="26"/>
      <c r="Q364" s="26"/>
      <c r="R364" s="26"/>
      <c r="S364" s="26"/>
    </row>
    <row r="365" spans="1:19" s="66" customFormat="1">
      <c r="A365" s="150"/>
      <c r="B365" s="1"/>
      <c r="C365" s="26"/>
      <c r="D365" s="67"/>
      <c r="E365" s="67"/>
      <c r="F365" s="26"/>
      <c r="G365" s="69"/>
      <c r="I365" s="26"/>
      <c r="J365" s="69"/>
      <c r="K365" s="69"/>
      <c r="L365" s="67"/>
      <c r="M365" s="69"/>
      <c r="N365" s="71"/>
      <c r="O365" s="72"/>
      <c r="P365" s="26"/>
      <c r="Q365" s="26"/>
      <c r="R365" s="26"/>
      <c r="S365" s="26"/>
    </row>
    <row r="366" spans="1:19" s="66" customFormat="1">
      <c r="A366" s="150"/>
      <c r="B366" s="1"/>
      <c r="C366" s="26"/>
      <c r="D366" s="67"/>
      <c r="E366" s="67"/>
      <c r="F366" s="26"/>
      <c r="G366" s="69"/>
      <c r="I366" s="26"/>
      <c r="J366" s="69"/>
      <c r="K366" s="69"/>
      <c r="L366" s="67"/>
      <c r="M366" s="69"/>
      <c r="N366" s="71"/>
      <c r="O366" s="72"/>
      <c r="P366" s="26"/>
      <c r="Q366" s="26"/>
      <c r="R366" s="26"/>
      <c r="S366" s="26"/>
    </row>
    <row r="367" spans="1:19" s="66" customFormat="1">
      <c r="A367" s="150"/>
      <c r="B367" s="1"/>
      <c r="C367" s="26"/>
      <c r="D367" s="67"/>
      <c r="E367" s="67"/>
      <c r="F367" s="26"/>
      <c r="G367" s="69"/>
      <c r="I367" s="26"/>
      <c r="J367" s="69"/>
      <c r="K367" s="69"/>
      <c r="L367" s="67"/>
      <c r="M367" s="69"/>
      <c r="N367" s="71"/>
      <c r="O367" s="72"/>
      <c r="P367" s="26"/>
      <c r="Q367" s="26"/>
      <c r="R367" s="26"/>
      <c r="S367" s="26"/>
    </row>
    <row r="368" spans="1:19" s="66" customFormat="1">
      <c r="A368" s="150"/>
      <c r="B368" s="1"/>
      <c r="C368" s="26"/>
      <c r="D368" s="67"/>
      <c r="E368" s="67"/>
      <c r="F368" s="26"/>
      <c r="G368" s="69"/>
      <c r="I368" s="26"/>
      <c r="J368" s="69"/>
      <c r="K368" s="69"/>
      <c r="L368" s="67"/>
      <c r="M368" s="69"/>
      <c r="N368" s="71"/>
      <c r="O368" s="72"/>
      <c r="P368" s="26"/>
      <c r="Q368" s="26"/>
      <c r="R368" s="26"/>
      <c r="S368" s="26"/>
    </row>
    <row r="369" spans="1:19" s="66" customFormat="1">
      <c r="A369" s="150"/>
      <c r="B369" s="1"/>
      <c r="C369" s="26"/>
      <c r="D369" s="67"/>
      <c r="E369" s="67"/>
      <c r="F369" s="26"/>
      <c r="G369" s="69"/>
      <c r="I369" s="26"/>
      <c r="J369" s="69"/>
      <c r="K369" s="69"/>
      <c r="L369" s="67"/>
      <c r="M369" s="69"/>
      <c r="N369" s="71"/>
      <c r="O369" s="72"/>
      <c r="P369" s="26"/>
      <c r="Q369" s="26"/>
      <c r="R369" s="26"/>
      <c r="S369" s="26"/>
    </row>
    <row r="370" spans="1:19" s="66" customFormat="1">
      <c r="A370" s="150"/>
      <c r="B370" s="1"/>
      <c r="C370" s="26"/>
      <c r="D370" s="67"/>
      <c r="E370" s="67"/>
      <c r="F370" s="26"/>
      <c r="G370" s="69"/>
      <c r="I370" s="26"/>
      <c r="J370" s="69"/>
      <c r="K370" s="69"/>
      <c r="L370" s="67"/>
      <c r="M370" s="69"/>
      <c r="N370" s="71"/>
      <c r="O370" s="72"/>
      <c r="P370" s="26"/>
      <c r="Q370" s="26"/>
      <c r="R370" s="26"/>
      <c r="S370" s="26"/>
    </row>
    <row r="371" spans="1:19" s="66" customFormat="1">
      <c r="A371" s="150"/>
      <c r="B371" s="1"/>
      <c r="C371" s="26"/>
      <c r="D371" s="67"/>
      <c r="E371" s="67"/>
      <c r="F371" s="26"/>
      <c r="G371" s="69"/>
      <c r="I371" s="26"/>
      <c r="J371" s="69"/>
      <c r="K371" s="69"/>
      <c r="L371" s="67"/>
      <c r="M371" s="69"/>
      <c r="N371" s="71"/>
      <c r="O371" s="72"/>
      <c r="P371" s="26"/>
      <c r="Q371" s="26"/>
      <c r="R371" s="26"/>
      <c r="S371" s="26"/>
    </row>
    <row r="372" spans="1:19" s="66" customFormat="1">
      <c r="A372" s="150"/>
      <c r="B372" s="1"/>
      <c r="C372" s="26"/>
      <c r="D372" s="67"/>
      <c r="E372" s="67"/>
      <c r="F372" s="26"/>
      <c r="G372" s="69"/>
      <c r="I372" s="26"/>
      <c r="J372" s="69"/>
      <c r="K372" s="69"/>
      <c r="L372" s="67"/>
      <c r="M372" s="69"/>
      <c r="N372" s="71"/>
      <c r="O372" s="72"/>
      <c r="P372" s="26"/>
      <c r="Q372" s="26"/>
      <c r="R372" s="26"/>
      <c r="S372" s="26"/>
    </row>
    <row r="373" spans="1:19" s="66" customFormat="1">
      <c r="A373" s="150"/>
      <c r="B373" s="1"/>
      <c r="C373" s="26"/>
      <c r="D373" s="67"/>
      <c r="E373" s="67"/>
      <c r="F373" s="26"/>
      <c r="G373" s="69"/>
      <c r="I373" s="26"/>
      <c r="J373" s="69"/>
      <c r="K373" s="69"/>
      <c r="L373" s="67"/>
      <c r="M373" s="69"/>
      <c r="N373" s="71"/>
      <c r="O373" s="72"/>
      <c r="P373" s="26"/>
      <c r="Q373" s="26"/>
      <c r="R373" s="26"/>
      <c r="S373" s="26"/>
    </row>
    <row r="374" spans="1:19" s="66" customFormat="1">
      <c r="A374" s="150"/>
      <c r="B374" s="1"/>
      <c r="C374" s="26"/>
      <c r="D374" s="67"/>
      <c r="E374" s="67"/>
      <c r="F374" s="26"/>
      <c r="G374" s="69"/>
      <c r="I374" s="26"/>
      <c r="J374" s="69"/>
      <c r="K374" s="69"/>
      <c r="L374" s="67"/>
      <c r="M374" s="69"/>
      <c r="N374" s="71"/>
      <c r="O374" s="72"/>
      <c r="P374" s="26"/>
      <c r="Q374" s="26"/>
      <c r="R374" s="26"/>
      <c r="S374" s="26"/>
    </row>
    <row r="375" spans="1:19" s="66" customFormat="1">
      <c r="A375" s="150"/>
      <c r="B375" s="1"/>
      <c r="C375" s="26"/>
      <c r="D375" s="67"/>
      <c r="E375" s="67"/>
      <c r="F375" s="26"/>
      <c r="G375" s="69"/>
      <c r="I375" s="26"/>
      <c r="J375" s="69"/>
      <c r="K375" s="69"/>
      <c r="L375" s="67"/>
      <c r="M375" s="69"/>
      <c r="N375" s="71"/>
      <c r="O375" s="72"/>
      <c r="P375" s="26"/>
      <c r="Q375" s="26"/>
      <c r="R375" s="26"/>
      <c r="S375" s="26"/>
    </row>
    <row r="376" spans="1:19" s="66" customFormat="1">
      <c r="A376" s="150"/>
      <c r="B376" s="1"/>
      <c r="C376" s="26"/>
      <c r="D376" s="67"/>
      <c r="E376" s="67"/>
      <c r="F376" s="26"/>
      <c r="G376" s="69"/>
      <c r="I376" s="26"/>
      <c r="J376" s="69"/>
      <c r="K376" s="69"/>
      <c r="L376" s="67"/>
      <c r="M376" s="69"/>
      <c r="N376" s="71"/>
      <c r="O376" s="72"/>
      <c r="P376" s="26"/>
      <c r="Q376" s="26"/>
      <c r="R376" s="26"/>
      <c r="S376" s="26"/>
    </row>
    <row r="377" spans="1:19" s="66" customFormat="1">
      <c r="A377" s="150"/>
      <c r="B377" s="1"/>
      <c r="C377" s="26"/>
      <c r="D377" s="67"/>
      <c r="E377" s="67"/>
      <c r="F377" s="26"/>
      <c r="G377" s="69"/>
      <c r="I377" s="26"/>
      <c r="J377" s="69"/>
      <c r="K377" s="69"/>
      <c r="L377" s="67"/>
      <c r="M377" s="69"/>
      <c r="N377" s="71"/>
      <c r="O377" s="72"/>
      <c r="P377" s="26"/>
      <c r="Q377" s="26"/>
      <c r="R377" s="26"/>
      <c r="S377" s="26"/>
    </row>
    <row r="378" spans="1:19" s="66" customFormat="1">
      <c r="A378" s="150"/>
      <c r="B378" s="1"/>
      <c r="C378" s="26"/>
      <c r="D378" s="67"/>
      <c r="E378" s="67"/>
      <c r="F378" s="26"/>
      <c r="G378" s="69"/>
      <c r="I378" s="26"/>
      <c r="J378" s="69"/>
      <c r="K378" s="69"/>
      <c r="L378" s="67"/>
      <c r="M378" s="69"/>
      <c r="N378" s="71"/>
      <c r="O378" s="72"/>
      <c r="P378" s="26"/>
      <c r="Q378" s="26"/>
      <c r="R378" s="26"/>
      <c r="S378" s="26"/>
    </row>
    <row r="379" spans="1:19" s="66" customFormat="1">
      <c r="A379" s="150"/>
      <c r="B379" s="1"/>
      <c r="C379" s="26"/>
      <c r="D379" s="67"/>
      <c r="E379" s="67"/>
      <c r="F379" s="26"/>
      <c r="G379" s="69"/>
      <c r="I379" s="26"/>
      <c r="J379" s="69"/>
      <c r="K379" s="69"/>
      <c r="L379" s="67"/>
      <c r="M379" s="69"/>
      <c r="N379" s="71"/>
      <c r="O379" s="72"/>
      <c r="P379" s="26"/>
      <c r="Q379" s="26"/>
      <c r="R379" s="26"/>
      <c r="S379" s="26"/>
    </row>
    <row r="380" spans="1:19" s="66" customFormat="1">
      <c r="A380" s="150"/>
      <c r="B380" s="1"/>
      <c r="C380" s="26"/>
      <c r="D380" s="67"/>
      <c r="E380" s="67"/>
      <c r="F380" s="26"/>
      <c r="G380" s="69"/>
      <c r="I380" s="26"/>
      <c r="J380" s="69"/>
      <c r="K380" s="69"/>
      <c r="L380" s="67"/>
      <c r="M380" s="69"/>
      <c r="N380" s="71"/>
      <c r="O380" s="72"/>
      <c r="P380" s="26"/>
      <c r="Q380" s="26"/>
      <c r="R380" s="26"/>
      <c r="S380" s="26"/>
    </row>
    <row r="381" spans="1:19" s="66" customFormat="1">
      <c r="A381" s="150"/>
      <c r="B381" s="1"/>
      <c r="C381" s="26"/>
      <c r="D381" s="67"/>
      <c r="E381" s="67"/>
      <c r="F381" s="26"/>
      <c r="G381" s="69"/>
      <c r="I381" s="26"/>
      <c r="J381" s="69"/>
      <c r="K381" s="69"/>
      <c r="L381" s="67"/>
      <c r="M381" s="69"/>
      <c r="N381" s="71"/>
      <c r="O381" s="72"/>
      <c r="P381" s="26"/>
      <c r="Q381" s="26"/>
      <c r="R381" s="26"/>
      <c r="S381" s="26"/>
    </row>
    <row r="382" spans="1:19" s="66" customFormat="1">
      <c r="A382" s="150"/>
      <c r="B382" s="1"/>
      <c r="C382" s="26"/>
      <c r="D382" s="67"/>
      <c r="E382" s="67"/>
      <c r="F382" s="26"/>
      <c r="G382" s="69"/>
      <c r="I382" s="26"/>
      <c r="J382" s="69"/>
      <c r="K382" s="69"/>
      <c r="L382" s="67"/>
      <c r="M382" s="69"/>
      <c r="N382" s="71"/>
      <c r="O382" s="72"/>
      <c r="P382" s="26"/>
      <c r="Q382" s="26"/>
      <c r="R382" s="26"/>
      <c r="S382" s="26"/>
    </row>
    <row r="383" spans="1:19" s="66" customFormat="1">
      <c r="A383" s="150"/>
      <c r="B383" s="1"/>
      <c r="C383" s="26"/>
      <c r="D383" s="67"/>
      <c r="E383" s="67"/>
      <c r="F383" s="26"/>
      <c r="G383" s="69"/>
      <c r="I383" s="26"/>
      <c r="J383" s="69"/>
      <c r="K383" s="69"/>
      <c r="L383" s="67"/>
      <c r="M383" s="69"/>
      <c r="N383" s="71"/>
      <c r="O383" s="72"/>
      <c r="P383" s="26"/>
      <c r="Q383" s="26"/>
      <c r="R383" s="26"/>
      <c r="S383" s="26"/>
    </row>
    <row r="384" spans="1:19" s="66" customFormat="1">
      <c r="A384" s="150"/>
      <c r="B384" s="1"/>
      <c r="C384" s="26"/>
      <c r="D384" s="67"/>
      <c r="E384" s="67"/>
      <c r="F384" s="26"/>
      <c r="G384" s="69"/>
      <c r="I384" s="26"/>
      <c r="J384" s="69"/>
      <c r="K384" s="69"/>
      <c r="L384" s="67"/>
      <c r="M384" s="69"/>
      <c r="N384" s="71"/>
      <c r="O384" s="72"/>
      <c r="P384" s="26"/>
      <c r="Q384" s="26"/>
      <c r="R384" s="26"/>
      <c r="S384" s="26"/>
    </row>
    <row r="385" spans="1:19" s="66" customFormat="1">
      <c r="A385" s="150"/>
      <c r="B385" s="1"/>
      <c r="C385" s="26"/>
      <c r="D385" s="67"/>
      <c r="E385" s="67"/>
      <c r="F385" s="26"/>
      <c r="G385" s="69"/>
      <c r="I385" s="26"/>
      <c r="J385" s="69"/>
      <c r="K385" s="69"/>
      <c r="L385" s="67"/>
      <c r="M385" s="69"/>
      <c r="N385" s="71"/>
      <c r="O385" s="72"/>
      <c r="P385" s="26"/>
      <c r="Q385" s="26"/>
      <c r="R385" s="26"/>
      <c r="S385" s="26"/>
    </row>
    <row r="386" spans="1:19" s="66" customFormat="1">
      <c r="A386" s="150"/>
      <c r="B386" s="1"/>
      <c r="C386" s="26"/>
      <c r="D386" s="67"/>
      <c r="E386" s="67"/>
      <c r="F386" s="26"/>
      <c r="G386" s="69"/>
      <c r="I386" s="26"/>
      <c r="J386" s="69"/>
      <c r="K386" s="69"/>
      <c r="L386" s="67"/>
      <c r="M386" s="69"/>
      <c r="N386" s="71"/>
      <c r="O386" s="72"/>
      <c r="P386" s="26"/>
      <c r="Q386" s="26"/>
      <c r="R386" s="26"/>
      <c r="S386" s="26"/>
    </row>
    <row r="387" spans="1:19" s="66" customFormat="1">
      <c r="A387" s="150"/>
      <c r="B387" s="1"/>
      <c r="C387" s="26"/>
      <c r="D387" s="67"/>
      <c r="E387" s="67"/>
      <c r="F387" s="26"/>
      <c r="G387" s="69"/>
      <c r="I387" s="26"/>
      <c r="J387" s="69"/>
      <c r="K387" s="69"/>
      <c r="L387" s="67"/>
      <c r="M387" s="69"/>
      <c r="N387" s="71"/>
      <c r="O387" s="72"/>
      <c r="P387" s="26"/>
      <c r="Q387" s="26"/>
      <c r="R387" s="26"/>
      <c r="S387" s="26"/>
    </row>
    <row r="388" spans="1:19" s="66" customFormat="1">
      <c r="A388" s="150"/>
      <c r="B388" s="1"/>
      <c r="C388" s="26"/>
      <c r="D388" s="67"/>
      <c r="E388" s="67"/>
      <c r="F388" s="26"/>
      <c r="G388" s="69"/>
      <c r="I388" s="26"/>
      <c r="J388" s="69"/>
      <c r="K388" s="69"/>
      <c r="L388" s="67"/>
      <c r="M388" s="69"/>
      <c r="N388" s="71"/>
      <c r="O388" s="72"/>
      <c r="P388" s="26"/>
      <c r="Q388" s="26"/>
      <c r="R388" s="26"/>
      <c r="S388" s="26"/>
    </row>
    <row r="389" spans="1:19" s="66" customFormat="1">
      <c r="A389" s="150"/>
      <c r="B389" s="1"/>
      <c r="C389" s="26"/>
      <c r="D389" s="67"/>
      <c r="E389" s="67"/>
      <c r="F389" s="26"/>
      <c r="G389" s="69"/>
      <c r="I389" s="26"/>
      <c r="J389" s="69"/>
      <c r="K389" s="69"/>
      <c r="L389" s="67"/>
      <c r="M389" s="69"/>
      <c r="N389" s="71"/>
      <c r="O389" s="72"/>
      <c r="P389" s="26"/>
      <c r="Q389" s="26"/>
      <c r="R389" s="26"/>
      <c r="S389" s="26"/>
    </row>
    <row r="390" spans="1:19" s="66" customFormat="1">
      <c r="A390" s="150"/>
      <c r="B390" s="1"/>
      <c r="C390" s="26"/>
      <c r="D390" s="67"/>
      <c r="E390" s="67"/>
      <c r="F390" s="26"/>
      <c r="G390" s="69"/>
      <c r="I390" s="26"/>
      <c r="J390" s="69"/>
      <c r="K390" s="69"/>
      <c r="L390" s="67"/>
      <c r="M390" s="69"/>
      <c r="N390" s="71"/>
      <c r="O390" s="72"/>
      <c r="P390" s="26"/>
      <c r="Q390" s="26"/>
      <c r="R390" s="26"/>
      <c r="S390" s="26"/>
    </row>
    <row r="391" spans="1:19" s="66" customFormat="1">
      <c r="A391" s="150"/>
      <c r="B391" s="1"/>
      <c r="C391" s="26"/>
      <c r="D391" s="67"/>
      <c r="E391" s="67"/>
      <c r="F391" s="26"/>
      <c r="G391" s="69"/>
      <c r="I391" s="26"/>
      <c r="J391" s="69"/>
      <c r="K391" s="69"/>
      <c r="L391" s="67"/>
      <c r="M391" s="69"/>
      <c r="N391" s="71"/>
      <c r="O391" s="72"/>
      <c r="P391" s="26"/>
      <c r="Q391" s="26"/>
      <c r="R391" s="26"/>
      <c r="S391" s="26"/>
    </row>
    <row r="392" spans="1:19" s="66" customFormat="1">
      <c r="A392" s="150"/>
      <c r="B392" s="1"/>
      <c r="C392" s="26"/>
      <c r="D392" s="67"/>
      <c r="E392" s="67"/>
      <c r="F392" s="26"/>
      <c r="G392" s="69"/>
      <c r="I392" s="26"/>
      <c r="J392" s="69"/>
      <c r="K392" s="69"/>
      <c r="L392" s="67"/>
      <c r="M392" s="69"/>
      <c r="N392" s="71"/>
      <c r="O392" s="72"/>
      <c r="P392" s="26"/>
      <c r="Q392" s="26"/>
      <c r="R392" s="26"/>
      <c r="S392" s="26"/>
    </row>
    <row r="393" spans="1:19" s="66" customFormat="1">
      <c r="A393" s="150"/>
      <c r="B393" s="1"/>
      <c r="C393" s="26"/>
      <c r="D393" s="67"/>
      <c r="E393" s="67"/>
      <c r="F393" s="26"/>
      <c r="G393" s="69"/>
      <c r="I393" s="26"/>
      <c r="J393" s="69"/>
      <c r="K393" s="69"/>
      <c r="L393" s="67"/>
      <c r="M393" s="69"/>
      <c r="N393" s="71"/>
      <c r="O393" s="72"/>
      <c r="P393" s="26"/>
      <c r="Q393" s="26"/>
      <c r="R393" s="26"/>
      <c r="S393" s="26"/>
    </row>
    <row r="394" spans="1:19" s="66" customFormat="1">
      <c r="A394" s="150"/>
      <c r="B394" s="1"/>
      <c r="C394" s="26"/>
      <c r="D394" s="67"/>
      <c r="E394" s="67"/>
      <c r="F394" s="26"/>
      <c r="G394" s="69"/>
      <c r="I394" s="26"/>
      <c r="J394" s="69"/>
      <c r="K394" s="69"/>
      <c r="L394" s="67"/>
      <c r="M394" s="69"/>
      <c r="N394" s="71"/>
      <c r="O394" s="72"/>
      <c r="P394" s="26"/>
      <c r="Q394" s="26"/>
      <c r="R394" s="26"/>
      <c r="S394" s="26"/>
    </row>
    <row r="395" spans="1:19" s="66" customFormat="1">
      <c r="A395" s="150"/>
      <c r="B395" s="1"/>
      <c r="C395" s="26"/>
      <c r="D395" s="67"/>
      <c r="E395" s="67"/>
      <c r="F395" s="26"/>
      <c r="G395" s="69"/>
      <c r="I395" s="26"/>
      <c r="J395" s="69"/>
      <c r="K395" s="69"/>
      <c r="L395" s="67"/>
      <c r="M395" s="69"/>
      <c r="N395" s="71"/>
      <c r="O395" s="72"/>
      <c r="P395" s="26"/>
      <c r="Q395" s="26"/>
      <c r="R395" s="26"/>
      <c r="S395" s="26"/>
    </row>
    <row r="396" spans="1:19" s="66" customFormat="1">
      <c r="A396" s="150"/>
      <c r="B396" s="1"/>
      <c r="C396" s="26"/>
      <c r="D396" s="67"/>
      <c r="E396" s="67"/>
      <c r="F396" s="26"/>
      <c r="G396" s="69"/>
      <c r="I396" s="26"/>
      <c r="J396" s="69"/>
      <c r="K396" s="69"/>
      <c r="L396" s="67"/>
      <c r="M396" s="69"/>
      <c r="N396" s="71"/>
      <c r="O396" s="72"/>
      <c r="P396" s="26"/>
      <c r="Q396" s="26"/>
      <c r="R396" s="26"/>
      <c r="S396" s="26"/>
    </row>
    <row r="397" spans="1:19" s="66" customFormat="1">
      <c r="A397" s="150"/>
      <c r="B397" s="1"/>
      <c r="C397" s="26"/>
      <c r="D397" s="67"/>
      <c r="E397" s="67"/>
      <c r="F397" s="26"/>
      <c r="G397" s="69"/>
      <c r="I397" s="26"/>
      <c r="J397" s="69"/>
      <c r="K397" s="69"/>
      <c r="L397" s="67"/>
      <c r="M397" s="69"/>
      <c r="N397" s="71"/>
      <c r="O397" s="72"/>
      <c r="P397" s="26"/>
      <c r="Q397" s="26"/>
      <c r="R397" s="26"/>
      <c r="S397" s="26"/>
    </row>
    <row r="398" spans="1:19" s="66" customFormat="1">
      <c r="A398" s="150"/>
      <c r="B398" s="1"/>
      <c r="C398" s="26"/>
      <c r="D398" s="67"/>
      <c r="E398" s="67"/>
      <c r="F398" s="26"/>
      <c r="G398" s="69"/>
      <c r="I398" s="26"/>
      <c r="J398" s="69"/>
      <c r="K398" s="69"/>
      <c r="L398" s="67"/>
      <c r="M398" s="69"/>
      <c r="N398" s="71"/>
      <c r="O398" s="72"/>
      <c r="P398" s="26"/>
      <c r="Q398" s="26"/>
      <c r="R398" s="26"/>
      <c r="S398" s="26"/>
    </row>
    <row r="399" spans="1:19" s="66" customFormat="1">
      <c r="A399" s="150"/>
      <c r="B399" s="1"/>
      <c r="C399" s="26"/>
      <c r="D399" s="67"/>
      <c r="E399" s="67"/>
      <c r="F399" s="26"/>
      <c r="G399" s="69"/>
      <c r="I399" s="26"/>
      <c r="J399" s="69"/>
      <c r="K399" s="69"/>
      <c r="L399" s="67"/>
      <c r="M399" s="69"/>
      <c r="N399" s="71"/>
      <c r="O399" s="72"/>
      <c r="P399" s="26"/>
      <c r="Q399" s="26"/>
      <c r="R399" s="26"/>
      <c r="S399" s="26"/>
    </row>
    <row r="400" spans="1:19" s="66" customFormat="1">
      <c r="A400" s="150"/>
      <c r="B400" s="1"/>
      <c r="C400" s="26"/>
      <c r="D400" s="67"/>
      <c r="E400" s="67"/>
      <c r="F400" s="26"/>
      <c r="G400" s="69"/>
      <c r="I400" s="26"/>
      <c r="J400" s="69"/>
      <c r="K400" s="69"/>
      <c r="L400" s="67"/>
      <c r="M400" s="69"/>
      <c r="N400" s="71"/>
      <c r="O400" s="72"/>
      <c r="P400" s="26"/>
      <c r="Q400" s="26"/>
      <c r="R400" s="26"/>
      <c r="S400" s="26"/>
    </row>
    <row r="401" spans="1:19" s="66" customFormat="1">
      <c r="A401" s="150"/>
      <c r="B401" s="1"/>
      <c r="C401" s="26"/>
      <c r="D401" s="67"/>
      <c r="E401" s="67"/>
      <c r="F401" s="26"/>
      <c r="G401" s="69"/>
      <c r="I401" s="26"/>
      <c r="J401" s="69"/>
      <c r="K401" s="69"/>
      <c r="L401" s="67"/>
      <c r="M401" s="69"/>
      <c r="N401" s="71"/>
      <c r="O401" s="72"/>
      <c r="P401" s="26"/>
      <c r="Q401" s="26"/>
      <c r="R401" s="26"/>
      <c r="S401" s="26"/>
    </row>
    <row r="402" spans="1:19" s="66" customFormat="1">
      <c r="A402" s="150"/>
      <c r="B402" s="1"/>
      <c r="C402" s="26"/>
      <c r="D402" s="67"/>
      <c r="E402" s="67"/>
      <c r="F402" s="26"/>
      <c r="G402" s="69"/>
      <c r="I402" s="26"/>
      <c r="J402" s="69"/>
      <c r="K402" s="69"/>
      <c r="L402" s="67"/>
      <c r="M402" s="69"/>
      <c r="N402" s="71"/>
      <c r="O402" s="72"/>
      <c r="P402" s="26"/>
      <c r="Q402" s="26"/>
      <c r="R402" s="26"/>
      <c r="S402" s="26"/>
    </row>
    <row r="403" spans="1:19" s="66" customFormat="1">
      <c r="A403" s="150"/>
      <c r="B403" s="1"/>
      <c r="C403" s="26"/>
      <c r="D403" s="67"/>
      <c r="E403" s="67"/>
      <c r="F403" s="26"/>
      <c r="G403" s="69"/>
      <c r="I403" s="26"/>
      <c r="J403" s="69"/>
      <c r="K403" s="69"/>
      <c r="L403" s="67"/>
      <c r="M403" s="69"/>
      <c r="N403" s="71"/>
      <c r="O403" s="72"/>
      <c r="P403" s="26"/>
      <c r="Q403" s="26"/>
      <c r="R403" s="26"/>
      <c r="S403" s="26"/>
    </row>
    <row r="404" spans="1:19" s="66" customFormat="1">
      <c r="A404" s="150"/>
      <c r="B404" s="1"/>
      <c r="C404" s="26"/>
      <c r="D404" s="67"/>
      <c r="E404" s="67"/>
      <c r="F404" s="26"/>
      <c r="G404" s="69"/>
      <c r="I404" s="26"/>
      <c r="J404" s="69"/>
      <c r="K404" s="69"/>
      <c r="L404" s="67"/>
      <c r="M404" s="69"/>
      <c r="N404" s="71"/>
      <c r="O404" s="72"/>
      <c r="P404" s="26"/>
      <c r="Q404" s="26"/>
      <c r="R404" s="26"/>
      <c r="S404" s="26"/>
    </row>
    <row r="405" spans="1:19" s="66" customFormat="1">
      <c r="A405" s="150"/>
      <c r="B405" s="1"/>
      <c r="C405" s="26"/>
      <c r="D405" s="67"/>
      <c r="E405" s="67"/>
      <c r="F405" s="26"/>
      <c r="G405" s="69"/>
      <c r="I405" s="26"/>
      <c r="J405" s="69"/>
      <c r="K405" s="69"/>
      <c r="L405" s="67"/>
      <c r="M405" s="69"/>
      <c r="N405" s="71"/>
      <c r="O405" s="72"/>
      <c r="P405" s="26"/>
      <c r="Q405" s="26"/>
      <c r="R405" s="26"/>
      <c r="S405" s="26"/>
    </row>
    <row r="406" spans="1:19" s="66" customFormat="1">
      <c r="A406" s="150"/>
      <c r="B406" s="1"/>
      <c r="C406" s="26"/>
      <c r="D406" s="67"/>
      <c r="E406" s="67"/>
      <c r="F406" s="26"/>
      <c r="G406" s="69"/>
      <c r="I406" s="26"/>
      <c r="J406" s="69"/>
      <c r="K406" s="69"/>
      <c r="L406" s="67"/>
      <c r="M406" s="69"/>
      <c r="N406" s="71"/>
      <c r="O406" s="72"/>
      <c r="P406" s="26"/>
      <c r="Q406" s="26"/>
      <c r="R406" s="26"/>
      <c r="S406" s="26"/>
    </row>
    <row r="407" spans="1:19" s="66" customFormat="1">
      <c r="A407" s="150"/>
      <c r="B407" s="1"/>
      <c r="C407" s="26"/>
      <c r="D407" s="67"/>
      <c r="E407" s="67"/>
      <c r="F407" s="26"/>
      <c r="G407" s="69"/>
      <c r="I407" s="26"/>
      <c r="J407" s="69"/>
      <c r="K407" s="69"/>
      <c r="L407" s="67"/>
      <c r="M407" s="69"/>
      <c r="N407" s="71"/>
      <c r="O407" s="72"/>
      <c r="P407" s="26"/>
      <c r="Q407" s="26"/>
      <c r="R407" s="26"/>
      <c r="S407" s="26"/>
    </row>
    <row r="408" spans="1:19" s="66" customFormat="1">
      <c r="A408" s="150"/>
      <c r="B408" s="1"/>
      <c r="C408" s="26"/>
      <c r="D408" s="67"/>
      <c r="E408" s="67"/>
      <c r="F408" s="26"/>
      <c r="G408" s="69"/>
      <c r="I408" s="26"/>
      <c r="J408" s="69"/>
      <c r="K408" s="69"/>
      <c r="L408" s="67"/>
      <c r="M408" s="69"/>
      <c r="N408" s="71"/>
      <c r="O408" s="72"/>
      <c r="P408" s="26"/>
      <c r="Q408" s="26"/>
      <c r="R408" s="26"/>
      <c r="S408" s="26"/>
    </row>
    <row r="409" spans="1:19" s="66" customFormat="1">
      <c r="A409" s="150"/>
      <c r="B409" s="1"/>
      <c r="C409" s="26"/>
      <c r="D409" s="67"/>
      <c r="E409" s="67"/>
      <c r="F409" s="26"/>
      <c r="G409" s="69"/>
      <c r="I409" s="26"/>
      <c r="J409" s="69"/>
      <c r="K409" s="69"/>
      <c r="L409" s="67"/>
      <c r="M409" s="69"/>
      <c r="N409" s="71"/>
      <c r="O409" s="72"/>
      <c r="P409" s="26"/>
      <c r="Q409" s="26"/>
      <c r="R409" s="26"/>
      <c r="S409" s="26"/>
    </row>
    <row r="410" spans="1:19" s="66" customFormat="1">
      <c r="A410" s="150"/>
      <c r="B410" s="1"/>
      <c r="C410" s="26"/>
      <c r="D410" s="67"/>
      <c r="E410" s="67"/>
      <c r="F410" s="26"/>
      <c r="G410" s="69"/>
      <c r="I410" s="26"/>
      <c r="J410" s="69"/>
      <c r="K410" s="69"/>
      <c r="L410" s="67"/>
      <c r="M410" s="69"/>
      <c r="N410" s="71"/>
      <c r="O410" s="72"/>
      <c r="P410" s="26"/>
      <c r="Q410" s="26"/>
      <c r="R410" s="26"/>
      <c r="S410" s="26"/>
    </row>
    <row r="411" spans="1:19" s="66" customFormat="1">
      <c r="A411" s="150"/>
      <c r="B411" s="1"/>
      <c r="C411" s="26"/>
      <c r="D411" s="67"/>
      <c r="E411" s="67"/>
      <c r="F411" s="26"/>
      <c r="G411" s="69"/>
      <c r="I411" s="26"/>
      <c r="J411" s="69"/>
      <c r="K411" s="69"/>
      <c r="L411" s="67"/>
      <c r="M411" s="69"/>
      <c r="N411" s="71"/>
      <c r="O411" s="72"/>
      <c r="P411" s="26"/>
      <c r="Q411" s="26"/>
      <c r="R411" s="26"/>
      <c r="S411" s="26"/>
    </row>
    <row r="412" spans="1:19" s="66" customFormat="1">
      <c r="A412" s="150"/>
      <c r="B412" s="1"/>
      <c r="C412" s="26"/>
      <c r="D412" s="67"/>
      <c r="E412" s="67"/>
      <c r="F412" s="26"/>
      <c r="G412" s="69"/>
      <c r="I412" s="26"/>
      <c r="J412" s="69"/>
      <c r="K412" s="69"/>
      <c r="L412" s="67"/>
      <c r="M412" s="69"/>
      <c r="N412" s="71"/>
      <c r="O412" s="72"/>
      <c r="P412" s="26"/>
      <c r="Q412" s="26"/>
      <c r="R412" s="26"/>
      <c r="S412" s="26"/>
    </row>
    <row r="413" spans="1:19" s="66" customFormat="1">
      <c r="A413" s="150"/>
      <c r="B413" s="1"/>
      <c r="C413" s="26"/>
      <c r="D413" s="67"/>
      <c r="E413" s="67"/>
      <c r="F413" s="26"/>
      <c r="G413" s="69"/>
      <c r="I413" s="26"/>
      <c r="J413" s="69"/>
      <c r="K413" s="69"/>
      <c r="L413" s="67"/>
      <c r="M413" s="69"/>
      <c r="N413" s="71"/>
      <c r="O413" s="72"/>
      <c r="P413" s="26"/>
      <c r="Q413" s="26"/>
      <c r="R413" s="26"/>
      <c r="S413" s="26"/>
    </row>
    <row r="414" spans="1:19" s="66" customFormat="1">
      <c r="A414" s="150"/>
      <c r="B414" s="1"/>
      <c r="C414" s="26"/>
      <c r="D414" s="67"/>
      <c r="E414" s="67"/>
      <c r="F414" s="26"/>
      <c r="G414" s="69"/>
      <c r="I414" s="26"/>
      <c r="J414" s="69"/>
      <c r="K414" s="69"/>
      <c r="L414" s="67"/>
      <c r="M414" s="69"/>
      <c r="N414" s="71"/>
      <c r="O414" s="72"/>
      <c r="P414" s="26"/>
      <c r="Q414" s="26"/>
      <c r="R414" s="26"/>
      <c r="S414" s="26"/>
    </row>
    <row r="415" spans="1:19" s="66" customFormat="1">
      <c r="A415" s="150"/>
      <c r="B415" s="1"/>
      <c r="C415" s="26"/>
      <c r="D415" s="67"/>
      <c r="E415" s="67"/>
      <c r="F415" s="26"/>
      <c r="G415" s="69"/>
      <c r="I415" s="26"/>
      <c r="J415" s="69"/>
      <c r="K415" s="69"/>
      <c r="L415" s="67"/>
      <c r="M415" s="69"/>
      <c r="N415" s="71"/>
      <c r="O415" s="72"/>
      <c r="P415" s="26"/>
      <c r="Q415" s="26"/>
      <c r="R415" s="26"/>
      <c r="S415" s="26"/>
    </row>
    <row r="416" spans="1:19" s="66" customFormat="1">
      <c r="A416" s="150"/>
      <c r="B416" s="1"/>
      <c r="C416" s="26"/>
      <c r="D416" s="67"/>
      <c r="E416" s="67"/>
      <c r="F416" s="26"/>
      <c r="G416" s="69"/>
      <c r="I416" s="26"/>
      <c r="J416" s="69"/>
      <c r="K416" s="69"/>
      <c r="L416" s="67"/>
      <c r="M416" s="69"/>
      <c r="N416" s="71"/>
      <c r="O416" s="72"/>
      <c r="P416" s="26"/>
      <c r="Q416" s="26"/>
      <c r="R416" s="26"/>
      <c r="S416" s="26"/>
    </row>
    <row r="417" spans="1:19" s="66" customFormat="1">
      <c r="A417" s="150"/>
      <c r="B417" s="1"/>
      <c r="C417" s="26"/>
      <c r="D417" s="67"/>
      <c r="E417" s="67"/>
      <c r="F417" s="26"/>
      <c r="G417" s="69"/>
      <c r="I417" s="26"/>
      <c r="J417" s="69"/>
      <c r="K417" s="69"/>
      <c r="L417" s="67"/>
      <c r="M417" s="69"/>
      <c r="N417" s="71"/>
      <c r="O417" s="72"/>
      <c r="P417" s="26"/>
      <c r="Q417" s="26"/>
      <c r="R417" s="26"/>
      <c r="S417" s="26"/>
    </row>
    <row r="418" spans="1:19" s="66" customFormat="1">
      <c r="A418" s="150"/>
      <c r="B418" s="1"/>
      <c r="C418" s="26"/>
      <c r="D418" s="67"/>
      <c r="E418" s="67"/>
      <c r="F418" s="26"/>
      <c r="G418" s="69"/>
      <c r="I418" s="26"/>
      <c r="J418" s="69"/>
      <c r="K418" s="69"/>
      <c r="L418" s="67"/>
      <c r="M418" s="69"/>
      <c r="N418" s="71"/>
      <c r="O418" s="72"/>
      <c r="P418" s="26"/>
      <c r="Q418" s="26"/>
      <c r="R418" s="26"/>
      <c r="S418" s="26"/>
    </row>
    <row r="419" spans="1:19">
      <c r="A419" s="24"/>
    </row>
    <row r="420" spans="1:19">
      <c r="A420" s="24"/>
    </row>
    <row r="421" spans="1:19">
      <c r="A421" s="24"/>
    </row>
    <row r="422" spans="1:19">
      <c r="A422" s="24"/>
    </row>
    <row r="423" spans="1:19">
      <c r="A423" s="24"/>
    </row>
    <row r="424" spans="1:19">
      <c r="A424" s="24"/>
    </row>
    <row r="425" spans="1:19" s="66" customFormat="1">
      <c r="A425" s="150"/>
      <c r="B425" s="1"/>
      <c r="C425" s="26"/>
      <c r="D425" s="67"/>
      <c r="E425" s="67"/>
      <c r="F425" s="26"/>
      <c r="G425" s="69"/>
      <c r="I425" s="26"/>
      <c r="J425" s="69"/>
      <c r="K425" s="69"/>
      <c r="L425" s="67"/>
      <c r="M425" s="69"/>
      <c r="N425" s="71"/>
      <c r="O425" s="72"/>
      <c r="P425" s="26"/>
      <c r="Q425" s="26"/>
      <c r="R425" s="26"/>
      <c r="S425" s="26"/>
    </row>
    <row r="426" spans="1:19" s="66" customFormat="1">
      <c r="A426" s="150"/>
      <c r="B426" s="1"/>
      <c r="C426" s="26"/>
      <c r="D426" s="67"/>
      <c r="E426" s="67"/>
      <c r="F426" s="26"/>
      <c r="G426" s="69"/>
      <c r="I426" s="26"/>
      <c r="J426" s="69"/>
      <c r="K426" s="69"/>
      <c r="L426" s="67"/>
      <c r="M426" s="69"/>
      <c r="N426" s="71"/>
      <c r="O426" s="72"/>
      <c r="P426" s="26"/>
      <c r="Q426" s="26"/>
      <c r="R426" s="26"/>
      <c r="S426" s="26"/>
    </row>
    <row r="427" spans="1:19" s="66" customFormat="1">
      <c r="A427" s="150"/>
      <c r="B427" s="1"/>
      <c r="C427" s="26"/>
      <c r="D427" s="67"/>
      <c r="E427" s="67"/>
      <c r="F427" s="26"/>
      <c r="G427" s="69"/>
      <c r="I427" s="26"/>
      <c r="J427" s="69"/>
      <c r="K427" s="69"/>
      <c r="L427" s="67"/>
      <c r="M427" s="69"/>
      <c r="N427" s="71"/>
      <c r="O427" s="72"/>
      <c r="P427" s="26"/>
      <c r="Q427" s="26"/>
      <c r="R427" s="26"/>
      <c r="S427" s="26"/>
    </row>
    <row r="428" spans="1:19" s="66" customFormat="1">
      <c r="A428" s="150"/>
      <c r="B428" s="1"/>
      <c r="C428" s="26"/>
      <c r="D428" s="67"/>
      <c r="E428" s="67"/>
      <c r="F428" s="26"/>
      <c r="G428" s="69"/>
      <c r="I428" s="26"/>
      <c r="J428" s="69"/>
      <c r="K428" s="69"/>
      <c r="L428" s="67"/>
      <c r="M428" s="69"/>
      <c r="N428" s="71"/>
      <c r="O428" s="72"/>
      <c r="P428" s="26"/>
      <c r="Q428" s="26"/>
      <c r="R428" s="26"/>
      <c r="S428" s="26"/>
    </row>
    <row r="429" spans="1:19" s="66" customFormat="1">
      <c r="A429" s="150"/>
      <c r="B429" s="1"/>
      <c r="C429" s="26"/>
      <c r="D429" s="67"/>
      <c r="E429" s="67"/>
      <c r="F429" s="26"/>
      <c r="G429" s="69"/>
      <c r="I429" s="26"/>
      <c r="J429" s="69"/>
      <c r="K429" s="69"/>
      <c r="L429" s="67"/>
      <c r="M429" s="69"/>
      <c r="N429" s="71"/>
      <c r="O429" s="72"/>
      <c r="P429" s="26"/>
      <c r="Q429" s="26"/>
      <c r="R429" s="26"/>
      <c r="S429" s="26"/>
    </row>
    <row r="430" spans="1:19" s="66" customFormat="1">
      <c r="A430" s="150"/>
      <c r="B430" s="1"/>
      <c r="C430" s="26"/>
      <c r="D430" s="67"/>
      <c r="E430" s="67"/>
      <c r="F430" s="26"/>
      <c r="G430" s="69"/>
      <c r="I430" s="26"/>
      <c r="J430" s="69"/>
      <c r="K430" s="69"/>
      <c r="L430" s="67"/>
      <c r="M430" s="69"/>
      <c r="N430" s="71"/>
      <c r="O430" s="72"/>
      <c r="P430" s="26"/>
      <c r="Q430" s="26"/>
      <c r="R430" s="26"/>
      <c r="S430" s="26"/>
    </row>
    <row r="431" spans="1:19" s="66" customFormat="1">
      <c r="A431" s="150"/>
      <c r="B431" s="1"/>
      <c r="C431" s="26"/>
      <c r="D431" s="67"/>
      <c r="E431" s="67"/>
      <c r="F431" s="26"/>
      <c r="G431" s="69"/>
      <c r="I431" s="26"/>
      <c r="J431" s="69"/>
      <c r="K431" s="69"/>
      <c r="L431" s="67"/>
      <c r="M431" s="69"/>
      <c r="N431" s="71"/>
      <c r="O431" s="72"/>
      <c r="P431" s="26"/>
      <c r="Q431" s="26"/>
      <c r="R431" s="26"/>
      <c r="S431" s="26"/>
    </row>
    <row r="432" spans="1:19" s="66" customFormat="1">
      <c r="A432" s="150"/>
      <c r="B432" s="1"/>
      <c r="C432" s="26"/>
      <c r="D432" s="67"/>
      <c r="E432" s="67"/>
      <c r="F432" s="26"/>
      <c r="G432" s="69"/>
      <c r="I432" s="26"/>
      <c r="J432" s="69"/>
      <c r="K432" s="69"/>
      <c r="L432" s="67"/>
      <c r="M432" s="69"/>
      <c r="N432" s="71"/>
      <c r="O432" s="72"/>
      <c r="P432" s="26"/>
      <c r="Q432" s="26"/>
      <c r="R432" s="26"/>
      <c r="S432" s="26"/>
    </row>
    <row r="433" spans="1:19" s="66" customFormat="1">
      <c r="A433" s="150"/>
      <c r="B433" s="1"/>
      <c r="C433" s="26"/>
      <c r="D433" s="67"/>
      <c r="E433" s="67"/>
      <c r="F433" s="26"/>
      <c r="G433" s="69"/>
      <c r="I433" s="26"/>
      <c r="J433" s="69"/>
      <c r="K433" s="69"/>
      <c r="L433" s="67"/>
      <c r="M433" s="69"/>
      <c r="N433" s="71"/>
      <c r="O433" s="72"/>
      <c r="P433" s="26"/>
      <c r="Q433" s="26"/>
      <c r="R433" s="26"/>
      <c r="S433" s="26"/>
    </row>
    <row r="434" spans="1:19" s="66" customFormat="1">
      <c r="A434" s="150"/>
      <c r="B434" s="1"/>
      <c r="C434" s="26"/>
      <c r="D434" s="67"/>
      <c r="E434" s="67"/>
      <c r="F434" s="26"/>
      <c r="G434" s="69"/>
      <c r="I434" s="26"/>
      <c r="J434" s="69"/>
      <c r="K434" s="69"/>
      <c r="L434" s="67"/>
      <c r="M434" s="69"/>
      <c r="N434" s="71"/>
      <c r="O434" s="72"/>
      <c r="P434" s="26"/>
      <c r="Q434" s="26"/>
      <c r="R434" s="26"/>
      <c r="S434" s="26"/>
    </row>
    <row r="435" spans="1:19" s="66" customFormat="1">
      <c r="A435" s="150"/>
      <c r="B435" s="1"/>
      <c r="C435" s="26"/>
      <c r="D435" s="67"/>
      <c r="E435" s="67"/>
      <c r="F435" s="26"/>
      <c r="G435" s="69"/>
      <c r="I435" s="26"/>
      <c r="J435" s="69"/>
      <c r="K435" s="69"/>
      <c r="L435" s="67"/>
      <c r="M435" s="69"/>
      <c r="N435" s="71"/>
      <c r="O435" s="72"/>
      <c r="P435" s="26"/>
      <c r="Q435" s="26"/>
      <c r="R435" s="26"/>
      <c r="S435" s="26"/>
    </row>
    <row r="436" spans="1:19" s="66" customFormat="1">
      <c r="A436" s="150"/>
      <c r="B436" s="1"/>
      <c r="C436" s="26"/>
      <c r="D436" s="67"/>
      <c r="E436" s="67"/>
      <c r="F436" s="26"/>
      <c r="G436" s="69"/>
      <c r="I436" s="26"/>
      <c r="J436" s="69"/>
      <c r="K436" s="69"/>
      <c r="L436" s="67"/>
      <c r="M436" s="69"/>
      <c r="N436" s="71"/>
      <c r="O436" s="72"/>
      <c r="P436" s="26"/>
      <c r="Q436" s="26"/>
      <c r="R436" s="26"/>
      <c r="S436" s="26"/>
    </row>
    <row r="437" spans="1:19" s="66" customFormat="1">
      <c r="A437" s="150"/>
      <c r="B437" s="1"/>
      <c r="C437" s="26"/>
      <c r="D437" s="67"/>
      <c r="E437" s="67"/>
      <c r="F437" s="26"/>
      <c r="G437" s="69"/>
      <c r="I437" s="26"/>
      <c r="J437" s="69"/>
      <c r="K437" s="69"/>
      <c r="L437" s="67"/>
      <c r="M437" s="69"/>
      <c r="N437" s="71"/>
      <c r="O437" s="72"/>
      <c r="P437" s="26"/>
      <c r="Q437" s="26"/>
      <c r="R437" s="26"/>
      <c r="S437" s="26"/>
    </row>
    <row r="438" spans="1:19" s="66" customFormat="1">
      <c r="A438" s="150"/>
      <c r="B438" s="1"/>
      <c r="C438" s="26"/>
      <c r="D438" s="67"/>
      <c r="E438" s="67"/>
      <c r="F438" s="26"/>
      <c r="G438" s="69"/>
      <c r="I438" s="26"/>
      <c r="J438" s="69"/>
      <c r="K438" s="69"/>
      <c r="L438" s="67"/>
      <c r="M438" s="69"/>
      <c r="N438" s="71"/>
      <c r="O438" s="72"/>
      <c r="P438" s="26"/>
      <c r="Q438" s="26"/>
      <c r="R438" s="26"/>
      <c r="S438" s="26"/>
    </row>
    <row r="439" spans="1:19" s="66" customFormat="1">
      <c r="A439" s="150"/>
      <c r="B439" s="1"/>
      <c r="C439" s="26"/>
      <c r="D439" s="67"/>
      <c r="E439" s="67"/>
      <c r="F439" s="26"/>
      <c r="G439" s="69"/>
      <c r="I439" s="26"/>
      <c r="J439" s="69"/>
      <c r="K439" s="69"/>
      <c r="L439" s="67"/>
      <c r="M439" s="69"/>
      <c r="N439" s="71"/>
      <c r="O439" s="72"/>
      <c r="P439" s="26"/>
      <c r="Q439" s="26"/>
      <c r="R439" s="26"/>
      <c r="S439" s="26"/>
    </row>
    <row r="440" spans="1:19" s="66" customFormat="1">
      <c r="A440" s="150"/>
      <c r="B440" s="1"/>
      <c r="C440" s="26"/>
      <c r="D440" s="67"/>
      <c r="E440" s="67"/>
      <c r="F440" s="26"/>
      <c r="G440" s="69"/>
      <c r="I440" s="26"/>
      <c r="J440" s="69"/>
      <c r="K440" s="69"/>
      <c r="L440" s="67"/>
      <c r="M440" s="69"/>
      <c r="N440" s="71"/>
      <c r="O440" s="72"/>
      <c r="P440" s="26"/>
      <c r="Q440" s="26"/>
      <c r="R440" s="26"/>
      <c r="S440" s="26"/>
    </row>
    <row r="441" spans="1:19" s="66" customFormat="1">
      <c r="A441" s="150"/>
      <c r="B441" s="1"/>
      <c r="C441" s="26"/>
      <c r="D441" s="67"/>
      <c r="E441" s="67"/>
      <c r="F441" s="26"/>
      <c r="G441" s="69"/>
      <c r="I441" s="26"/>
      <c r="J441" s="69"/>
      <c r="K441" s="69"/>
      <c r="L441" s="67"/>
      <c r="M441" s="69"/>
      <c r="N441" s="71"/>
      <c r="O441" s="72"/>
      <c r="P441" s="26"/>
      <c r="Q441" s="26"/>
      <c r="R441" s="26"/>
      <c r="S441" s="26"/>
    </row>
    <row r="442" spans="1:19" s="66" customFormat="1">
      <c r="A442" s="150"/>
      <c r="B442" s="1"/>
      <c r="C442" s="26"/>
      <c r="D442" s="67"/>
      <c r="E442" s="67"/>
      <c r="F442" s="26"/>
      <c r="G442" s="69"/>
      <c r="I442" s="26"/>
      <c r="J442" s="69"/>
      <c r="K442" s="69"/>
      <c r="L442" s="67"/>
      <c r="M442" s="69"/>
      <c r="N442" s="71"/>
      <c r="O442" s="72"/>
      <c r="P442" s="26"/>
      <c r="Q442" s="26"/>
      <c r="R442" s="26"/>
      <c r="S442" s="26"/>
    </row>
    <row r="443" spans="1:19" s="66" customFormat="1">
      <c r="A443" s="150"/>
      <c r="B443" s="1"/>
      <c r="C443" s="26"/>
      <c r="D443" s="67"/>
      <c r="E443" s="67"/>
      <c r="F443" s="26"/>
      <c r="G443" s="69"/>
      <c r="I443" s="26"/>
      <c r="J443" s="69"/>
      <c r="K443" s="69"/>
      <c r="L443" s="67"/>
      <c r="M443" s="69"/>
      <c r="N443" s="71"/>
      <c r="O443" s="72"/>
      <c r="P443" s="26"/>
      <c r="Q443" s="26"/>
      <c r="R443" s="26"/>
      <c r="S443" s="26"/>
    </row>
    <row r="444" spans="1:19" s="66" customFormat="1">
      <c r="A444" s="150"/>
      <c r="B444" s="1"/>
      <c r="C444" s="26"/>
      <c r="D444" s="67"/>
      <c r="E444" s="67"/>
      <c r="F444" s="26"/>
      <c r="G444" s="69"/>
      <c r="I444" s="26"/>
      <c r="J444" s="69"/>
      <c r="K444" s="69"/>
      <c r="L444" s="67"/>
      <c r="M444" s="69"/>
      <c r="N444" s="71"/>
      <c r="O444" s="72"/>
      <c r="P444" s="26"/>
      <c r="Q444" s="26"/>
      <c r="R444" s="26"/>
      <c r="S444" s="26"/>
    </row>
    <row r="445" spans="1:19" s="66" customFormat="1">
      <c r="A445" s="150"/>
      <c r="B445" s="1"/>
      <c r="C445" s="26"/>
      <c r="D445" s="67"/>
      <c r="E445" s="67"/>
      <c r="F445" s="26"/>
      <c r="G445" s="69"/>
      <c r="I445" s="26"/>
      <c r="J445" s="69"/>
      <c r="K445" s="69"/>
      <c r="L445" s="67"/>
      <c r="M445" s="69"/>
      <c r="N445" s="71"/>
      <c r="O445" s="72"/>
      <c r="P445" s="26"/>
      <c r="Q445" s="26"/>
      <c r="R445" s="26"/>
      <c r="S445" s="26"/>
    </row>
    <row r="446" spans="1:19" s="66" customFormat="1">
      <c r="A446" s="150"/>
      <c r="B446" s="1"/>
      <c r="C446" s="26"/>
      <c r="D446" s="67"/>
      <c r="E446" s="67"/>
      <c r="F446" s="26"/>
      <c r="G446" s="69"/>
      <c r="I446" s="26"/>
      <c r="J446" s="69"/>
      <c r="K446" s="69"/>
      <c r="L446" s="67"/>
      <c r="M446" s="69"/>
      <c r="N446" s="71"/>
      <c r="O446" s="72"/>
      <c r="P446" s="26"/>
      <c r="Q446" s="26"/>
      <c r="R446" s="26"/>
      <c r="S446" s="26"/>
    </row>
    <row r="447" spans="1:19" s="66" customFormat="1">
      <c r="A447" s="150"/>
      <c r="B447" s="1"/>
      <c r="C447" s="26"/>
      <c r="D447" s="67"/>
      <c r="E447" s="67"/>
      <c r="F447" s="26"/>
      <c r="G447" s="69"/>
      <c r="I447" s="26"/>
      <c r="J447" s="69"/>
      <c r="K447" s="69"/>
      <c r="L447" s="67"/>
      <c r="M447" s="69"/>
      <c r="N447" s="71"/>
      <c r="O447" s="72"/>
      <c r="P447" s="26"/>
      <c r="Q447" s="26"/>
      <c r="R447" s="26"/>
      <c r="S447" s="26"/>
    </row>
    <row r="448" spans="1:19" s="66" customFormat="1">
      <c r="A448" s="150"/>
      <c r="B448" s="1"/>
      <c r="C448" s="26"/>
      <c r="D448" s="67"/>
      <c r="E448" s="67"/>
      <c r="F448" s="26"/>
      <c r="G448" s="69"/>
      <c r="I448" s="26"/>
      <c r="J448" s="69"/>
      <c r="K448" s="69"/>
      <c r="L448" s="67"/>
      <c r="M448" s="69"/>
      <c r="N448" s="71"/>
      <c r="O448" s="72"/>
      <c r="P448" s="26"/>
      <c r="Q448" s="26"/>
      <c r="R448" s="26"/>
      <c r="S448" s="26"/>
    </row>
    <row r="449" spans="1:19" s="66" customFormat="1">
      <c r="A449" s="150"/>
      <c r="B449" s="1"/>
      <c r="C449" s="26"/>
      <c r="D449" s="67"/>
      <c r="E449" s="67"/>
      <c r="F449" s="26"/>
      <c r="G449" s="69"/>
      <c r="I449" s="26"/>
      <c r="J449" s="69"/>
      <c r="K449" s="69"/>
      <c r="L449" s="67"/>
      <c r="M449" s="69"/>
      <c r="N449" s="71"/>
      <c r="O449" s="72"/>
      <c r="P449" s="26"/>
      <c r="Q449" s="26"/>
      <c r="R449" s="26"/>
      <c r="S449" s="26"/>
    </row>
    <row r="450" spans="1:19" s="66" customFormat="1">
      <c r="A450" s="150"/>
      <c r="B450" s="1"/>
      <c r="C450" s="26"/>
      <c r="D450" s="67"/>
      <c r="E450" s="67"/>
      <c r="F450" s="26"/>
      <c r="G450" s="69"/>
      <c r="I450" s="26"/>
      <c r="J450" s="69"/>
      <c r="K450" s="69"/>
      <c r="L450" s="67"/>
      <c r="M450" s="69"/>
      <c r="N450" s="71"/>
      <c r="O450" s="72"/>
      <c r="P450" s="26"/>
      <c r="Q450" s="26"/>
      <c r="R450" s="26"/>
      <c r="S450" s="26"/>
    </row>
    <row r="451" spans="1:19" s="66" customFormat="1">
      <c r="A451" s="150"/>
      <c r="B451" s="1"/>
      <c r="C451" s="26"/>
      <c r="D451" s="67"/>
      <c r="E451" s="67"/>
      <c r="F451" s="26"/>
      <c r="G451" s="69"/>
      <c r="I451" s="26"/>
      <c r="J451" s="69"/>
      <c r="K451" s="69"/>
      <c r="L451" s="67"/>
      <c r="M451" s="69"/>
      <c r="N451" s="71"/>
      <c r="O451" s="72"/>
      <c r="P451" s="26"/>
      <c r="Q451" s="26"/>
      <c r="R451" s="26"/>
      <c r="S451" s="26"/>
    </row>
    <row r="452" spans="1:19" s="66" customFormat="1">
      <c r="A452" s="150"/>
      <c r="B452" s="1"/>
      <c r="C452" s="26"/>
      <c r="D452" s="67"/>
      <c r="E452" s="67"/>
      <c r="F452" s="26"/>
      <c r="G452" s="69"/>
      <c r="I452" s="26"/>
      <c r="J452" s="69"/>
      <c r="K452" s="69"/>
      <c r="L452" s="67"/>
      <c r="M452" s="69"/>
      <c r="N452" s="71"/>
      <c r="O452" s="72"/>
      <c r="P452" s="26"/>
      <c r="Q452" s="26"/>
      <c r="R452" s="26"/>
      <c r="S452" s="26"/>
    </row>
    <row r="453" spans="1:19" s="66" customFormat="1">
      <c r="A453" s="150"/>
      <c r="B453" s="1"/>
      <c r="C453" s="26"/>
      <c r="D453" s="67"/>
      <c r="E453" s="67"/>
      <c r="F453" s="26"/>
      <c r="G453" s="69"/>
      <c r="I453" s="26"/>
      <c r="J453" s="69"/>
      <c r="K453" s="69"/>
      <c r="L453" s="67"/>
      <c r="M453" s="69"/>
      <c r="N453" s="71"/>
      <c r="O453" s="72"/>
      <c r="P453" s="26"/>
      <c r="Q453" s="26"/>
      <c r="R453" s="26"/>
      <c r="S453" s="26"/>
    </row>
    <row r="454" spans="1:19"/>
    <row r="455" spans="1:19"/>
    <row r="456" spans="1:19"/>
    <row r="457" spans="1:19"/>
    <row r="458" spans="1:19"/>
    <row r="459" spans="1:19"/>
    <row r="460" spans="1:19"/>
    <row r="461" spans="1:19"/>
    <row r="462" spans="1:19"/>
    <row r="463" spans="1:19"/>
    <row r="464" spans="1:19"/>
    <row r="465" spans="1:19"/>
    <row r="466" spans="1:19"/>
    <row r="467" spans="1:19"/>
    <row r="468" spans="1:19" s="66" customFormat="1">
      <c r="A468" s="150"/>
      <c r="B468" s="1"/>
      <c r="C468" s="26"/>
      <c r="D468" s="67"/>
      <c r="E468" s="67"/>
      <c r="F468" s="26"/>
      <c r="G468" s="69"/>
      <c r="I468" s="26"/>
      <c r="J468" s="69"/>
      <c r="K468" s="69"/>
      <c r="L468" s="67"/>
      <c r="M468" s="69"/>
      <c r="N468" s="71"/>
      <c r="O468" s="72"/>
      <c r="P468" s="26"/>
      <c r="Q468" s="26"/>
      <c r="R468" s="26"/>
      <c r="S468" s="26"/>
    </row>
    <row r="469" spans="1:19" s="66" customFormat="1">
      <c r="A469" s="150"/>
      <c r="B469" s="1"/>
      <c r="C469" s="26"/>
      <c r="D469" s="67"/>
      <c r="E469" s="67"/>
      <c r="F469" s="26"/>
      <c r="G469" s="69"/>
      <c r="I469" s="26"/>
      <c r="J469" s="69"/>
      <c r="K469" s="69"/>
      <c r="L469" s="67"/>
      <c r="M469" s="69"/>
      <c r="N469" s="71"/>
      <c r="O469" s="72"/>
      <c r="P469" s="26"/>
      <c r="Q469" s="26"/>
      <c r="R469" s="26"/>
      <c r="S469" s="26"/>
    </row>
    <row r="470" spans="1:19" s="66" customFormat="1">
      <c r="A470" s="150"/>
      <c r="B470" s="1"/>
      <c r="C470" s="26"/>
      <c r="D470" s="67"/>
      <c r="E470" s="67"/>
      <c r="F470" s="26"/>
      <c r="G470" s="69"/>
      <c r="I470" s="26"/>
      <c r="J470" s="69"/>
      <c r="K470" s="69"/>
      <c r="L470" s="67"/>
      <c r="M470" s="69"/>
      <c r="N470" s="71"/>
      <c r="O470" s="72"/>
      <c r="P470" s="26"/>
      <c r="Q470" s="26"/>
      <c r="R470" s="26"/>
      <c r="S470" s="26"/>
    </row>
    <row r="471" spans="1:19" s="66" customFormat="1">
      <c r="A471" s="150"/>
      <c r="B471" s="1"/>
      <c r="C471" s="26"/>
      <c r="D471" s="67"/>
      <c r="E471" s="67"/>
      <c r="F471" s="26"/>
      <c r="G471" s="69"/>
      <c r="I471" s="26"/>
      <c r="J471" s="69"/>
      <c r="K471" s="69"/>
      <c r="L471" s="67"/>
      <c r="M471" s="69"/>
      <c r="N471" s="71"/>
      <c r="O471" s="72"/>
      <c r="P471" s="26"/>
      <c r="Q471" s="26"/>
      <c r="R471" s="26"/>
      <c r="S471" s="26"/>
    </row>
    <row r="472" spans="1:19" s="66" customFormat="1">
      <c r="A472" s="150"/>
      <c r="B472" s="1"/>
      <c r="C472" s="26"/>
      <c r="D472" s="67"/>
      <c r="E472" s="67"/>
      <c r="F472" s="26"/>
      <c r="G472" s="69"/>
      <c r="I472" s="26"/>
      <c r="J472" s="69"/>
      <c r="K472" s="69"/>
      <c r="L472" s="67"/>
      <c r="M472" s="69"/>
      <c r="N472" s="71"/>
      <c r="O472" s="72"/>
      <c r="P472" s="26"/>
      <c r="Q472" s="26"/>
      <c r="R472" s="26"/>
      <c r="S472" s="26"/>
    </row>
    <row r="473" spans="1:19" s="66" customFormat="1">
      <c r="A473" s="150"/>
      <c r="B473" s="1"/>
      <c r="C473" s="26"/>
      <c r="D473" s="67"/>
      <c r="E473" s="67"/>
      <c r="F473" s="26"/>
      <c r="G473" s="69"/>
      <c r="I473" s="26"/>
      <c r="J473" s="69"/>
      <c r="K473" s="69"/>
      <c r="L473" s="67"/>
      <c r="M473" s="69"/>
      <c r="N473" s="71"/>
      <c r="O473" s="72"/>
      <c r="P473" s="26"/>
      <c r="Q473" s="26"/>
      <c r="R473" s="26"/>
      <c r="S473" s="26"/>
    </row>
    <row r="474" spans="1:19" s="66" customFormat="1">
      <c r="A474" s="150"/>
      <c r="B474" s="1"/>
      <c r="C474" s="26"/>
      <c r="D474" s="67"/>
      <c r="E474" s="67"/>
      <c r="F474" s="26"/>
      <c r="G474" s="69"/>
      <c r="I474" s="26"/>
      <c r="J474" s="69"/>
      <c r="K474" s="69"/>
      <c r="L474" s="67"/>
      <c r="M474" s="69"/>
      <c r="N474" s="71"/>
      <c r="O474" s="72"/>
      <c r="P474" s="26"/>
      <c r="Q474" s="26"/>
      <c r="R474" s="26"/>
      <c r="S474" s="26"/>
    </row>
    <row r="475" spans="1:19" s="66" customFormat="1">
      <c r="A475" s="150"/>
      <c r="B475" s="1"/>
      <c r="C475" s="26"/>
      <c r="D475" s="67"/>
      <c r="E475" s="67"/>
      <c r="F475" s="26"/>
      <c r="G475" s="69"/>
      <c r="I475" s="26"/>
      <c r="J475" s="69"/>
      <c r="K475" s="69"/>
      <c r="L475" s="67"/>
      <c r="M475" s="69"/>
      <c r="N475" s="71"/>
      <c r="O475" s="72"/>
      <c r="P475" s="26"/>
      <c r="Q475" s="26"/>
      <c r="R475" s="26"/>
      <c r="S475" s="26"/>
    </row>
    <row r="476" spans="1:19" s="66" customFormat="1">
      <c r="A476" s="150"/>
      <c r="B476" s="1"/>
      <c r="C476" s="26"/>
      <c r="D476" s="67"/>
      <c r="E476" s="67"/>
      <c r="F476" s="26"/>
      <c r="G476" s="69"/>
      <c r="I476" s="26"/>
      <c r="J476" s="69"/>
      <c r="K476" s="69"/>
      <c r="L476" s="67"/>
      <c r="M476" s="69"/>
      <c r="N476" s="71"/>
      <c r="O476" s="72"/>
      <c r="P476" s="26"/>
      <c r="Q476" s="26"/>
      <c r="R476" s="26"/>
      <c r="S476" s="26"/>
    </row>
    <row r="477" spans="1:19" s="66" customFormat="1">
      <c r="A477" s="150"/>
      <c r="B477" s="1"/>
      <c r="C477" s="26"/>
      <c r="D477" s="67"/>
      <c r="E477" s="67"/>
      <c r="F477" s="26"/>
      <c r="G477" s="69"/>
      <c r="I477" s="26"/>
      <c r="J477" s="69"/>
      <c r="K477" s="69"/>
      <c r="L477" s="67"/>
      <c r="M477" s="69"/>
      <c r="N477" s="71"/>
      <c r="O477" s="72"/>
      <c r="P477" s="26"/>
      <c r="Q477" s="26"/>
      <c r="R477" s="26"/>
      <c r="S477" s="26"/>
    </row>
    <row r="478" spans="1:19" s="66" customFormat="1">
      <c r="A478" s="150"/>
      <c r="B478" s="1"/>
      <c r="C478" s="26"/>
      <c r="D478" s="67"/>
      <c r="E478" s="67"/>
      <c r="F478" s="26"/>
      <c r="G478" s="69"/>
      <c r="I478" s="26"/>
      <c r="J478" s="69"/>
      <c r="K478" s="69"/>
      <c r="L478" s="67"/>
      <c r="M478" s="69"/>
      <c r="N478" s="71"/>
      <c r="O478" s="72"/>
      <c r="P478" s="26"/>
      <c r="Q478" s="26"/>
      <c r="R478" s="26"/>
      <c r="S478" s="26"/>
    </row>
    <row r="479" spans="1:19" s="66" customFormat="1">
      <c r="A479" s="150"/>
      <c r="B479" s="1"/>
      <c r="C479" s="26"/>
      <c r="D479" s="67"/>
      <c r="E479" s="67"/>
      <c r="F479" s="26"/>
      <c r="G479" s="69"/>
      <c r="I479" s="26"/>
      <c r="J479" s="69"/>
      <c r="K479" s="69"/>
      <c r="L479" s="67"/>
      <c r="M479" s="69"/>
      <c r="N479" s="71"/>
      <c r="O479" s="72"/>
      <c r="P479" s="26"/>
      <c r="Q479" s="26"/>
      <c r="R479" s="26"/>
      <c r="S479" s="26"/>
    </row>
    <row r="480" spans="1:19" s="66" customFormat="1">
      <c r="A480" s="150"/>
      <c r="B480" s="1"/>
      <c r="C480" s="26"/>
      <c r="D480" s="67"/>
      <c r="E480" s="67"/>
      <c r="F480" s="26"/>
      <c r="G480" s="69"/>
      <c r="I480" s="26"/>
      <c r="J480" s="69"/>
      <c r="K480" s="69"/>
      <c r="L480" s="67"/>
      <c r="M480" s="69"/>
      <c r="N480" s="71"/>
      <c r="O480" s="72"/>
      <c r="P480" s="26"/>
      <c r="Q480" s="26"/>
      <c r="R480" s="26"/>
      <c r="S480" s="26"/>
    </row>
    <row r="481" spans="1:19" s="66" customFormat="1">
      <c r="A481" s="150"/>
      <c r="B481" s="1"/>
      <c r="C481" s="26"/>
      <c r="D481" s="67"/>
      <c r="E481" s="67"/>
      <c r="F481" s="26"/>
      <c r="G481" s="69"/>
      <c r="I481" s="26"/>
      <c r="J481" s="69"/>
      <c r="K481" s="69"/>
      <c r="L481" s="67"/>
      <c r="M481" s="69"/>
      <c r="N481" s="71"/>
      <c r="O481" s="72"/>
      <c r="P481" s="26"/>
      <c r="Q481" s="26"/>
      <c r="R481" s="26"/>
      <c r="S481" s="26"/>
    </row>
    <row r="482" spans="1:19" s="66" customFormat="1">
      <c r="A482" s="150"/>
      <c r="B482" s="1"/>
      <c r="C482" s="26"/>
      <c r="D482" s="67"/>
      <c r="E482" s="67"/>
      <c r="F482" s="26"/>
      <c r="G482" s="69"/>
      <c r="I482" s="26"/>
      <c r="J482" s="69"/>
      <c r="K482" s="69"/>
      <c r="L482" s="67"/>
      <c r="M482" s="69"/>
      <c r="N482" s="71"/>
      <c r="O482" s="72"/>
      <c r="P482" s="26"/>
      <c r="Q482" s="26"/>
      <c r="R482" s="26"/>
      <c r="S482" s="26"/>
    </row>
    <row r="483" spans="1:19" s="66" customFormat="1">
      <c r="A483" s="150"/>
      <c r="B483" s="1"/>
      <c r="C483" s="26"/>
      <c r="D483" s="67"/>
      <c r="E483" s="67"/>
      <c r="F483" s="26"/>
      <c r="G483" s="69"/>
      <c r="I483" s="26"/>
      <c r="J483" s="69"/>
      <c r="K483" s="69"/>
      <c r="L483" s="67"/>
      <c r="M483" s="69"/>
      <c r="N483" s="71"/>
      <c r="O483" s="72"/>
      <c r="P483" s="26"/>
      <c r="Q483" s="26"/>
      <c r="R483" s="26"/>
      <c r="S483" s="26"/>
    </row>
    <row r="484" spans="1:19" s="66" customFormat="1">
      <c r="A484" s="150"/>
      <c r="B484" s="1"/>
      <c r="C484" s="26"/>
      <c r="D484" s="67"/>
      <c r="E484" s="67"/>
      <c r="F484" s="26"/>
      <c r="G484" s="69"/>
      <c r="I484" s="26"/>
      <c r="J484" s="69"/>
      <c r="K484" s="69"/>
      <c r="L484" s="67"/>
      <c r="M484" s="69"/>
      <c r="N484" s="71"/>
      <c r="O484" s="72"/>
      <c r="P484" s="26"/>
      <c r="Q484" s="26"/>
      <c r="R484" s="26"/>
      <c r="S484" s="26"/>
    </row>
    <row r="485" spans="1:19" s="66" customFormat="1">
      <c r="A485" s="150"/>
      <c r="B485" s="1"/>
      <c r="C485" s="26"/>
      <c r="D485" s="67"/>
      <c r="E485" s="67"/>
      <c r="F485" s="26"/>
      <c r="G485" s="69"/>
      <c r="I485" s="26"/>
      <c r="J485" s="69"/>
      <c r="K485" s="69"/>
      <c r="L485" s="67"/>
      <c r="M485" s="69"/>
      <c r="N485" s="71"/>
      <c r="O485" s="72"/>
      <c r="P485" s="26"/>
      <c r="Q485" s="26"/>
      <c r="R485" s="26"/>
      <c r="S485" s="26"/>
    </row>
    <row r="486" spans="1:19" s="66" customFormat="1">
      <c r="A486" s="150"/>
      <c r="B486" s="1"/>
      <c r="C486" s="26"/>
      <c r="D486" s="67"/>
      <c r="E486" s="67"/>
      <c r="F486" s="26"/>
      <c r="G486" s="69"/>
      <c r="I486" s="26"/>
      <c r="J486" s="69"/>
      <c r="K486" s="69"/>
      <c r="L486" s="67"/>
      <c r="M486" s="69"/>
      <c r="N486" s="71"/>
      <c r="O486" s="72"/>
      <c r="P486" s="26"/>
      <c r="Q486" s="26"/>
      <c r="R486" s="26"/>
      <c r="S486" s="26"/>
    </row>
    <row r="487" spans="1:19" s="66" customFormat="1">
      <c r="A487" s="150"/>
      <c r="B487" s="1"/>
      <c r="C487" s="26"/>
      <c r="D487" s="67"/>
      <c r="E487" s="67"/>
      <c r="F487" s="26"/>
      <c r="G487" s="69"/>
      <c r="I487" s="26"/>
      <c r="J487" s="69"/>
      <c r="K487" s="69"/>
      <c r="L487" s="67"/>
      <c r="M487" s="69"/>
      <c r="N487" s="71"/>
      <c r="O487" s="72"/>
      <c r="P487" s="26"/>
      <c r="Q487" s="26"/>
      <c r="R487" s="26"/>
      <c r="S487" s="26"/>
    </row>
    <row r="488" spans="1:19" s="66" customFormat="1">
      <c r="A488" s="150"/>
      <c r="B488" s="1"/>
      <c r="C488" s="26"/>
      <c r="D488" s="67"/>
      <c r="E488" s="67"/>
      <c r="F488" s="26"/>
      <c r="G488" s="69"/>
      <c r="I488" s="26"/>
      <c r="J488" s="69"/>
      <c r="K488" s="69"/>
      <c r="L488" s="67"/>
      <c r="M488" s="69"/>
      <c r="N488" s="71"/>
      <c r="O488" s="72"/>
      <c r="P488" s="26"/>
      <c r="Q488" s="26"/>
      <c r="R488" s="26"/>
      <c r="S488" s="26"/>
    </row>
    <row r="489" spans="1:19" s="66" customFormat="1">
      <c r="A489" s="150"/>
      <c r="B489" s="1"/>
      <c r="C489" s="26"/>
      <c r="D489" s="67"/>
      <c r="E489" s="67"/>
      <c r="F489" s="26"/>
      <c r="G489" s="69"/>
      <c r="I489" s="26"/>
      <c r="J489" s="69"/>
      <c r="K489" s="69"/>
      <c r="L489" s="67"/>
      <c r="M489" s="69"/>
      <c r="N489" s="71"/>
      <c r="O489" s="72"/>
      <c r="P489" s="26"/>
      <c r="Q489" s="26"/>
      <c r="R489" s="26"/>
      <c r="S489" s="26"/>
    </row>
    <row r="490" spans="1:19" s="66" customFormat="1">
      <c r="A490" s="150"/>
      <c r="B490" s="1"/>
      <c r="C490" s="26"/>
      <c r="D490" s="67"/>
      <c r="E490" s="67"/>
      <c r="F490" s="26"/>
      <c r="G490" s="69"/>
      <c r="I490" s="26"/>
      <c r="J490" s="69"/>
      <c r="K490" s="69"/>
      <c r="L490" s="67"/>
      <c r="M490" s="69"/>
      <c r="N490" s="71"/>
      <c r="O490" s="72"/>
      <c r="P490" s="26"/>
      <c r="Q490" s="26"/>
      <c r="R490" s="26"/>
      <c r="S490" s="26"/>
    </row>
    <row r="491" spans="1:19" s="66" customFormat="1">
      <c r="A491" s="150"/>
      <c r="B491" s="1"/>
      <c r="C491" s="26"/>
      <c r="D491" s="67"/>
      <c r="E491" s="67"/>
      <c r="F491" s="26"/>
      <c r="G491" s="69"/>
      <c r="I491" s="26"/>
      <c r="J491" s="69"/>
      <c r="K491" s="69"/>
      <c r="L491" s="67"/>
      <c r="M491" s="69"/>
      <c r="N491" s="71"/>
      <c r="O491" s="72"/>
      <c r="P491" s="26"/>
      <c r="Q491" s="26"/>
      <c r="R491" s="26"/>
      <c r="S491" s="26"/>
    </row>
    <row r="492" spans="1:19" s="66" customFormat="1">
      <c r="A492" s="150"/>
      <c r="B492" s="1"/>
      <c r="C492" s="26"/>
      <c r="D492" s="67"/>
      <c r="E492" s="67"/>
      <c r="F492" s="26"/>
      <c r="G492" s="69"/>
      <c r="I492" s="26"/>
      <c r="J492" s="69"/>
      <c r="K492" s="69"/>
      <c r="L492" s="67"/>
      <c r="M492" s="69"/>
      <c r="N492" s="71"/>
      <c r="O492" s="72"/>
      <c r="P492" s="26"/>
      <c r="Q492" s="26"/>
      <c r="R492" s="26"/>
      <c r="S492" s="26"/>
    </row>
    <row r="493" spans="1:19" s="66" customFormat="1">
      <c r="A493" s="150"/>
      <c r="B493" s="1"/>
      <c r="C493" s="26"/>
      <c r="D493" s="67"/>
      <c r="E493" s="67"/>
      <c r="F493" s="26"/>
      <c r="G493" s="69"/>
      <c r="I493" s="26"/>
      <c r="J493" s="69"/>
      <c r="K493" s="69"/>
      <c r="L493" s="67"/>
      <c r="M493" s="69"/>
      <c r="N493" s="71"/>
      <c r="O493" s="72"/>
      <c r="P493" s="26"/>
      <c r="Q493" s="26"/>
      <c r="R493" s="26"/>
      <c r="S493" s="26"/>
    </row>
    <row r="494" spans="1:19" s="66" customFormat="1">
      <c r="A494" s="150"/>
      <c r="B494" s="1"/>
      <c r="C494" s="26"/>
      <c r="D494" s="67"/>
      <c r="E494" s="67"/>
      <c r="F494" s="26"/>
      <c r="G494" s="69"/>
      <c r="I494" s="26"/>
      <c r="J494" s="69"/>
      <c r="K494" s="69"/>
      <c r="L494" s="67"/>
      <c r="M494" s="69"/>
      <c r="N494" s="71"/>
      <c r="O494" s="72"/>
      <c r="P494" s="26"/>
      <c r="Q494" s="26"/>
      <c r="R494" s="26"/>
      <c r="S494" s="26"/>
    </row>
    <row r="495" spans="1:19" s="66" customFormat="1">
      <c r="A495" s="150"/>
      <c r="B495" s="1"/>
      <c r="C495" s="26"/>
      <c r="D495" s="67"/>
      <c r="E495" s="67"/>
      <c r="F495" s="26"/>
      <c r="G495" s="69"/>
      <c r="I495" s="26"/>
      <c r="J495" s="69"/>
      <c r="K495" s="69"/>
      <c r="L495" s="67"/>
      <c r="M495" s="69"/>
      <c r="N495" s="71"/>
      <c r="O495" s="72"/>
      <c r="P495" s="26"/>
      <c r="Q495" s="26"/>
      <c r="R495" s="26"/>
      <c r="S495" s="26"/>
    </row>
    <row r="496" spans="1:19" s="66" customFormat="1">
      <c r="A496" s="150"/>
      <c r="B496" s="1"/>
      <c r="C496" s="26"/>
      <c r="D496" s="67"/>
      <c r="E496" s="67"/>
      <c r="F496" s="26"/>
      <c r="G496" s="69"/>
      <c r="I496" s="26"/>
      <c r="J496" s="69"/>
      <c r="K496" s="69"/>
      <c r="L496" s="67"/>
      <c r="M496" s="69"/>
      <c r="N496" s="71"/>
      <c r="O496" s="72"/>
      <c r="P496" s="26"/>
      <c r="Q496" s="26"/>
      <c r="R496" s="26"/>
      <c r="S496" s="26"/>
    </row>
    <row r="497" spans="1:19" s="66" customFormat="1">
      <c r="A497" s="150"/>
      <c r="B497" s="1"/>
      <c r="C497" s="26"/>
      <c r="D497" s="67"/>
      <c r="E497" s="67"/>
      <c r="F497" s="26"/>
      <c r="G497" s="69"/>
      <c r="I497" s="26"/>
      <c r="J497" s="69"/>
      <c r="K497" s="69"/>
      <c r="L497" s="67"/>
      <c r="M497" s="69"/>
      <c r="N497" s="71"/>
      <c r="O497" s="72"/>
      <c r="P497" s="26"/>
      <c r="Q497" s="26"/>
      <c r="R497" s="26"/>
      <c r="S497" s="26"/>
    </row>
    <row r="498" spans="1:19" s="66" customFormat="1">
      <c r="A498" s="150"/>
      <c r="B498" s="1"/>
      <c r="C498" s="26"/>
      <c r="D498" s="67"/>
      <c r="E498" s="67"/>
      <c r="F498" s="26"/>
      <c r="G498" s="69"/>
      <c r="I498" s="26"/>
      <c r="J498" s="69"/>
      <c r="K498" s="69"/>
      <c r="L498" s="67"/>
      <c r="M498" s="69"/>
      <c r="N498" s="71"/>
      <c r="O498" s="72"/>
      <c r="P498" s="26"/>
      <c r="Q498" s="26"/>
      <c r="R498" s="26"/>
      <c r="S498" s="26"/>
    </row>
    <row r="499" spans="1:19" s="66" customFormat="1">
      <c r="A499" s="150"/>
      <c r="B499" s="1"/>
      <c r="C499" s="26"/>
      <c r="D499" s="67"/>
      <c r="E499" s="67"/>
      <c r="F499" s="26"/>
      <c r="G499" s="69"/>
      <c r="I499" s="26"/>
      <c r="J499" s="69"/>
      <c r="K499" s="69"/>
      <c r="L499" s="67"/>
      <c r="M499" s="69"/>
      <c r="N499" s="71"/>
      <c r="O499" s="72"/>
      <c r="P499" s="26"/>
      <c r="Q499" s="26"/>
      <c r="R499" s="26"/>
      <c r="S499" s="26"/>
    </row>
    <row r="500" spans="1:19" s="66" customFormat="1">
      <c r="A500" s="150"/>
      <c r="B500" s="1"/>
      <c r="C500" s="26"/>
      <c r="D500" s="67"/>
      <c r="E500" s="67"/>
      <c r="F500" s="26"/>
      <c r="G500" s="69"/>
      <c r="I500" s="26"/>
      <c r="J500" s="69"/>
      <c r="K500" s="69"/>
      <c r="L500" s="67"/>
      <c r="M500" s="69"/>
      <c r="N500" s="71"/>
      <c r="O500" s="72"/>
      <c r="P500" s="26"/>
      <c r="Q500" s="26"/>
      <c r="R500" s="26"/>
      <c r="S500" s="26"/>
    </row>
    <row r="501" spans="1:19" s="66" customFormat="1">
      <c r="A501" s="150"/>
      <c r="B501" s="1"/>
      <c r="C501" s="26"/>
      <c r="D501" s="67"/>
      <c r="E501" s="67"/>
      <c r="F501" s="26"/>
      <c r="G501" s="69"/>
      <c r="I501" s="26"/>
      <c r="J501" s="69"/>
      <c r="K501" s="69"/>
      <c r="L501" s="67"/>
      <c r="M501" s="69"/>
      <c r="N501" s="71"/>
      <c r="O501" s="72"/>
      <c r="P501" s="26"/>
      <c r="Q501" s="26"/>
      <c r="R501" s="26"/>
      <c r="S501" s="26"/>
    </row>
    <row r="502" spans="1:19" s="66" customFormat="1">
      <c r="A502" s="150"/>
      <c r="B502" s="1"/>
      <c r="C502" s="26"/>
      <c r="D502" s="67"/>
      <c r="E502" s="67"/>
      <c r="F502" s="26"/>
      <c r="G502" s="69"/>
      <c r="I502" s="26"/>
      <c r="J502" s="69"/>
      <c r="K502" s="69"/>
      <c r="L502" s="67"/>
      <c r="M502" s="69"/>
      <c r="N502" s="71"/>
      <c r="O502" s="72"/>
      <c r="P502" s="26"/>
      <c r="Q502" s="26"/>
      <c r="R502" s="26"/>
      <c r="S502" s="26"/>
    </row>
    <row r="503" spans="1:19" s="66" customFormat="1">
      <c r="A503" s="150"/>
      <c r="B503" s="1"/>
      <c r="C503" s="26"/>
      <c r="D503" s="67"/>
      <c r="E503" s="67"/>
      <c r="F503" s="26"/>
      <c r="G503" s="69"/>
      <c r="I503" s="26"/>
      <c r="J503" s="69"/>
      <c r="K503" s="69"/>
      <c r="L503" s="67"/>
      <c r="M503" s="69"/>
      <c r="N503" s="71"/>
      <c r="O503" s="72"/>
      <c r="P503" s="26"/>
      <c r="Q503" s="26"/>
      <c r="R503" s="26"/>
      <c r="S503" s="26"/>
    </row>
    <row r="504" spans="1:19" s="66" customFormat="1">
      <c r="A504" s="150"/>
      <c r="B504" s="1"/>
      <c r="C504" s="26"/>
      <c r="D504" s="67"/>
      <c r="E504" s="67"/>
      <c r="F504" s="26"/>
      <c r="G504" s="69"/>
      <c r="I504" s="26"/>
      <c r="J504" s="69"/>
      <c r="K504" s="69"/>
      <c r="L504" s="67"/>
      <c r="M504" s="69"/>
      <c r="N504" s="71"/>
      <c r="O504" s="72"/>
      <c r="P504" s="26"/>
      <c r="Q504" s="26"/>
      <c r="R504" s="26"/>
      <c r="S504" s="26"/>
    </row>
    <row r="505" spans="1:19" s="66" customFormat="1">
      <c r="A505" s="150"/>
      <c r="B505" s="1"/>
      <c r="C505" s="26"/>
      <c r="D505" s="67"/>
      <c r="E505" s="67"/>
      <c r="F505" s="26"/>
      <c r="G505" s="69"/>
      <c r="I505" s="26"/>
      <c r="J505" s="69"/>
      <c r="K505" s="69"/>
      <c r="L505" s="67"/>
      <c r="M505" s="69"/>
      <c r="N505" s="71"/>
      <c r="O505" s="72"/>
      <c r="P505" s="26"/>
      <c r="Q505" s="26"/>
      <c r="R505" s="26"/>
      <c r="S505" s="26"/>
    </row>
    <row r="506" spans="1:19" s="66" customFormat="1">
      <c r="A506" s="150"/>
      <c r="B506" s="1"/>
      <c r="C506" s="26"/>
      <c r="D506" s="67"/>
      <c r="E506" s="67"/>
      <c r="F506" s="26"/>
      <c r="G506" s="69"/>
      <c r="I506" s="26"/>
      <c r="J506" s="69"/>
      <c r="K506" s="69"/>
      <c r="L506" s="67"/>
      <c r="M506" s="69"/>
      <c r="N506" s="71"/>
      <c r="O506" s="72"/>
      <c r="P506" s="26"/>
      <c r="Q506" s="26"/>
      <c r="R506" s="26"/>
      <c r="S506" s="26"/>
    </row>
    <row r="507" spans="1:19" s="66" customFormat="1">
      <c r="A507" s="150"/>
      <c r="B507" s="1"/>
      <c r="C507" s="26"/>
      <c r="D507" s="67"/>
      <c r="E507" s="67"/>
      <c r="F507" s="26"/>
      <c r="G507" s="69"/>
      <c r="I507" s="26"/>
      <c r="J507" s="69"/>
      <c r="K507" s="69"/>
      <c r="L507" s="67"/>
      <c r="M507" s="69"/>
      <c r="N507" s="71"/>
      <c r="O507" s="72"/>
      <c r="P507" s="26"/>
      <c r="Q507" s="26"/>
      <c r="R507" s="26"/>
      <c r="S507" s="26"/>
    </row>
    <row r="508" spans="1:19" s="66" customFormat="1">
      <c r="A508" s="150"/>
      <c r="B508" s="1"/>
      <c r="C508" s="26"/>
      <c r="D508" s="67"/>
      <c r="E508" s="67"/>
      <c r="F508" s="26"/>
      <c r="G508" s="69"/>
      <c r="I508" s="26"/>
      <c r="J508" s="69"/>
      <c r="K508" s="69"/>
      <c r="L508" s="67"/>
      <c r="M508" s="69"/>
      <c r="N508" s="71"/>
      <c r="O508" s="72"/>
      <c r="P508" s="26"/>
      <c r="Q508" s="26"/>
      <c r="R508" s="26"/>
      <c r="S508" s="26"/>
    </row>
    <row r="509" spans="1:19" s="66" customFormat="1">
      <c r="A509" s="150"/>
      <c r="B509" s="1"/>
      <c r="C509" s="26"/>
      <c r="D509" s="67"/>
      <c r="E509" s="67"/>
      <c r="F509" s="26"/>
      <c r="G509" s="69"/>
      <c r="I509" s="26"/>
      <c r="J509" s="69"/>
      <c r="K509" s="69"/>
      <c r="L509" s="67"/>
      <c r="M509" s="69"/>
      <c r="N509" s="71"/>
      <c r="O509" s="72"/>
      <c r="P509" s="26"/>
      <c r="Q509" s="26"/>
      <c r="R509" s="26"/>
      <c r="S509" s="26"/>
    </row>
    <row r="510" spans="1:19" s="66" customFormat="1">
      <c r="A510" s="150"/>
      <c r="B510" s="1"/>
      <c r="C510" s="26"/>
      <c r="D510" s="67"/>
      <c r="E510" s="67"/>
      <c r="F510" s="26"/>
      <c r="G510" s="69"/>
      <c r="I510" s="26"/>
      <c r="J510" s="69"/>
      <c r="K510" s="69"/>
      <c r="L510" s="67"/>
      <c r="M510" s="69"/>
      <c r="N510" s="71"/>
      <c r="O510" s="72"/>
      <c r="P510" s="26"/>
      <c r="Q510" s="26"/>
      <c r="R510" s="26"/>
      <c r="S510" s="26"/>
    </row>
    <row r="511" spans="1:19" s="66" customFormat="1">
      <c r="A511" s="150"/>
      <c r="B511" s="1"/>
      <c r="C511" s="26"/>
      <c r="D511" s="67"/>
      <c r="E511" s="67"/>
      <c r="F511" s="26"/>
      <c r="G511" s="69"/>
      <c r="I511" s="26"/>
      <c r="J511" s="69"/>
      <c r="K511" s="69"/>
      <c r="L511" s="67"/>
      <c r="M511" s="69"/>
      <c r="N511" s="71"/>
      <c r="O511" s="72"/>
      <c r="P511" s="26"/>
      <c r="Q511" s="26"/>
      <c r="R511" s="26"/>
      <c r="S511" s="26"/>
    </row>
    <row r="512" spans="1:19" s="66" customFormat="1">
      <c r="A512" s="150"/>
      <c r="B512" s="1"/>
      <c r="C512" s="26"/>
      <c r="D512" s="67"/>
      <c r="E512" s="67"/>
      <c r="F512" s="26"/>
      <c r="G512" s="69"/>
      <c r="I512" s="26"/>
      <c r="J512" s="69"/>
      <c r="K512" s="69"/>
      <c r="L512" s="67"/>
      <c r="M512" s="69"/>
      <c r="N512" s="71"/>
      <c r="O512" s="72"/>
      <c r="P512" s="26"/>
      <c r="Q512" s="26"/>
      <c r="R512" s="26"/>
      <c r="S512" s="26"/>
    </row>
    <row r="513" spans="1:19" s="66" customFormat="1">
      <c r="A513" s="150"/>
      <c r="B513" s="1"/>
      <c r="C513" s="26"/>
      <c r="D513" s="67"/>
      <c r="E513" s="67"/>
      <c r="F513" s="26"/>
      <c r="G513" s="69"/>
      <c r="I513" s="26"/>
      <c r="J513" s="69"/>
      <c r="K513" s="69"/>
      <c r="L513" s="67"/>
      <c r="M513" s="69"/>
      <c r="N513" s="71"/>
      <c r="O513" s="72"/>
      <c r="P513" s="26"/>
      <c r="Q513" s="26"/>
      <c r="R513" s="26"/>
      <c r="S513" s="26"/>
    </row>
    <row r="514" spans="1:19" s="66" customFormat="1">
      <c r="A514" s="150"/>
      <c r="B514" s="1"/>
      <c r="C514" s="26"/>
      <c r="D514" s="67"/>
      <c r="E514" s="67"/>
      <c r="F514" s="26"/>
      <c r="G514" s="69"/>
      <c r="I514" s="26"/>
      <c r="J514" s="69"/>
      <c r="K514" s="69"/>
      <c r="L514" s="67"/>
      <c r="M514" s="69"/>
      <c r="N514" s="71"/>
      <c r="O514" s="72"/>
      <c r="P514" s="26"/>
      <c r="Q514" s="26"/>
      <c r="R514" s="26"/>
      <c r="S514" s="26"/>
    </row>
    <row r="515" spans="1:19" s="66" customFormat="1">
      <c r="A515" s="150"/>
      <c r="B515" s="1"/>
      <c r="C515" s="26"/>
      <c r="D515" s="67"/>
      <c r="E515" s="67"/>
      <c r="F515" s="26"/>
      <c r="G515" s="69"/>
      <c r="I515" s="26"/>
      <c r="J515" s="69"/>
      <c r="K515" s="69"/>
      <c r="L515" s="67"/>
      <c r="M515" s="69"/>
      <c r="N515" s="71"/>
      <c r="O515" s="72"/>
      <c r="P515" s="26"/>
      <c r="Q515" s="26"/>
      <c r="R515" s="26"/>
      <c r="S515" s="26"/>
    </row>
    <row r="516" spans="1:19" s="66" customFormat="1">
      <c r="A516" s="150"/>
      <c r="B516" s="1"/>
      <c r="C516" s="26"/>
      <c r="D516" s="67"/>
      <c r="E516" s="67"/>
      <c r="F516" s="26"/>
      <c r="G516" s="69"/>
      <c r="I516" s="26"/>
      <c r="J516" s="69"/>
      <c r="K516" s="69"/>
      <c r="L516" s="67"/>
      <c r="M516" s="69"/>
      <c r="N516" s="71"/>
      <c r="O516" s="72"/>
      <c r="P516" s="26"/>
      <c r="Q516" s="26"/>
      <c r="R516" s="26"/>
      <c r="S516" s="26"/>
    </row>
    <row r="517" spans="1:19" s="66" customFormat="1">
      <c r="A517" s="150"/>
      <c r="B517" s="1"/>
      <c r="C517" s="26"/>
      <c r="D517" s="67"/>
      <c r="E517" s="67"/>
      <c r="F517" s="26"/>
      <c r="G517" s="69"/>
      <c r="I517" s="26"/>
      <c r="J517" s="69"/>
      <c r="K517" s="69"/>
      <c r="L517" s="67"/>
      <c r="M517" s="69"/>
      <c r="N517" s="71"/>
      <c r="O517" s="72"/>
      <c r="P517" s="26"/>
      <c r="Q517" s="26"/>
      <c r="R517" s="26"/>
      <c r="S517" s="26"/>
    </row>
    <row r="518" spans="1:19" s="66" customFormat="1">
      <c r="A518" s="150"/>
      <c r="B518" s="1"/>
      <c r="C518" s="26"/>
      <c r="D518" s="67"/>
      <c r="E518" s="67"/>
      <c r="F518" s="26"/>
      <c r="G518" s="69"/>
      <c r="I518" s="26"/>
      <c r="J518" s="69"/>
      <c r="K518" s="69"/>
      <c r="L518" s="67"/>
      <c r="M518" s="69"/>
      <c r="N518" s="71"/>
      <c r="O518" s="72"/>
      <c r="P518" s="26"/>
      <c r="Q518" s="26"/>
      <c r="R518" s="26"/>
      <c r="S518" s="26"/>
    </row>
    <row r="519" spans="1:19" s="66" customFormat="1">
      <c r="A519" s="150"/>
      <c r="B519" s="1"/>
      <c r="C519" s="26"/>
      <c r="D519" s="67"/>
      <c r="E519" s="67"/>
      <c r="F519" s="26"/>
      <c r="G519" s="69"/>
      <c r="I519" s="26"/>
      <c r="J519" s="69"/>
      <c r="K519" s="69"/>
      <c r="L519" s="67"/>
      <c r="M519" s="69"/>
      <c r="N519" s="71"/>
      <c r="O519" s="72"/>
      <c r="P519" s="26"/>
      <c r="Q519" s="26"/>
      <c r="R519" s="26"/>
      <c r="S519" s="26"/>
    </row>
    <row r="520" spans="1:19" s="66" customFormat="1">
      <c r="A520" s="150"/>
      <c r="B520" s="1"/>
      <c r="C520" s="26"/>
      <c r="D520" s="67"/>
      <c r="E520" s="67"/>
      <c r="F520" s="26"/>
      <c r="G520" s="69"/>
      <c r="I520" s="26"/>
      <c r="J520" s="69"/>
      <c r="K520" s="69"/>
      <c r="L520" s="67"/>
      <c r="M520" s="69"/>
      <c r="N520" s="71"/>
      <c r="O520" s="72"/>
      <c r="P520" s="26"/>
      <c r="Q520" s="26"/>
      <c r="R520" s="26"/>
      <c r="S520" s="26"/>
    </row>
    <row r="521" spans="1:19"/>
    <row r="522" spans="1:19"/>
    <row r="523" spans="1:19"/>
    <row r="524" spans="1:19"/>
    <row r="525" spans="1:19" s="150" customFormat="1">
      <c r="B525" s="1"/>
      <c r="C525" s="26"/>
      <c r="D525" s="67"/>
      <c r="E525" s="67"/>
      <c r="F525" s="26"/>
      <c r="G525" s="69"/>
      <c r="H525" s="66"/>
      <c r="I525" s="26"/>
      <c r="J525" s="69"/>
      <c r="K525" s="69"/>
      <c r="L525" s="67"/>
      <c r="M525" s="69"/>
      <c r="N525" s="71"/>
      <c r="O525" s="72"/>
      <c r="P525" s="26"/>
      <c r="Q525" s="26"/>
      <c r="R525" s="26"/>
      <c r="S525" s="26"/>
    </row>
    <row r="526" spans="1:19" s="150" customFormat="1">
      <c r="B526" s="1"/>
      <c r="C526" s="26"/>
      <c r="D526" s="67"/>
      <c r="E526" s="67"/>
      <c r="F526" s="26"/>
      <c r="G526" s="69"/>
      <c r="H526" s="66"/>
      <c r="I526" s="26"/>
      <c r="J526" s="69"/>
      <c r="K526" s="69"/>
      <c r="L526" s="67"/>
      <c r="M526" s="69"/>
      <c r="N526" s="71"/>
      <c r="O526" s="72"/>
      <c r="P526" s="26"/>
      <c r="Q526" s="26"/>
      <c r="R526" s="26"/>
      <c r="S526" s="26"/>
    </row>
    <row r="527" spans="1:19" s="150" customFormat="1">
      <c r="B527" s="1"/>
      <c r="C527" s="26"/>
      <c r="D527" s="67"/>
      <c r="E527" s="67"/>
      <c r="F527" s="26"/>
      <c r="G527" s="69"/>
      <c r="H527" s="66"/>
      <c r="I527" s="26"/>
      <c r="J527" s="69"/>
      <c r="K527" s="69"/>
      <c r="L527" s="67"/>
      <c r="M527" s="69"/>
      <c r="N527" s="71"/>
      <c r="O527" s="72"/>
      <c r="P527" s="26"/>
      <c r="Q527" s="26"/>
      <c r="R527" s="26"/>
      <c r="S527" s="26"/>
    </row>
    <row r="528" spans="1:19" s="150" customFormat="1">
      <c r="B528" s="1"/>
      <c r="C528" s="26"/>
      <c r="D528" s="67"/>
      <c r="E528" s="67"/>
      <c r="F528" s="26"/>
      <c r="G528" s="69"/>
      <c r="H528" s="66"/>
      <c r="I528" s="26"/>
      <c r="J528" s="69"/>
      <c r="K528" s="69"/>
      <c r="L528" s="67"/>
      <c r="M528" s="69"/>
      <c r="N528" s="71"/>
      <c r="O528" s="72"/>
      <c r="P528" s="26"/>
      <c r="Q528" s="26"/>
      <c r="R528" s="26"/>
      <c r="S528" s="26"/>
    </row>
    <row r="529" spans="2:19" s="150" customFormat="1">
      <c r="B529" s="1"/>
      <c r="C529" s="26"/>
      <c r="D529" s="67"/>
      <c r="E529" s="67"/>
      <c r="F529" s="26"/>
      <c r="G529" s="69"/>
      <c r="H529" s="66"/>
      <c r="I529" s="26"/>
      <c r="J529" s="69"/>
      <c r="K529" s="69"/>
      <c r="L529" s="67"/>
      <c r="M529" s="69"/>
      <c r="N529" s="71"/>
      <c r="O529" s="72"/>
      <c r="P529" s="26"/>
      <c r="Q529" s="26"/>
      <c r="R529" s="26"/>
      <c r="S529" s="26"/>
    </row>
    <row r="530" spans="2:19" s="150" customFormat="1">
      <c r="B530" s="1"/>
      <c r="C530" s="26"/>
      <c r="D530" s="67"/>
      <c r="E530" s="67"/>
      <c r="F530" s="26"/>
      <c r="G530" s="69"/>
      <c r="H530" s="66"/>
      <c r="I530" s="26"/>
      <c r="J530" s="69"/>
      <c r="K530" s="69"/>
      <c r="L530" s="67"/>
      <c r="M530" s="69"/>
      <c r="N530" s="71"/>
      <c r="O530" s="72"/>
      <c r="P530" s="26"/>
      <c r="Q530" s="26"/>
      <c r="R530" s="26"/>
      <c r="S530" s="26"/>
    </row>
    <row r="531" spans="2:19" s="150" customFormat="1">
      <c r="B531" s="1"/>
      <c r="C531" s="26"/>
      <c r="D531" s="67"/>
      <c r="E531" s="67"/>
      <c r="F531" s="26"/>
      <c r="G531" s="69"/>
      <c r="H531" s="66"/>
      <c r="I531" s="26"/>
      <c r="J531" s="69"/>
      <c r="K531" s="69"/>
      <c r="L531" s="67"/>
      <c r="M531" s="69"/>
      <c r="N531" s="71"/>
      <c r="O531" s="72"/>
      <c r="P531" s="26"/>
      <c r="Q531" s="26"/>
      <c r="R531" s="26"/>
      <c r="S531" s="26"/>
    </row>
    <row r="532" spans="2:19" s="150" customFormat="1">
      <c r="B532" s="1"/>
      <c r="C532" s="26"/>
      <c r="D532" s="67"/>
      <c r="E532" s="67"/>
      <c r="F532" s="26"/>
      <c r="G532" s="69"/>
      <c r="H532" s="66"/>
      <c r="I532" s="26"/>
      <c r="J532" s="69"/>
      <c r="K532" s="69"/>
      <c r="L532" s="67"/>
      <c r="M532" s="69"/>
      <c r="N532" s="71"/>
      <c r="O532" s="72"/>
      <c r="P532" s="26"/>
      <c r="Q532" s="26"/>
      <c r="R532" s="26"/>
      <c r="S532" s="26"/>
    </row>
    <row r="533" spans="2:19" s="150" customFormat="1">
      <c r="B533" s="1"/>
      <c r="C533" s="26"/>
      <c r="D533" s="67"/>
      <c r="E533" s="67"/>
      <c r="F533" s="26"/>
      <c r="G533" s="69"/>
      <c r="H533" s="66"/>
      <c r="I533" s="26"/>
      <c r="J533" s="69"/>
      <c r="K533" s="69"/>
      <c r="L533" s="67"/>
      <c r="M533" s="69"/>
      <c r="N533" s="71"/>
      <c r="O533" s="72"/>
      <c r="P533" s="26"/>
      <c r="Q533" s="26"/>
      <c r="R533" s="26"/>
      <c r="S533" s="26"/>
    </row>
    <row r="534" spans="2:19" s="150" customFormat="1">
      <c r="B534" s="1"/>
      <c r="C534" s="26"/>
      <c r="D534" s="67"/>
      <c r="E534" s="67"/>
      <c r="F534" s="26"/>
      <c r="G534" s="69"/>
      <c r="H534" s="66"/>
      <c r="I534" s="26"/>
      <c r="J534" s="69"/>
      <c r="K534" s="69"/>
      <c r="L534" s="67"/>
      <c r="M534" s="69"/>
      <c r="N534" s="71"/>
      <c r="O534" s="72"/>
      <c r="P534" s="26"/>
      <c r="Q534" s="26"/>
      <c r="R534" s="26"/>
      <c r="S534" s="26"/>
    </row>
    <row r="535" spans="2:19" s="150" customFormat="1">
      <c r="B535" s="1"/>
      <c r="C535" s="26"/>
      <c r="D535" s="67"/>
      <c r="E535" s="67"/>
      <c r="F535" s="26"/>
      <c r="G535" s="69"/>
      <c r="H535" s="66"/>
      <c r="I535" s="26"/>
      <c r="J535" s="69"/>
      <c r="K535" s="69"/>
      <c r="L535" s="67"/>
      <c r="M535" s="69"/>
      <c r="N535" s="71"/>
      <c r="O535" s="72"/>
      <c r="P535" s="26"/>
      <c r="Q535" s="26"/>
      <c r="R535" s="26"/>
      <c r="S535" s="26"/>
    </row>
    <row r="536" spans="2:19" s="150" customFormat="1">
      <c r="B536" s="1"/>
      <c r="C536" s="26"/>
      <c r="D536" s="67"/>
      <c r="E536" s="67"/>
      <c r="F536" s="26"/>
      <c r="G536" s="69"/>
      <c r="H536" s="66"/>
      <c r="I536" s="26"/>
      <c r="J536" s="69"/>
      <c r="K536" s="69"/>
      <c r="L536" s="67"/>
      <c r="M536" s="69"/>
      <c r="N536" s="71"/>
      <c r="O536" s="72"/>
      <c r="P536" s="26"/>
      <c r="Q536" s="26"/>
      <c r="R536" s="26"/>
      <c r="S536" s="26"/>
    </row>
    <row r="537" spans="2:19" s="150" customFormat="1">
      <c r="B537" s="1"/>
      <c r="C537" s="26"/>
      <c r="D537" s="67"/>
      <c r="E537" s="67"/>
      <c r="F537" s="26"/>
      <c r="G537" s="69"/>
      <c r="H537" s="66"/>
      <c r="I537" s="26"/>
      <c r="J537" s="69"/>
      <c r="K537" s="69"/>
      <c r="L537" s="67"/>
      <c r="M537" s="69"/>
      <c r="N537" s="71"/>
      <c r="O537" s="72"/>
      <c r="P537" s="26"/>
      <c r="Q537" s="26"/>
      <c r="R537" s="26"/>
      <c r="S537" s="26"/>
    </row>
    <row r="538" spans="2:19" s="150" customFormat="1">
      <c r="B538" s="1"/>
      <c r="C538" s="26"/>
      <c r="D538" s="67"/>
      <c r="E538" s="67"/>
      <c r="F538" s="26"/>
      <c r="G538" s="69"/>
      <c r="H538" s="66"/>
      <c r="I538" s="26"/>
      <c r="J538" s="69"/>
      <c r="K538" s="69"/>
      <c r="L538" s="67"/>
      <c r="M538" s="69"/>
      <c r="N538" s="71"/>
      <c r="O538" s="72"/>
      <c r="P538" s="26"/>
      <c r="Q538" s="26"/>
      <c r="R538" s="26"/>
      <c r="S538" s="26"/>
    </row>
    <row r="539" spans="2:19" s="150" customFormat="1">
      <c r="B539" s="1"/>
      <c r="C539" s="26"/>
      <c r="D539" s="67"/>
      <c r="E539" s="67"/>
      <c r="F539" s="26"/>
      <c r="G539" s="69"/>
      <c r="H539" s="66"/>
      <c r="I539" s="26"/>
      <c r="J539" s="69"/>
      <c r="K539" s="69"/>
      <c r="L539" s="67"/>
      <c r="M539" s="69"/>
      <c r="N539" s="71"/>
      <c r="O539" s="72"/>
      <c r="P539" s="26"/>
      <c r="Q539" s="26"/>
      <c r="R539" s="26"/>
      <c r="S539" s="26"/>
    </row>
    <row r="540" spans="2:19" s="150" customFormat="1">
      <c r="B540" s="1"/>
      <c r="C540" s="26"/>
      <c r="D540" s="67"/>
      <c r="E540" s="67"/>
      <c r="F540" s="26"/>
      <c r="G540" s="69"/>
      <c r="H540" s="66"/>
      <c r="I540" s="26"/>
      <c r="J540" s="69"/>
      <c r="K540" s="69"/>
      <c r="L540" s="67"/>
      <c r="M540" s="69"/>
      <c r="N540" s="71"/>
      <c r="O540" s="72"/>
      <c r="P540" s="26"/>
      <c r="Q540" s="26"/>
      <c r="R540" s="26"/>
      <c r="S540" s="26"/>
    </row>
    <row r="541" spans="2:19" s="150" customFormat="1">
      <c r="B541" s="1"/>
      <c r="C541" s="26"/>
      <c r="D541" s="67"/>
      <c r="E541" s="67"/>
      <c r="F541" s="26"/>
      <c r="G541" s="69"/>
      <c r="H541" s="66"/>
      <c r="I541" s="26"/>
      <c r="J541" s="69"/>
      <c r="K541" s="69"/>
      <c r="L541" s="67"/>
      <c r="M541" s="69"/>
      <c r="N541" s="71"/>
      <c r="O541" s="72"/>
      <c r="P541" s="26"/>
      <c r="Q541" s="26"/>
      <c r="R541" s="26"/>
      <c r="S541" s="26"/>
    </row>
    <row r="542" spans="2:19" s="150" customFormat="1">
      <c r="B542" s="1"/>
      <c r="C542" s="26"/>
      <c r="D542" s="67"/>
      <c r="E542" s="67"/>
      <c r="F542" s="26"/>
      <c r="G542" s="69"/>
      <c r="H542" s="66"/>
      <c r="I542" s="26"/>
      <c r="J542" s="69"/>
      <c r="K542" s="69"/>
      <c r="L542" s="67"/>
      <c r="M542" s="69"/>
      <c r="N542" s="71"/>
      <c r="O542" s="72"/>
      <c r="P542" s="26"/>
      <c r="Q542" s="26"/>
      <c r="R542" s="26"/>
      <c r="S542" s="26"/>
    </row>
    <row r="543" spans="2:19" s="150" customFormat="1">
      <c r="B543" s="1"/>
      <c r="C543" s="26"/>
      <c r="D543" s="67"/>
      <c r="E543" s="67"/>
      <c r="F543" s="26"/>
      <c r="G543" s="69"/>
      <c r="H543" s="66"/>
      <c r="I543" s="26"/>
      <c r="J543" s="69"/>
      <c r="K543" s="69"/>
      <c r="L543" s="67"/>
      <c r="M543" s="69"/>
      <c r="N543" s="71"/>
      <c r="O543" s="72"/>
      <c r="P543" s="26"/>
      <c r="Q543" s="26"/>
      <c r="R543" s="26"/>
      <c r="S543" s="26"/>
    </row>
    <row r="544" spans="2:19" s="150" customFormat="1">
      <c r="B544" s="1"/>
      <c r="C544" s="26"/>
      <c r="D544" s="67"/>
      <c r="E544" s="67"/>
      <c r="F544" s="26"/>
      <c r="G544" s="69"/>
      <c r="H544" s="66"/>
      <c r="I544" s="26"/>
      <c r="J544" s="69"/>
      <c r="K544" s="69"/>
      <c r="L544" s="67"/>
      <c r="M544" s="69"/>
      <c r="N544" s="71"/>
      <c r="O544" s="72"/>
      <c r="P544" s="26"/>
      <c r="Q544" s="26"/>
      <c r="R544" s="26"/>
      <c r="S544" s="26"/>
    </row>
    <row r="545" spans="2:19" s="150" customFormat="1">
      <c r="B545" s="1"/>
      <c r="C545" s="26"/>
      <c r="D545" s="67"/>
      <c r="E545" s="67"/>
      <c r="F545" s="26"/>
      <c r="G545" s="69"/>
      <c r="H545" s="66"/>
      <c r="I545" s="26"/>
      <c r="J545" s="69"/>
      <c r="K545" s="69"/>
      <c r="L545" s="67"/>
      <c r="M545" s="69"/>
      <c r="N545" s="71"/>
      <c r="O545" s="72"/>
      <c r="P545" s="26"/>
      <c r="Q545" s="26"/>
      <c r="R545" s="26"/>
      <c r="S545" s="26"/>
    </row>
    <row r="546" spans="2:19" s="150" customFormat="1">
      <c r="B546" s="1"/>
      <c r="C546" s="26"/>
      <c r="D546" s="67"/>
      <c r="E546" s="67"/>
      <c r="F546" s="26"/>
      <c r="G546" s="69"/>
      <c r="H546" s="66"/>
      <c r="I546" s="26"/>
      <c r="J546" s="69"/>
      <c r="K546" s="69"/>
      <c r="L546" s="67"/>
      <c r="M546" s="69"/>
      <c r="N546" s="71"/>
      <c r="O546" s="72"/>
      <c r="P546" s="26"/>
      <c r="Q546" s="26"/>
      <c r="R546" s="26"/>
      <c r="S546" s="26"/>
    </row>
    <row r="547" spans="2:19" s="150" customFormat="1">
      <c r="B547" s="1"/>
      <c r="C547" s="26"/>
      <c r="D547" s="67"/>
      <c r="E547" s="67"/>
      <c r="F547" s="26"/>
      <c r="G547" s="69"/>
      <c r="H547" s="66"/>
      <c r="I547" s="26"/>
      <c r="J547" s="69"/>
      <c r="K547" s="69"/>
      <c r="L547" s="67"/>
      <c r="M547" s="69"/>
      <c r="N547" s="71"/>
      <c r="O547" s="72"/>
      <c r="P547" s="26"/>
      <c r="Q547" s="26"/>
      <c r="R547" s="26"/>
      <c r="S547" s="26"/>
    </row>
    <row r="548" spans="2:19" s="150" customFormat="1">
      <c r="B548" s="1"/>
      <c r="C548" s="26"/>
      <c r="D548" s="67"/>
      <c r="E548" s="67"/>
      <c r="F548" s="26"/>
      <c r="G548" s="69"/>
      <c r="H548" s="66"/>
      <c r="I548" s="26"/>
      <c r="J548" s="69"/>
      <c r="K548" s="69"/>
      <c r="L548" s="67"/>
      <c r="M548" s="69"/>
      <c r="N548" s="71"/>
      <c r="O548" s="72"/>
      <c r="P548" s="26"/>
      <c r="Q548" s="26"/>
      <c r="R548" s="26"/>
      <c r="S548" s="26"/>
    </row>
    <row r="549" spans="2:19" s="150" customFormat="1">
      <c r="B549" s="1"/>
      <c r="C549" s="26"/>
      <c r="D549" s="67"/>
      <c r="E549" s="67"/>
      <c r="F549" s="26"/>
      <c r="G549" s="69"/>
      <c r="H549" s="66"/>
      <c r="I549" s="26"/>
      <c r="J549" s="69"/>
      <c r="K549" s="69"/>
      <c r="L549" s="67"/>
      <c r="M549" s="69"/>
      <c r="N549" s="71"/>
      <c r="O549" s="72"/>
      <c r="P549" s="26"/>
      <c r="Q549" s="26"/>
      <c r="R549" s="26"/>
      <c r="S549" s="26"/>
    </row>
    <row r="550" spans="2:19" s="150" customFormat="1">
      <c r="B550" s="1"/>
      <c r="C550" s="26"/>
      <c r="D550" s="67"/>
      <c r="E550" s="67"/>
      <c r="F550" s="26"/>
      <c r="G550" s="69"/>
      <c r="H550" s="66"/>
      <c r="I550" s="26"/>
      <c r="J550" s="69"/>
      <c r="K550" s="69"/>
      <c r="L550" s="67"/>
      <c r="M550" s="69"/>
      <c r="N550" s="71"/>
      <c r="O550" s="72"/>
      <c r="P550" s="26"/>
      <c r="Q550" s="26"/>
      <c r="R550" s="26"/>
      <c r="S550" s="26"/>
    </row>
    <row r="551" spans="2:19"/>
    <row r="552" spans="2:19"/>
    <row r="553" spans="2:19"/>
    <row r="554" spans="2:19"/>
    <row r="555" spans="2:19"/>
    <row r="556" spans="2:19"/>
    <row r="557" spans="2:19"/>
    <row r="558" spans="2:19"/>
    <row r="559" spans="2:19"/>
    <row r="560" spans="2:19"/>
    <row r="561" spans="2:19"/>
    <row r="562" spans="2:19"/>
    <row r="563" spans="2:19"/>
    <row r="564" spans="2:19"/>
    <row r="565" spans="2:19"/>
    <row r="566" spans="2:19" s="150" customFormat="1">
      <c r="B566" s="1"/>
      <c r="C566" s="26"/>
      <c r="D566" s="67"/>
      <c r="E566" s="67"/>
      <c r="F566" s="26"/>
      <c r="G566" s="69"/>
      <c r="H566" s="66"/>
      <c r="I566" s="26"/>
      <c r="J566" s="69"/>
      <c r="K566" s="69"/>
      <c r="L566" s="67"/>
      <c r="M566" s="69"/>
      <c r="N566" s="71"/>
      <c r="O566" s="72"/>
      <c r="P566" s="26"/>
      <c r="Q566" s="26"/>
      <c r="R566" s="26"/>
      <c r="S566" s="26"/>
    </row>
    <row r="567" spans="2:19" s="150" customFormat="1">
      <c r="B567" s="1"/>
      <c r="C567" s="26"/>
      <c r="D567" s="67"/>
      <c r="E567" s="67"/>
      <c r="F567" s="26"/>
      <c r="G567" s="69"/>
      <c r="H567" s="66"/>
      <c r="I567" s="26"/>
      <c r="J567" s="69"/>
      <c r="K567" s="69"/>
      <c r="L567" s="67"/>
      <c r="M567" s="69"/>
      <c r="N567" s="71"/>
      <c r="O567" s="72"/>
      <c r="P567" s="26"/>
      <c r="Q567" s="26"/>
      <c r="R567" s="26"/>
      <c r="S567" s="26"/>
    </row>
    <row r="568" spans="2:19" s="150" customFormat="1">
      <c r="B568" s="1"/>
      <c r="C568" s="26"/>
      <c r="D568" s="67"/>
      <c r="E568" s="67"/>
      <c r="F568" s="26"/>
      <c r="G568" s="69"/>
      <c r="H568" s="66"/>
      <c r="I568" s="26"/>
      <c r="J568" s="69"/>
      <c r="K568" s="69"/>
      <c r="L568" s="67"/>
      <c r="M568" s="69"/>
      <c r="N568" s="71"/>
      <c r="O568" s="72"/>
      <c r="P568" s="26"/>
      <c r="Q568" s="26"/>
      <c r="R568" s="26"/>
      <c r="S568" s="26"/>
    </row>
    <row r="569" spans="2:19" s="150" customFormat="1">
      <c r="B569" s="1"/>
      <c r="C569" s="26"/>
      <c r="D569" s="67"/>
      <c r="E569" s="67"/>
      <c r="F569" s="26"/>
      <c r="G569" s="69"/>
      <c r="H569" s="66"/>
      <c r="I569" s="26"/>
      <c r="J569" s="69"/>
      <c r="K569" s="69"/>
      <c r="L569" s="67"/>
      <c r="M569" s="69"/>
      <c r="N569" s="71"/>
      <c r="O569" s="72"/>
      <c r="P569" s="26"/>
      <c r="Q569" s="26"/>
      <c r="R569" s="26"/>
      <c r="S569" s="26"/>
    </row>
    <row r="570" spans="2:19" s="150" customFormat="1">
      <c r="B570" s="1"/>
      <c r="C570" s="26"/>
      <c r="D570" s="67"/>
      <c r="E570" s="67"/>
      <c r="F570" s="26"/>
      <c r="G570" s="69"/>
      <c r="H570" s="66"/>
      <c r="I570" s="26"/>
      <c r="J570" s="69"/>
      <c r="K570" s="69"/>
      <c r="L570" s="67"/>
      <c r="M570" s="69"/>
      <c r="N570" s="71"/>
      <c r="O570" s="72"/>
      <c r="P570" s="26"/>
      <c r="Q570" s="26"/>
      <c r="R570" s="26"/>
      <c r="S570" s="26"/>
    </row>
    <row r="571" spans="2:19" s="150" customFormat="1">
      <c r="B571" s="1"/>
      <c r="C571" s="26"/>
      <c r="D571" s="67"/>
      <c r="E571" s="67"/>
      <c r="F571" s="26"/>
      <c r="G571" s="69"/>
      <c r="H571" s="66"/>
      <c r="I571" s="26"/>
      <c r="J571" s="69"/>
      <c r="K571" s="69"/>
      <c r="L571" s="67"/>
      <c r="M571" s="69"/>
      <c r="N571" s="71"/>
      <c r="O571" s="72"/>
      <c r="P571" s="26"/>
      <c r="Q571" s="26"/>
      <c r="R571" s="26"/>
      <c r="S571" s="26"/>
    </row>
    <row r="572" spans="2:19" s="150" customFormat="1">
      <c r="B572" s="1"/>
      <c r="C572" s="26"/>
      <c r="D572" s="67"/>
      <c r="E572" s="67"/>
      <c r="F572" s="26"/>
      <c r="G572" s="69"/>
      <c r="H572" s="66"/>
      <c r="I572" s="26"/>
      <c r="J572" s="69"/>
      <c r="K572" s="69"/>
      <c r="L572" s="67"/>
      <c r="M572" s="69"/>
      <c r="N572" s="71"/>
      <c r="O572" s="72"/>
      <c r="P572" s="26"/>
      <c r="Q572" s="26"/>
      <c r="R572" s="26"/>
      <c r="S572" s="26"/>
    </row>
    <row r="573" spans="2:19" s="150" customFormat="1">
      <c r="B573" s="1"/>
      <c r="C573" s="26"/>
      <c r="D573" s="67"/>
      <c r="E573" s="67"/>
      <c r="F573" s="26"/>
      <c r="G573" s="69"/>
      <c r="H573" s="66"/>
      <c r="I573" s="26"/>
      <c r="J573" s="69"/>
      <c r="K573" s="69"/>
      <c r="L573" s="67"/>
      <c r="M573" s="69"/>
      <c r="N573" s="71"/>
      <c r="O573" s="72"/>
      <c r="P573" s="26"/>
      <c r="Q573" s="26"/>
      <c r="R573" s="26"/>
      <c r="S573" s="26"/>
    </row>
    <row r="574" spans="2:19" s="150" customFormat="1">
      <c r="B574" s="1"/>
      <c r="C574" s="26"/>
      <c r="D574" s="67"/>
      <c r="E574" s="67"/>
      <c r="F574" s="26"/>
      <c r="G574" s="69"/>
      <c r="H574" s="66"/>
      <c r="I574" s="26"/>
      <c r="J574" s="69"/>
      <c r="K574" s="69"/>
      <c r="L574" s="67"/>
      <c r="M574" s="69"/>
      <c r="N574" s="71"/>
      <c r="O574" s="72"/>
      <c r="P574" s="26"/>
      <c r="Q574" s="26"/>
      <c r="R574" s="26"/>
      <c r="S574" s="26"/>
    </row>
    <row r="575" spans="2:19" s="150" customFormat="1">
      <c r="B575" s="1"/>
      <c r="C575" s="26"/>
      <c r="D575" s="67"/>
      <c r="E575" s="67"/>
      <c r="F575" s="26"/>
      <c r="G575" s="69"/>
      <c r="H575" s="66"/>
      <c r="I575" s="26"/>
      <c r="J575" s="69"/>
      <c r="K575" s="69"/>
      <c r="L575" s="67"/>
      <c r="M575" s="69"/>
      <c r="N575" s="71"/>
      <c r="O575" s="72"/>
      <c r="P575" s="26"/>
      <c r="Q575" s="26"/>
      <c r="R575" s="26"/>
      <c r="S575" s="26"/>
    </row>
    <row r="576" spans="2:19" s="150" customFormat="1">
      <c r="B576" s="1"/>
      <c r="C576" s="26"/>
      <c r="D576" s="67"/>
      <c r="E576" s="67"/>
      <c r="F576" s="26"/>
      <c r="G576" s="69"/>
      <c r="H576" s="66"/>
      <c r="I576" s="26"/>
      <c r="J576" s="69"/>
      <c r="K576" s="69"/>
      <c r="L576" s="67"/>
      <c r="M576" s="69"/>
      <c r="N576" s="71"/>
      <c r="O576" s="72"/>
      <c r="P576" s="26"/>
      <c r="Q576" s="26"/>
      <c r="R576" s="26"/>
      <c r="S576" s="26"/>
    </row>
    <row r="577" spans="2:19" s="150" customFormat="1">
      <c r="B577" s="1"/>
      <c r="C577" s="26"/>
      <c r="D577" s="67"/>
      <c r="E577" s="67"/>
      <c r="F577" s="26"/>
      <c r="G577" s="69"/>
      <c r="H577" s="66"/>
      <c r="I577" s="26"/>
      <c r="J577" s="69"/>
      <c r="K577" s="69"/>
      <c r="L577" s="67"/>
      <c r="M577" s="69"/>
      <c r="N577" s="71"/>
      <c r="O577" s="72"/>
      <c r="P577" s="26"/>
      <c r="Q577" s="26"/>
      <c r="R577" s="26"/>
      <c r="S577" s="26"/>
    </row>
    <row r="578" spans="2:19" s="150" customFormat="1">
      <c r="B578" s="1"/>
      <c r="C578" s="26"/>
      <c r="D578" s="67"/>
      <c r="E578" s="67"/>
      <c r="F578" s="26"/>
      <c r="G578" s="69"/>
      <c r="H578" s="66"/>
      <c r="I578" s="26"/>
      <c r="J578" s="69"/>
      <c r="K578" s="69"/>
      <c r="L578" s="67"/>
      <c r="M578" s="69"/>
      <c r="N578" s="71"/>
      <c r="O578" s="72"/>
      <c r="P578" s="26"/>
      <c r="Q578" s="26"/>
      <c r="R578" s="26"/>
      <c r="S578" s="26"/>
    </row>
    <row r="579" spans="2:19" s="150" customFormat="1">
      <c r="B579" s="1"/>
      <c r="C579" s="26"/>
      <c r="D579" s="67"/>
      <c r="E579" s="67"/>
      <c r="F579" s="26"/>
      <c r="G579" s="69"/>
      <c r="H579" s="66"/>
      <c r="I579" s="26"/>
      <c r="J579" s="69"/>
      <c r="K579" s="69"/>
      <c r="L579" s="67"/>
      <c r="M579" s="69"/>
      <c r="N579" s="71"/>
      <c r="O579" s="72"/>
      <c r="P579" s="26"/>
      <c r="Q579" s="26"/>
      <c r="R579" s="26"/>
      <c r="S579" s="26"/>
    </row>
    <row r="580" spans="2:19" s="150" customFormat="1">
      <c r="B580" s="1"/>
      <c r="C580" s="26"/>
      <c r="D580" s="67"/>
      <c r="E580" s="67"/>
      <c r="F580" s="26"/>
      <c r="G580" s="69"/>
      <c r="H580" s="66"/>
      <c r="I580" s="26"/>
      <c r="J580" s="69"/>
      <c r="K580" s="69"/>
      <c r="L580" s="67"/>
      <c r="M580" s="69"/>
      <c r="N580" s="71"/>
      <c r="O580" s="72"/>
      <c r="P580" s="26"/>
      <c r="Q580" s="26"/>
      <c r="R580" s="26"/>
      <c r="S580" s="26"/>
    </row>
    <row r="581" spans="2:19" s="150" customFormat="1">
      <c r="B581" s="1"/>
      <c r="C581" s="26"/>
      <c r="D581" s="67"/>
      <c r="E581" s="67"/>
      <c r="F581" s="26"/>
      <c r="G581" s="69"/>
      <c r="H581" s="66"/>
      <c r="I581" s="26"/>
      <c r="J581" s="69"/>
      <c r="K581" s="69"/>
      <c r="L581" s="67"/>
      <c r="M581" s="69"/>
      <c r="N581" s="71"/>
      <c r="O581" s="72"/>
      <c r="P581" s="26"/>
      <c r="Q581" s="26"/>
      <c r="R581" s="26"/>
      <c r="S581" s="26"/>
    </row>
    <row r="582" spans="2:19" s="150" customFormat="1">
      <c r="B582" s="1"/>
      <c r="C582" s="26"/>
      <c r="D582" s="67"/>
      <c r="E582" s="67"/>
      <c r="F582" s="26"/>
      <c r="G582" s="69"/>
      <c r="H582" s="66"/>
      <c r="I582" s="26"/>
      <c r="J582" s="69"/>
      <c r="K582" s="69"/>
      <c r="L582" s="67"/>
      <c r="M582" s="69"/>
      <c r="N582" s="71"/>
      <c r="O582" s="72"/>
      <c r="P582" s="26"/>
      <c r="Q582" s="26"/>
      <c r="R582" s="26"/>
      <c r="S582" s="26"/>
    </row>
    <row r="583" spans="2:19" s="150" customFormat="1">
      <c r="B583" s="1"/>
      <c r="C583" s="26"/>
      <c r="D583" s="67"/>
      <c r="E583" s="67"/>
      <c r="F583" s="26"/>
      <c r="G583" s="69"/>
      <c r="H583" s="66"/>
      <c r="I583" s="26"/>
      <c r="J583" s="69"/>
      <c r="K583" s="69"/>
      <c r="L583" s="67"/>
      <c r="M583" s="69"/>
      <c r="N583" s="71"/>
      <c r="O583" s="72"/>
      <c r="P583" s="26"/>
      <c r="Q583" s="26"/>
      <c r="R583" s="26"/>
      <c r="S583" s="26"/>
    </row>
    <row r="584" spans="2:19" s="150" customFormat="1">
      <c r="B584" s="1"/>
      <c r="C584" s="26"/>
      <c r="D584" s="67"/>
      <c r="E584" s="67"/>
      <c r="F584" s="26"/>
      <c r="G584" s="69"/>
      <c r="H584" s="66"/>
      <c r="I584" s="26"/>
      <c r="J584" s="69"/>
      <c r="K584" s="69"/>
      <c r="L584" s="67"/>
      <c r="M584" s="69"/>
      <c r="N584" s="71"/>
      <c r="O584" s="72"/>
      <c r="P584" s="26"/>
      <c r="Q584" s="26"/>
      <c r="R584" s="26"/>
      <c r="S584" s="26"/>
    </row>
    <row r="585" spans="2:19" s="150" customFormat="1">
      <c r="B585" s="1"/>
      <c r="C585" s="26"/>
      <c r="D585" s="67"/>
      <c r="E585" s="67"/>
      <c r="F585" s="26"/>
      <c r="G585" s="69"/>
      <c r="H585" s="66"/>
      <c r="I585" s="26"/>
      <c r="J585" s="69"/>
      <c r="K585" s="69"/>
      <c r="L585" s="67"/>
      <c r="M585" s="69"/>
      <c r="N585" s="71"/>
      <c r="O585" s="72"/>
      <c r="P585" s="26"/>
      <c r="Q585" s="26"/>
      <c r="R585" s="26"/>
      <c r="S585" s="26"/>
    </row>
    <row r="586" spans="2:19" s="150" customFormat="1">
      <c r="B586" s="1"/>
      <c r="C586" s="26"/>
      <c r="D586" s="67"/>
      <c r="E586" s="67"/>
      <c r="F586" s="26"/>
      <c r="G586" s="69"/>
      <c r="H586" s="66"/>
      <c r="I586" s="26"/>
      <c r="J586" s="69"/>
      <c r="K586" s="69"/>
      <c r="L586" s="67"/>
      <c r="M586" s="69"/>
      <c r="N586" s="71"/>
      <c r="O586" s="72"/>
      <c r="P586" s="26"/>
      <c r="Q586" s="26"/>
      <c r="R586" s="26"/>
      <c r="S586" s="26"/>
    </row>
    <row r="587" spans="2:19" s="150" customFormat="1">
      <c r="B587" s="1"/>
      <c r="C587" s="26"/>
      <c r="D587" s="67"/>
      <c r="E587" s="67"/>
      <c r="F587" s="26"/>
      <c r="G587" s="69"/>
      <c r="H587" s="66"/>
      <c r="I587" s="26"/>
      <c r="J587" s="69"/>
      <c r="K587" s="69"/>
      <c r="L587" s="67"/>
      <c r="M587" s="69"/>
      <c r="N587" s="71"/>
      <c r="O587" s="72"/>
      <c r="P587" s="26"/>
      <c r="Q587" s="26"/>
      <c r="R587" s="26"/>
      <c r="S587" s="26"/>
    </row>
    <row r="588" spans="2:19" s="150" customFormat="1">
      <c r="B588" s="1"/>
      <c r="C588" s="26"/>
      <c r="D588" s="67"/>
      <c r="E588" s="67"/>
      <c r="F588" s="26"/>
      <c r="G588" s="69"/>
      <c r="H588" s="66"/>
      <c r="I588" s="26"/>
      <c r="J588" s="69"/>
      <c r="K588" s="69"/>
      <c r="L588" s="67"/>
      <c r="M588" s="69"/>
      <c r="N588" s="71"/>
      <c r="O588" s="72"/>
      <c r="P588" s="26"/>
      <c r="Q588" s="26"/>
      <c r="R588" s="26"/>
      <c r="S588" s="26"/>
    </row>
    <row r="589" spans="2:19" s="150" customFormat="1">
      <c r="B589" s="1"/>
      <c r="C589" s="26"/>
      <c r="D589" s="67"/>
      <c r="E589" s="67"/>
      <c r="F589" s="26"/>
      <c r="G589" s="69"/>
      <c r="H589" s="66"/>
      <c r="I589" s="26"/>
      <c r="J589" s="69"/>
      <c r="K589" s="69"/>
      <c r="L589" s="67"/>
      <c r="M589" s="69"/>
      <c r="N589" s="71"/>
      <c r="O589" s="72"/>
      <c r="P589" s="26"/>
      <c r="Q589" s="26"/>
      <c r="R589" s="26"/>
      <c r="S589" s="26"/>
    </row>
    <row r="590" spans="2:19" s="150" customFormat="1">
      <c r="B590" s="1"/>
      <c r="C590" s="26"/>
      <c r="D590" s="67"/>
      <c r="E590" s="67"/>
      <c r="F590" s="26"/>
      <c r="G590" s="69"/>
      <c r="H590" s="66"/>
      <c r="I590" s="26"/>
      <c r="J590" s="69"/>
      <c r="K590" s="69"/>
      <c r="L590" s="67"/>
      <c r="M590" s="69"/>
      <c r="N590" s="71"/>
      <c r="O590" s="72"/>
      <c r="P590" s="26"/>
      <c r="Q590" s="26"/>
      <c r="R590" s="26"/>
      <c r="S590" s="26"/>
    </row>
    <row r="591" spans="2:19" s="150" customFormat="1">
      <c r="B591" s="1"/>
      <c r="C591" s="26"/>
      <c r="D591" s="67"/>
      <c r="E591" s="67"/>
      <c r="F591" s="26"/>
      <c r="G591" s="69"/>
      <c r="H591" s="66"/>
      <c r="I591" s="26"/>
      <c r="J591" s="69"/>
      <c r="K591" s="69"/>
      <c r="L591" s="67"/>
      <c r="M591" s="69"/>
      <c r="N591" s="71"/>
      <c r="O591" s="72"/>
      <c r="P591" s="26"/>
      <c r="Q591" s="26"/>
      <c r="R591" s="26"/>
      <c r="S591" s="26"/>
    </row>
    <row r="592" spans="2:19"/>
    <row r="593" spans="2:19"/>
    <row r="594" spans="2:19"/>
    <row r="595" spans="2:19"/>
    <row r="596" spans="2:19"/>
    <row r="597" spans="2:19"/>
    <row r="598" spans="2:19"/>
    <row r="599" spans="2:19"/>
    <row r="600" spans="2:19"/>
    <row r="601" spans="2:19"/>
    <row r="602" spans="2:19"/>
    <row r="603" spans="2:19"/>
    <row r="604" spans="2:19"/>
    <row r="605" spans="2:19"/>
    <row r="606" spans="2:19" s="150" customFormat="1">
      <c r="B606" s="1"/>
      <c r="C606" s="26"/>
      <c r="D606" s="67"/>
      <c r="E606" s="67"/>
      <c r="F606" s="26"/>
      <c r="G606" s="69"/>
      <c r="H606" s="66"/>
      <c r="I606" s="26"/>
      <c r="J606" s="69"/>
      <c r="K606" s="69"/>
      <c r="L606" s="67"/>
      <c r="M606" s="69"/>
      <c r="N606" s="71"/>
      <c r="O606" s="72"/>
      <c r="P606" s="26"/>
      <c r="Q606" s="26"/>
      <c r="R606" s="26"/>
      <c r="S606" s="26"/>
    </row>
    <row r="607" spans="2:19" s="150" customFormat="1">
      <c r="B607" s="1"/>
      <c r="C607" s="26"/>
      <c r="D607" s="67"/>
      <c r="E607" s="67"/>
      <c r="F607" s="26"/>
      <c r="G607" s="69"/>
      <c r="H607" s="66"/>
      <c r="I607" s="26"/>
      <c r="J607" s="69"/>
      <c r="K607" s="69"/>
      <c r="L607" s="67"/>
      <c r="M607" s="69"/>
      <c r="N607" s="71"/>
      <c r="O607" s="72"/>
      <c r="P607" s="26"/>
      <c r="Q607" s="26"/>
      <c r="R607" s="26"/>
      <c r="S607" s="26"/>
    </row>
    <row r="608" spans="2:19" s="150" customFormat="1">
      <c r="B608" s="1"/>
      <c r="C608" s="26"/>
      <c r="D608" s="67"/>
      <c r="E608" s="67"/>
      <c r="F608" s="26"/>
      <c r="G608" s="69"/>
      <c r="H608" s="66"/>
      <c r="I608" s="26"/>
      <c r="J608" s="69"/>
      <c r="K608" s="69"/>
      <c r="L608" s="67"/>
      <c r="M608" s="69"/>
      <c r="N608" s="71"/>
      <c r="O608" s="72"/>
      <c r="P608" s="26"/>
      <c r="Q608" s="26"/>
      <c r="R608" s="26"/>
      <c r="S608" s="26"/>
    </row>
    <row r="609" spans="2:19" s="150" customFormat="1">
      <c r="B609" s="1"/>
      <c r="C609" s="26"/>
      <c r="D609" s="67"/>
      <c r="E609" s="67"/>
      <c r="F609" s="26"/>
      <c r="G609" s="69"/>
      <c r="H609" s="66"/>
      <c r="I609" s="26"/>
      <c r="J609" s="69"/>
      <c r="K609" s="69"/>
      <c r="L609" s="67"/>
      <c r="M609" s="69"/>
      <c r="N609" s="71"/>
      <c r="O609" s="72"/>
      <c r="P609" s="26"/>
      <c r="Q609" s="26"/>
      <c r="R609" s="26"/>
      <c r="S609" s="26"/>
    </row>
    <row r="610" spans="2:19" s="150" customFormat="1">
      <c r="B610" s="1"/>
      <c r="C610" s="26"/>
      <c r="D610" s="67"/>
      <c r="E610" s="67"/>
      <c r="F610" s="26"/>
      <c r="G610" s="69"/>
      <c r="H610" s="66"/>
      <c r="I610" s="26"/>
      <c r="J610" s="69"/>
      <c r="K610" s="69"/>
      <c r="L610" s="67"/>
      <c r="M610" s="69"/>
      <c r="N610" s="71"/>
      <c r="O610" s="72"/>
      <c r="P610" s="26"/>
      <c r="Q610" s="26"/>
      <c r="R610" s="26"/>
      <c r="S610" s="26"/>
    </row>
    <row r="611" spans="2:19" s="150" customFormat="1">
      <c r="B611" s="1"/>
      <c r="C611" s="26"/>
      <c r="D611" s="67"/>
      <c r="E611" s="67"/>
      <c r="F611" s="26"/>
      <c r="G611" s="69"/>
      <c r="H611" s="66"/>
      <c r="I611" s="26"/>
      <c r="J611" s="69"/>
      <c r="K611" s="69"/>
      <c r="L611" s="67"/>
      <c r="M611" s="69"/>
      <c r="N611" s="71"/>
      <c r="O611" s="72"/>
      <c r="P611" s="26"/>
      <c r="Q611" s="26"/>
      <c r="R611" s="26"/>
      <c r="S611" s="26"/>
    </row>
    <row r="612" spans="2:19" s="150" customFormat="1">
      <c r="B612" s="1"/>
      <c r="C612" s="26"/>
      <c r="D612" s="67"/>
      <c r="E612" s="67"/>
      <c r="F612" s="26"/>
      <c r="G612" s="69"/>
      <c r="H612" s="66"/>
      <c r="I612" s="26"/>
      <c r="J612" s="69"/>
      <c r="K612" s="69"/>
      <c r="L612" s="67"/>
      <c r="M612" s="69"/>
      <c r="N612" s="71"/>
      <c r="O612" s="72"/>
      <c r="P612" s="26"/>
      <c r="Q612" s="26"/>
      <c r="R612" s="26"/>
      <c r="S612" s="26"/>
    </row>
    <row r="613" spans="2:19" s="150" customFormat="1">
      <c r="B613" s="1"/>
      <c r="C613" s="26"/>
      <c r="D613" s="67"/>
      <c r="E613" s="67"/>
      <c r="F613" s="26"/>
      <c r="G613" s="69"/>
      <c r="H613" s="66"/>
      <c r="I613" s="26"/>
      <c r="J613" s="69"/>
      <c r="K613" s="69"/>
      <c r="L613" s="67"/>
      <c r="M613" s="69"/>
      <c r="N613" s="71"/>
      <c r="O613" s="72"/>
      <c r="P613" s="26"/>
      <c r="Q613" s="26"/>
      <c r="R613" s="26"/>
      <c r="S613" s="26"/>
    </row>
    <row r="614" spans="2:19" s="150" customFormat="1">
      <c r="B614" s="1"/>
      <c r="C614" s="26"/>
      <c r="D614" s="67"/>
      <c r="E614" s="67"/>
      <c r="F614" s="26"/>
      <c r="G614" s="69"/>
      <c r="H614" s="66"/>
      <c r="I614" s="26"/>
      <c r="J614" s="69"/>
      <c r="K614" s="69"/>
      <c r="L614" s="67"/>
      <c r="M614" s="69"/>
      <c r="N614" s="71"/>
      <c r="O614" s="72"/>
      <c r="P614" s="26"/>
      <c r="Q614" s="26"/>
      <c r="R614" s="26"/>
      <c r="S614" s="26"/>
    </row>
    <row r="615" spans="2:19" s="150" customFormat="1">
      <c r="B615" s="1"/>
      <c r="C615" s="26"/>
      <c r="D615" s="67"/>
      <c r="E615" s="67"/>
      <c r="F615" s="26"/>
      <c r="G615" s="69"/>
      <c r="H615" s="66"/>
      <c r="I615" s="26"/>
      <c r="J615" s="69"/>
      <c r="K615" s="69"/>
      <c r="L615" s="67"/>
      <c r="M615" s="69"/>
      <c r="N615" s="71"/>
      <c r="O615" s="72"/>
      <c r="P615" s="26"/>
      <c r="Q615" s="26"/>
      <c r="R615" s="26"/>
      <c r="S615" s="26"/>
    </row>
    <row r="616" spans="2:19" s="150" customFormat="1">
      <c r="B616" s="1"/>
      <c r="C616" s="26"/>
      <c r="D616" s="67"/>
      <c r="E616" s="67"/>
      <c r="F616" s="26"/>
      <c r="G616" s="69"/>
      <c r="H616" s="66"/>
      <c r="I616" s="26"/>
      <c r="J616" s="69"/>
      <c r="K616" s="69"/>
      <c r="L616" s="67"/>
      <c r="M616" s="69"/>
      <c r="N616" s="71"/>
      <c r="O616" s="72"/>
      <c r="P616" s="26"/>
      <c r="Q616" s="26"/>
      <c r="R616" s="26"/>
      <c r="S616" s="26"/>
    </row>
    <row r="617" spans="2:19" s="150" customFormat="1">
      <c r="B617" s="1"/>
      <c r="C617" s="26"/>
      <c r="D617" s="67"/>
      <c r="E617" s="67"/>
      <c r="F617" s="26"/>
      <c r="G617" s="69"/>
      <c r="H617" s="66"/>
      <c r="I617" s="26"/>
      <c r="J617" s="69"/>
      <c r="K617" s="69"/>
      <c r="L617" s="67"/>
      <c r="M617" s="69"/>
      <c r="N617" s="71"/>
      <c r="O617" s="72"/>
      <c r="P617" s="26"/>
      <c r="Q617" s="26"/>
      <c r="R617" s="26"/>
      <c r="S617" s="26"/>
    </row>
    <row r="618" spans="2:19" s="150" customFormat="1">
      <c r="B618" s="1"/>
      <c r="C618" s="26"/>
      <c r="D618" s="67"/>
      <c r="E618" s="67"/>
      <c r="F618" s="26"/>
      <c r="G618" s="69"/>
      <c r="H618" s="66"/>
      <c r="I618" s="26"/>
      <c r="J618" s="69"/>
      <c r="K618" s="69"/>
      <c r="L618" s="67"/>
      <c r="M618" s="69"/>
      <c r="N618" s="71"/>
      <c r="O618" s="72"/>
      <c r="P618" s="26"/>
      <c r="Q618" s="26"/>
      <c r="R618" s="26"/>
      <c r="S618" s="26"/>
    </row>
    <row r="619" spans="2:19" s="150" customFormat="1">
      <c r="B619" s="1"/>
      <c r="C619" s="26"/>
      <c r="D619" s="67"/>
      <c r="E619" s="67"/>
      <c r="F619" s="26"/>
      <c r="G619" s="69"/>
      <c r="H619" s="66"/>
      <c r="I619" s="26"/>
      <c r="J619" s="69"/>
      <c r="K619" s="69"/>
      <c r="L619" s="67"/>
      <c r="M619" s="69"/>
      <c r="N619" s="71"/>
      <c r="O619" s="72"/>
      <c r="P619" s="26"/>
      <c r="Q619" s="26"/>
      <c r="R619" s="26"/>
      <c r="S619" s="26"/>
    </row>
    <row r="620" spans="2:19" s="150" customFormat="1">
      <c r="B620" s="1"/>
      <c r="C620" s="26"/>
      <c r="D620" s="67"/>
      <c r="E620" s="67"/>
      <c r="F620" s="26"/>
      <c r="G620" s="69"/>
      <c r="H620" s="66"/>
      <c r="I620" s="26"/>
      <c r="J620" s="69"/>
      <c r="K620" s="69"/>
      <c r="L620" s="67"/>
      <c r="M620" s="69"/>
      <c r="N620" s="71"/>
      <c r="O620" s="72"/>
      <c r="P620" s="26"/>
      <c r="Q620" s="26"/>
      <c r="R620" s="26"/>
      <c r="S620" s="26"/>
    </row>
    <row r="621" spans="2:19" s="150" customFormat="1">
      <c r="B621" s="1"/>
      <c r="C621" s="26"/>
      <c r="D621" s="67"/>
      <c r="E621" s="67"/>
      <c r="F621" s="26"/>
      <c r="G621" s="69"/>
      <c r="H621" s="66"/>
      <c r="I621" s="26"/>
      <c r="J621" s="69"/>
      <c r="K621" s="69"/>
      <c r="L621" s="67"/>
      <c r="M621" s="69"/>
      <c r="N621" s="71"/>
      <c r="O621" s="72"/>
      <c r="P621" s="26"/>
      <c r="Q621" s="26"/>
      <c r="R621" s="26"/>
      <c r="S621" s="26"/>
    </row>
    <row r="622" spans="2:19" s="150" customFormat="1">
      <c r="B622" s="1"/>
      <c r="C622" s="26"/>
      <c r="D622" s="67"/>
      <c r="E622" s="67"/>
      <c r="F622" s="26"/>
      <c r="G622" s="69"/>
      <c r="H622" s="66"/>
      <c r="I622" s="26"/>
      <c r="J622" s="69"/>
      <c r="K622" s="69"/>
      <c r="L622" s="67"/>
      <c r="M622" s="69"/>
      <c r="N622" s="71"/>
      <c r="O622" s="72"/>
      <c r="P622" s="26"/>
      <c r="Q622" s="26"/>
      <c r="R622" s="26"/>
      <c r="S622" s="26"/>
    </row>
    <row r="623" spans="2:19" s="150" customFormat="1">
      <c r="B623" s="1"/>
      <c r="C623" s="26"/>
      <c r="D623" s="67"/>
      <c r="E623" s="67"/>
      <c r="F623" s="26"/>
      <c r="G623" s="69"/>
      <c r="H623" s="66"/>
      <c r="I623" s="26"/>
      <c r="J623" s="69"/>
      <c r="K623" s="69"/>
      <c r="L623" s="67"/>
      <c r="M623" s="69"/>
      <c r="N623" s="71"/>
      <c r="O623" s="72"/>
      <c r="P623" s="26"/>
      <c r="Q623" s="26"/>
      <c r="R623" s="26"/>
      <c r="S623" s="26"/>
    </row>
    <row r="624" spans="2:19" s="150" customFormat="1">
      <c r="B624" s="1"/>
      <c r="C624" s="26"/>
      <c r="D624" s="67"/>
      <c r="E624" s="67"/>
      <c r="F624" s="26"/>
      <c r="G624" s="69"/>
      <c r="H624" s="66"/>
      <c r="I624" s="26"/>
      <c r="J624" s="69"/>
      <c r="K624" s="69"/>
      <c r="L624" s="67"/>
      <c r="M624" s="69"/>
      <c r="N624" s="71"/>
      <c r="O624" s="72"/>
      <c r="P624" s="26"/>
      <c r="Q624" s="26"/>
      <c r="R624" s="26"/>
      <c r="S624" s="26"/>
    </row>
    <row r="625" spans="2:19" s="150" customFormat="1">
      <c r="B625" s="1"/>
      <c r="C625" s="26"/>
      <c r="D625" s="67"/>
      <c r="E625" s="67"/>
      <c r="F625" s="26"/>
      <c r="G625" s="69"/>
      <c r="H625" s="66"/>
      <c r="I625" s="26"/>
      <c r="J625" s="69"/>
      <c r="K625" s="69"/>
      <c r="L625" s="67"/>
      <c r="M625" s="69"/>
      <c r="N625" s="71"/>
      <c r="O625" s="72"/>
      <c r="P625" s="26"/>
      <c r="Q625" s="26"/>
      <c r="R625" s="26"/>
      <c r="S625" s="26"/>
    </row>
    <row r="626" spans="2:19" s="150" customFormat="1">
      <c r="B626" s="1"/>
      <c r="C626" s="26"/>
      <c r="D626" s="67"/>
      <c r="E626" s="67"/>
      <c r="F626" s="26"/>
      <c r="G626" s="69"/>
      <c r="H626" s="66"/>
      <c r="I626" s="26"/>
      <c r="J626" s="69"/>
      <c r="K626" s="69"/>
      <c r="L626" s="67"/>
      <c r="M626" s="69"/>
      <c r="N626" s="71"/>
      <c r="O626" s="72"/>
      <c r="P626" s="26"/>
      <c r="Q626" s="26"/>
      <c r="R626" s="26"/>
      <c r="S626" s="26"/>
    </row>
    <row r="627" spans="2:19" s="150" customFormat="1">
      <c r="B627" s="1"/>
      <c r="C627" s="26"/>
      <c r="D627" s="67"/>
      <c r="E627" s="67"/>
      <c r="F627" s="26"/>
      <c r="G627" s="69"/>
      <c r="H627" s="66"/>
      <c r="I627" s="26"/>
      <c r="J627" s="69"/>
      <c r="K627" s="69"/>
      <c r="L627" s="67"/>
      <c r="M627" s="69"/>
      <c r="N627" s="71"/>
      <c r="O627" s="72"/>
      <c r="P627" s="26"/>
      <c r="Q627" s="26"/>
      <c r="R627" s="26"/>
      <c r="S627" s="26"/>
    </row>
    <row r="628" spans="2:19" s="150" customFormat="1">
      <c r="B628" s="1"/>
      <c r="C628" s="26"/>
      <c r="D628" s="67"/>
      <c r="E628" s="67"/>
      <c r="F628" s="26"/>
      <c r="G628" s="69"/>
      <c r="H628" s="66"/>
      <c r="I628" s="26"/>
      <c r="J628" s="69"/>
      <c r="K628" s="69"/>
      <c r="L628" s="67"/>
      <c r="M628" s="69"/>
      <c r="N628" s="71"/>
      <c r="O628" s="72"/>
      <c r="P628" s="26"/>
      <c r="Q628" s="26"/>
      <c r="R628" s="26"/>
      <c r="S628" s="26"/>
    </row>
    <row r="629" spans="2:19" s="150" customFormat="1">
      <c r="B629" s="1"/>
      <c r="C629" s="26"/>
      <c r="D629" s="67"/>
      <c r="E629" s="67"/>
      <c r="F629" s="26"/>
      <c r="G629" s="69"/>
      <c r="H629" s="66"/>
      <c r="I629" s="26"/>
      <c r="J629" s="69"/>
      <c r="K629" s="69"/>
      <c r="L629" s="67"/>
      <c r="M629" s="69"/>
      <c r="N629" s="71"/>
      <c r="O629" s="72"/>
      <c r="P629" s="26"/>
      <c r="Q629" s="26"/>
      <c r="R629" s="26"/>
      <c r="S629" s="26"/>
    </row>
    <row r="630" spans="2:19" s="150" customFormat="1">
      <c r="B630" s="1"/>
      <c r="C630" s="26"/>
      <c r="D630" s="67"/>
      <c r="E630" s="67"/>
      <c r="F630" s="26"/>
      <c r="G630" s="69"/>
      <c r="H630" s="66"/>
      <c r="I630" s="26"/>
      <c r="J630" s="69"/>
      <c r="K630" s="69"/>
      <c r="L630" s="67"/>
      <c r="M630" s="69"/>
      <c r="N630" s="71"/>
      <c r="O630" s="72"/>
      <c r="P630" s="26"/>
      <c r="Q630" s="26"/>
      <c r="R630" s="26"/>
      <c r="S630" s="26"/>
    </row>
    <row r="631" spans="2:19" s="150" customFormat="1">
      <c r="B631" s="1"/>
      <c r="C631" s="26"/>
      <c r="D631" s="67"/>
      <c r="E631" s="67"/>
      <c r="F631" s="26"/>
      <c r="G631" s="69"/>
      <c r="H631" s="66"/>
      <c r="I631" s="26"/>
      <c r="J631" s="69"/>
      <c r="K631" s="69"/>
      <c r="L631" s="67"/>
      <c r="M631" s="69"/>
      <c r="N631" s="71"/>
      <c r="O631" s="72"/>
      <c r="P631" s="26"/>
      <c r="Q631" s="26"/>
      <c r="R631" s="26"/>
      <c r="S631" s="26"/>
    </row>
    <row r="632" spans="2:19" s="150" customFormat="1">
      <c r="B632" s="1"/>
      <c r="C632" s="26"/>
      <c r="D632" s="67"/>
      <c r="E632" s="67"/>
      <c r="F632" s="26"/>
      <c r="G632" s="69"/>
      <c r="H632" s="66"/>
      <c r="I632" s="26"/>
      <c r="J632" s="69"/>
      <c r="K632" s="69"/>
      <c r="L632" s="67"/>
      <c r="M632" s="69"/>
      <c r="N632" s="71"/>
      <c r="O632" s="72"/>
      <c r="P632" s="26"/>
      <c r="Q632" s="26"/>
      <c r="R632" s="26"/>
      <c r="S632" s="26"/>
    </row>
    <row r="633" spans="2:19"/>
    <row r="634" spans="2:19"/>
    <row r="635" spans="2:19"/>
    <row r="636" spans="2:19" s="150" customFormat="1">
      <c r="B636" s="1"/>
      <c r="C636" s="26"/>
      <c r="D636" s="67"/>
      <c r="E636" s="67"/>
      <c r="F636" s="26"/>
      <c r="G636" s="69"/>
      <c r="H636" s="66"/>
      <c r="I636" s="26"/>
      <c r="J636" s="69"/>
      <c r="K636" s="69"/>
      <c r="L636" s="67"/>
      <c r="M636" s="69"/>
      <c r="N636" s="71"/>
      <c r="O636" s="72"/>
      <c r="P636" s="26"/>
      <c r="Q636" s="26"/>
      <c r="R636" s="26"/>
      <c r="S636" s="26"/>
    </row>
    <row r="637" spans="2:19" s="150" customFormat="1">
      <c r="B637" s="1"/>
      <c r="C637" s="26"/>
      <c r="D637" s="67"/>
      <c r="E637" s="67"/>
      <c r="F637" s="26"/>
      <c r="G637" s="69"/>
      <c r="H637" s="66"/>
      <c r="I637" s="26"/>
      <c r="J637" s="69"/>
      <c r="K637" s="69"/>
      <c r="L637" s="67"/>
      <c r="M637" s="69"/>
      <c r="N637" s="71"/>
      <c r="O637" s="72"/>
      <c r="P637" s="26"/>
      <c r="Q637" s="26"/>
      <c r="R637" s="26"/>
      <c r="S637" s="26"/>
    </row>
    <row r="638" spans="2:19" s="150" customFormat="1">
      <c r="B638" s="1"/>
      <c r="C638" s="26"/>
      <c r="D638" s="67"/>
      <c r="E638" s="67"/>
      <c r="F638" s="26"/>
      <c r="G638" s="69"/>
      <c r="H638" s="66"/>
      <c r="I638" s="26"/>
      <c r="J638" s="69"/>
      <c r="K638" s="69"/>
      <c r="L638" s="67"/>
      <c r="M638" s="69"/>
      <c r="N638" s="71"/>
      <c r="O638" s="72"/>
      <c r="P638" s="26"/>
      <c r="Q638" s="26"/>
      <c r="R638" s="26"/>
      <c r="S638" s="26"/>
    </row>
    <row r="639" spans="2:19" s="150" customFormat="1">
      <c r="B639" s="1"/>
      <c r="C639" s="26"/>
      <c r="D639" s="67"/>
      <c r="E639" s="67"/>
      <c r="F639" s="26"/>
      <c r="G639" s="69"/>
      <c r="H639" s="66"/>
      <c r="I639" s="26"/>
      <c r="J639" s="69"/>
      <c r="K639" s="69"/>
      <c r="L639" s="67"/>
      <c r="M639" s="69"/>
      <c r="N639" s="71"/>
      <c r="O639" s="72"/>
      <c r="P639" s="26"/>
      <c r="Q639" s="26"/>
      <c r="R639" s="26"/>
      <c r="S639" s="26"/>
    </row>
    <row r="640" spans="2:19" s="150" customFormat="1">
      <c r="B640" s="1"/>
      <c r="C640" s="26"/>
      <c r="D640" s="67"/>
      <c r="E640" s="67"/>
      <c r="F640" s="26"/>
      <c r="G640" s="69"/>
      <c r="H640" s="66"/>
      <c r="I640" s="26"/>
      <c r="J640" s="69"/>
      <c r="K640" s="69"/>
      <c r="L640" s="67"/>
      <c r="M640" s="69"/>
      <c r="N640" s="71"/>
      <c r="O640" s="72"/>
      <c r="P640" s="26"/>
      <c r="Q640" s="26"/>
      <c r="R640" s="26"/>
      <c r="S640" s="26"/>
    </row>
    <row r="641" spans="2:19" s="150" customFormat="1">
      <c r="B641" s="1"/>
      <c r="C641" s="26"/>
      <c r="D641" s="67"/>
      <c r="E641" s="67"/>
      <c r="F641" s="26"/>
      <c r="G641" s="69"/>
      <c r="H641" s="66"/>
      <c r="I641" s="26"/>
      <c r="J641" s="69"/>
      <c r="K641" s="69"/>
      <c r="L641" s="67"/>
      <c r="M641" s="69"/>
      <c r="N641" s="71"/>
      <c r="O641" s="72"/>
      <c r="P641" s="26"/>
      <c r="Q641" s="26"/>
      <c r="R641" s="26"/>
      <c r="S641" s="26"/>
    </row>
    <row r="642" spans="2:19" s="150" customFormat="1">
      <c r="B642" s="1"/>
      <c r="C642" s="26"/>
      <c r="D642" s="67"/>
      <c r="E642" s="67"/>
      <c r="F642" s="26"/>
      <c r="G642" s="69"/>
      <c r="H642" s="66"/>
      <c r="I642" s="26"/>
      <c r="J642" s="69"/>
      <c r="K642" s="69"/>
      <c r="L642" s="67"/>
      <c r="M642" s="69"/>
      <c r="N642" s="71"/>
      <c r="O642" s="72"/>
      <c r="P642" s="26"/>
      <c r="Q642" s="26"/>
      <c r="R642" s="26"/>
      <c r="S642" s="26"/>
    </row>
    <row r="643" spans="2:19" s="150" customFormat="1">
      <c r="B643" s="1"/>
      <c r="C643" s="26"/>
      <c r="D643" s="67"/>
      <c r="E643" s="67"/>
      <c r="F643" s="26"/>
      <c r="G643" s="69"/>
      <c r="H643" s="66"/>
      <c r="I643" s="26"/>
      <c r="J643" s="69"/>
      <c r="K643" s="69"/>
      <c r="L643" s="67"/>
      <c r="M643" s="69"/>
      <c r="N643" s="71"/>
      <c r="O643" s="72"/>
      <c r="P643" s="26"/>
      <c r="Q643" s="26"/>
      <c r="R643" s="26"/>
      <c r="S643" s="26"/>
    </row>
    <row r="644" spans="2:19" s="150" customFormat="1">
      <c r="B644" s="1"/>
      <c r="C644" s="26"/>
      <c r="D644" s="67"/>
      <c r="E644" s="67"/>
      <c r="F644" s="26"/>
      <c r="G644" s="69"/>
      <c r="H644" s="66"/>
      <c r="I644" s="26"/>
      <c r="J644" s="69"/>
      <c r="K644" s="69"/>
      <c r="L644" s="67"/>
      <c r="M644" s="69"/>
      <c r="N644" s="71"/>
      <c r="O644" s="72"/>
      <c r="P644" s="26"/>
      <c r="Q644" s="26"/>
      <c r="R644" s="26"/>
      <c r="S644" s="26"/>
    </row>
    <row r="645" spans="2:19" s="150" customFormat="1">
      <c r="B645" s="1"/>
      <c r="C645" s="26"/>
      <c r="D645" s="67"/>
      <c r="E645" s="67"/>
      <c r="F645" s="26"/>
      <c r="G645" s="69"/>
      <c r="H645" s="66"/>
      <c r="I645" s="26"/>
      <c r="J645" s="69"/>
      <c r="K645" s="69"/>
      <c r="L645" s="67"/>
      <c r="M645" s="69"/>
      <c r="N645" s="71"/>
      <c r="O645" s="72"/>
      <c r="P645" s="26"/>
      <c r="Q645" s="26"/>
      <c r="R645" s="26"/>
      <c r="S645" s="26"/>
    </row>
    <row r="646" spans="2:19" s="150" customFormat="1">
      <c r="B646" s="1"/>
      <c r="C646" s="26"/>
      <c r="D646" s="67"/>
      <c r="E646" s="67"/>
      <c r="F646" s="26"/>
      <c r="G646" s="69"/>
      <c r="H646" s="66"/>
      <c r="I646" s="26"/>
      <c r="J646" s="69"/>
      <c r="K646" s="69"/>
      <c r="L646" s="67"/>
      <c r="M646" s="69"/>
      <c r="N646" s="71"/>
      <c r="O646" s="72"/>
      <c r="P646" s="26"/>
      <c r="Q646" s="26"/>
      <c r="R646" s="26"/>
      <c r="S646" s="26"/>
    </row>
    <row r="647" spans="2:19" s="150" customFormat="1">
      <c r="B647" s="1"/>
      <c r="C647" s="26"/>
      <c r="D647" s="67"/>
      <c r="E647" s="67"/>
      <c r="F647" s="26"/>
      <c r="G647" s="69"/>
      <c r="H647" s="66"/>
      <c r="I647" s="26"/>
      <c r="J647" s="69"/>
      <c r="K647" s="69"/>
      <c r="L647" s="67"/>
      <c r="M647" s="69"/>
      <c r="N647" s="71"/>
      <c r="O647" s="72"/>
      <c r="P647" s="26"/>
      <c r="Q647" s="26"/>
      <c r="R647" s="26"/>
      <c r="S647" s="26"/>
    </row>
    <row r="648" spans="2:19" s="150" customFormat="1">
      <c r="B648" s="1"/>
      <c r="C648" s="26"/>
      <c r="D648" s="67"/>
      <c r="E648" s="67"/>
      <c r="F648" s="26"/>
      <c r="G648" s="69"/>
      <c r="H648" s="66"/>
      <c r="I648" s="26"/>
      <c r="J648" s="69"/>
      <c r="K648" s="69"/>
      <c r="L648" s="67"/>
      <c r="M648" s="69"/>
      <c r="N648" s="71"/>
      <c r="O648" s="72"/>
      <c r="P648" s="26"/>
      <c r="Q648" s="26"/>
      <c r="R648" s="26"/>
      <c r="S648" s="26"/>
    </row>
    <row r="649" spans="2:19" s="150" customFormat="1">
      <c r="B649" s="1"/>
      <c r="C649" s="26"/>
      <c r="D649" s="67"/>
      <c r="E649" s="67"/>
      <c r="F649" s="26"/>
      <c r="G649" s="69"/>
      <c r="H649" s="66"/>
      <c r="I649" s="26"/>
      <c r="J649" s="69"/>
      <c r="K649" s="69"/>
      <c r="L649" s="67"/>
      <c r="M649" s="69"/>
      <c r="N649" s="71"/>
      <c r="O649" s="72"/>
      <c r="P649" s="26"/>
      <c r="Q649" s="26"/>
      <c r="R649" s="26"/>
      <c r="S649" s="26"/>
    </row>
    <row r="650" spans="2:19" s="150" customFormat="1">
      <c r="B650" s="1"/>
      <c r="C650" s="26"/>
      <c r="D650" s="67"/>
      <c r="E650" s="67"/>
      <c r="F650" s="26"/>
      <c r="G650" s="69"/>
      <c r="H650" s="66"/>
      <c r="I650" s="26"/>
      <c r="J650" s="69"/>
      <c r="K650" s="69"/>
      <c r="L650" s="67"/>
      <c r="M650" s="69"/>
      <c r="N650" s="71"/>
      <c r="O650" s="72"/>
      <c r="P650" s="26"/>
      <c r="Q650" s="26"/>
      <c r="R650" s="26"/>
      <c r="S650" s="26"/>
    </row>
    <row r="651" spans="2:19" s="150" customFormat="1">
      <c r="B651" s="1"/>
      <c r="C651" s="26"/>
      <c r="D651" s="67"/>
      <c r="E651" s="67"/>
      <c r="F651" s="26"/>
      <c r="G651" s="69"/>
      <c r="H651" s="66"/>
      <c r="I651" s="26"/>
      <c r="J651" s="69"/>
      <c r="K651" s="69"/>
      <c r="L651" s="67"/>
      <c r="M651" s="69"/>
      <c r="N651" s="71"/>
      <c r="O651" s="72"/>
      <c r="P651" s="26"/>
      <c r="Q651" s="26"/>
      <c r="R651" s="26"/>
      <c r="S651" s="26"/>
    </row>
    <row r="652" spans="2:19" s="150" customFormat="1">
      <c r="B652" s="1"/>
      <c r="C652" s="26"/>
      <c r="D652" s="67"/>
      <c r="E652" s="67"/>
      <c r="F652" s="26"/>
      <c r="G652" s="69"/>
      <c r="H652" s="66"/>
      <c r="I652" s="26"/>
      <c r="J652" s="69"/>
      <c r="K652" s="69"/>
      <c r="L652" s="67"/>
      <c r="M652" s="69"/>
      <c r="N652" s="71"/>
      <c r="O652" s="72"/>
      <c r="P652" s="26"/>
      <c r="Q652" s="26"/>
      <c r="R652" s="26"/>
      <c r="S652" s="26"/>
    </row>
    <row r="653" spans="2:19" s="150" customFormat="1">
      <c r="B653" s="1"/>
      <c r="C653" s="26"/>
      <c r="D653" s="67"/>
      <c r="E653" s="67"/>
      <c r="F653" s="26"/>
      <c r="G653" s="69"/>
      <c r="H653" s="66"/>
      <c r="I653" s="26"/>
      <c r="J653" s="69"/>
      <c r="K653" s="69"/>
      <c r="L653" s="67"/>
      <c r="M653" s="69"/>
      <c r="N653" s="71"/>
      <c r="O653" s="72"/>
      <c r="P653" s="26"/>
      <c r="Q653" s="26"/>
      <c r="R653" s="26"/>
      <c r="S653" s="26"/>
    </row>
    <row r="654" spans="2:19" s="150" customFormat="1">
      <c r="B654" s="1"/>
      <c r="C654" s="26"/>
      <c r="D654" s="67"/>
      <c r="E654" s="67"/>
      <c r="F654" s="26"/>
      <c r="G654" s="69"/>
      <c r="H654" s="66"/>
      <c r="I654" s="26"/>
      <c r="J654" s="69"/>
      <c r="K654" s="69"/>
      <c r="L654" s="67"/>
      <c r="M654" s="69"/>
      <c r="N654" s="71"/>
      <c r="O654" s="72"/>
      <c r="P654" s="26"/>
      <c r="Q654" s="26"/>
      <c r="R654" s="26"/>
      <c r="S654" s="26"/>
    </row>
    <row r="655" spans="2:19"/>
    <row r="656" spans="2:19"/>
    <row r="657" spans="2:19"/>
    <row r="658" spans="2:19"/>
    <row r="659" spans="2:19"/>
    <row r="660" spans="2:19"/>
    <row r="661" spans="2:19"/>
    <row r="662" spans="2:19" s="150" customFormat="1">
      <c r="B662" s="1"/>
      <c r="C662" s="26"/>
      <c r="D662" s="67"/>
      <c r="E662" s="67"/>
      <c r="F662" s="26"/>
      <c r="G662" s="69"/>
      <c r="H662" s="66"/>
      <c r="I662" s="26"/>
      <c r="J662" s="69"/>
      <c r="K662" s="69"/>
      <c r="L662" s="67"/>
      <c r="M662" s="69"/>
      <c r="N662" s="71"/>
      <c r="O662" s="72"/>
      <c r="P662" s="26"/>
      <c r="Q662" s="26"/>
      <c r="R662" s="26"/>
      <c r="S662" s="26"/>
    </row>
    <row r="663" spans="2:19" s="150" customFormat="1">
      <c r="B663" s="1"/>
      <c r="C663" s="26"/>
      <c r="D663" s="67"/>
      <c r="E663" s="67"/>
      <c r="F663" s="26"/>
      <c r="G663" s="69"/>
      <c r="H663" s="66"/>
      <c r="I663" s="26"/>
      <c r="J663" s="69"/>
      <c r="K663" s="69"/>
      <c r="L663" s="67"/>
      <c r="M663" s="69"/>
      <c r="N663" s="71"/>
      <c r="O663" s="72"/>
      <c r="P663" s="26"/>
      <c r="Q663" s="26"/>
      <c r="R663" s="26"/>
      <c r="S663" s="26"/>
    </row>
    <row r="664" spans="2:19" s="150" customFormat="1">
      <c r="B664" s="1"/>
      <c r="C664" s="26"/>
      <c r="D664" s="67"/>
      <c r="E664" s="67"/>
      <c r="F664" s="26"/>
      <c r="G664" s="69"/>
      <c r="H664" s="66"/>
      <c r="I664" s="26"/>
      <c r="J664" s="69"/>
      <c r="K664" s="69"/>
      <c r="L664" s="67"/>
      <c r="M664" s="69"/>
      <c r="N664" s="71"/>
      <c r="O664" s="72"/>
      <c r="P664" s="26"/>
      <c r="Q664" s="26"/>
      <c r="R664" s="26"/>
      <c r="S664" s="26"/>
    </row>
    <row r="665" spans="2:19" s="150" customFormat="1">
      <c r="B665" s="1"/>
      <c r="C665" s="26"/>
      <c r="D665" s="67"/>
      <c r="E665" s="67"/>
      <c r="F665" s="26"/>
      <c r="G665" s="69"/>
      <c r="H665" s="66"/>
      <c r="I665" s="26"/>
      <c r="J665" s="69"/>
      <c r="K665" s="69"/>
      <c r="L665" s="67"/>
      <c r="M665" s="69"/>
      <c r="N665" s="71"/>
      <c r="O665" s="72"/>
      <c r="P665" s="26"/>
      <c r="Q665" s="26"/>
      <c r="R665" s="26"/>
      <c r="S665" s="26"/>
    </row>
    <row r="666" spans="2:19" s="150" customFormat="1">
      <c r="B666" s="1"/>
      <c r="C666" s="26"/>
      <c r="D666" s="67"/>
      <c r="E666" s="67"/>
      <c r="F666" s="26"/>
      <c r="G666" s="69"/>
      <c r="H666" s="66"/>
      <c r="I666" s="26"/>
      <c r="J666" s="69"/>
      <c r="K666" s="69"/>
      <c r="L666" s="67"/>
      <c r="M666" s="69"/>
      <c r="N666" s="71"/>
      <c r="O666" s="72"/>
      <c r="P666" s="26"/>
      <c r="Q666" s="26"/>
      <c r="R666" s="26"/>
      <c r="S666" s="26"/>
    </row>
    <row r="667" spans="2:19" s="150" customFormat="1">
      <c r="B667" s="1"/>
      <c r="C667" s="26"/>
      <c r="D667" s="67"/>
      <c r="E667" s="67"/>
      <c r="F667" s="26"/>
      <c r="G667" s="69"/>
      <c r="H667" s="66"/>
      <c r="I667" s="26"/>
      <c r="J667" s="69"/>
      <c r="K667" s="69"/>
      <c r="L667" s="67"/>
      <c r="M667" s="69"/>
      <c r="N667" s="71"/>
      <c r="O667" s="72"/>
      <c r="P667" s="26"/>
      <c r="Q667" s="26"/>
      <c r="R667" s="26"/>
      <c r="S667" s="26"/>
    </row>
    <row r="668" spans="2:19" s="150" customFormat="1">
      <c r="B668" s="1"/>
      <c r="C668" s="26"/>
      <c r="D668" s="67"/>
      <c r="E668" s="67"/>
      <c r="F668" s="26"/>
      <c r="G668" s="69"/>
      <c r="H668" s="66"/>
      <c r="I668" s="26"/>
      <c r="J668" s="69"/>
      <c r="K668" s="69"/>
      <c r="L668" s="67"/>
      <c r="M668" s="69"/>
      <c r="N668" s="71"/>
      <c r="O668" s="72"/>
      <c r="P668" s="26"/>
      <c r="Q668" s="26"/>
      <c r="R668" s="26"/>
      <c r="S668" s="26"/>
    </row>
    <row r="669" spans="2:19" s="150" customFormat="1">
      <c r="B669" s="1"/>
      <c r="C669" s="26"/>
      <c r="D669" s="67"/>
      <c r="E669" s="67"/>
      <c r="F669" s="26"/>
      <c r="G669" s="69"/>
      <c r="H669" s="66"/>
      <c r="I669" s="26"/>
      <c r="J669" s="69"/>
      <c r="K669" s="69"/>
      <c r="L669" s="67"/>
      <c r="M669" s="69"/>
      <c r="N669" s="71"/>
      <c r="O669" s="72"/>
      <c r="P669" s="26"/>
      <c r="Q669" s="26"/>
      <c r="R669" s="26"/>
      <c r="S669" s="26"/>
    </row>
    <row r="670" spans="2:19" s="150" customFormat="1">
      <c r="B670" s="1"/>
      <c r="C670" s="26"/>
      <c r="D670" s="67"/>
      <c r="E670" s="67"/>
      <c r="F670" s="26"/>
      <c r="G670" s="69"/>
      <c r="H670" s="66"/>
      <c r="I670" s="26"/>
      <c r="J670" s="69"/>
      <c r="K670" s="69"/>
      <c r="L670" s="67"/>
      <c r="M670" s="69"/>
      <c r="N670" s="71"/>
      <c r="O670" s="72"/>
      <c r="P670" s="26"/>
      <c r="Q670" s="26"/>
      <c r="R670" s="26"/>
      <c r="S670" s="26"/>
    </row>
    <row r="671" spans="2:19" s="150" customFormat="1">
      <c r="B671" s="1"/>
      <c r="C671" s="26"/>
      <c r="D671" s="67"/>
      <c r="E671" s="67"/>
      <c r="F671" s="26"/>
      <c r="G671" s="69"/>
      <c r="H671" s="66"/>
      <c r="I671" s="26"/>
      <c r="J671" s="69"/>
      <c r="K671" s="69"/>
      <c r="L671" s="67"/>
      <c r="M671" s="69"/>
      <c r="N671" s="71"/>
      <c r="O671" s="72"/>
      <c r="P671" s="26"/>
      <c r="Q671" s="26"/>
      <c r="R671" s="26"/>
      <c r="S671" s="26"/>
    </row>
    <row r="672" spans="2:19" s="150" customFormat="1">
      <c r="B672" s="1"/>
      <c r="C672" s="26"/>
      <c r="D672" s="67"/>
      <c r="E672" s="67"/>
      <c r="F672" s="26"/>
      <c r="G672" s="69"/>
      <c r="H672" s="66"/>
      <c r="I672" s="26"/>
      <c r="J672" s="69"/>
      <c r="K672" s="69"/>
      <c r="L672" s="67"/>
      <c r="M672" s="69"/>
      <c r="N672" s="71"/>
      <c r="O672" s="72"/>
      <c r="P672" s="26"/>
      <c r="Q672" s="26"/>
      <c r="R672" s="26"/>
      <c r="S672" s="26"/>
    </row>
    <row r="673" spans="2:19" s="150" customFormat="1">
      <c r="B673" s="1"/>
      <c r="C673" s="26"/>
      <c r="D673" s="67"/>
      <c r="E673" s="67"/>
      <c r="F673" s="26"/>
      <c r="G673" s="69"/>
      <c r="H673" s="66"/>
      <c r="I673" s="26"/>
      <c r="J673" s="69"/>
      <c r="K673" s="69"/>
      <c r="L673" s="67"/>
      <c r="M673" s="69"/>
      <c r="N673" s="71"/>
      <c r="O673" s="72"/>
      <c r="P673" s="26"/>
      <c r="Q673" s="26"/>
      <c r="R673" s="26"/>
      <c r="S673" s="26"/>
    </row>
    <row r="674" spans="2:19"/>
    <row r="675" spans="2:19"/>
    <row r="676" spans="2:19"/>
    <row r="677" spans="2:19"/>
    <row r="678" spans="2:19" s="150" customFormat="1">
      <c r="B678" s="1"/>
      <c r="C678" s="26"/>
      <c r="D678" s="67"/>
      <c r="E678" s="67"/>
      <c r="F678" s="26"/>
      <c r="G678" s="69"/>
      <c r="H678" s="66"/>
      <c r="I678" s="26"/>
      <c r="J678" s="69"/>
      <c r="K678" s="69"/>
      <c r="L678" s="67"/>
      <c r="M678" s="69"/>
      <c r="N678" s="71"/>
      <c r="O678" s="72"/>
      <c r="P678" s="26"/>
      <c r="Q678" s="26"/>
      <c r="R678" s="26"/>
      <c r="S678" s="26"/>
    </row>
    <row r="679" spans="2:19" s="150" customFormat="1">
      <c r="B679" s="1"/>
      <c r="C679" s="26"/>
      <c r="D679" s="67"/>
      <c r="E679" s="67"/>
      <c r="F679" s="26"/>
      <c r="G679" s="69"/>
      <c r="H679" s="66"/>
      <c r="I679" s="26"/>
      <c r="J679" s="69"/>
      <c r="K679" s="69"/>
      <c r="L679" s="67"/>
      <c r="M679" s="69"/>
      <c r="N679" s="71"/>
      <c r="O679" s="72"/>
      <c r="P679" s="26"/>
      <c r="Q679" s="26"/>
      <c r="R679" s="26"/>
      <c r="S679" s="26"/>
    </row>
    <row r="680" spans="2:19" s="150" customFormat="1">
      <c r="B680" s="1"/>
      <c r="C680" s="26"/>
      <c r="D680" s="67"/>
      <c r="E680" s="67"/>
      <c r="F680" s="26"/>
      <c r="G680" s="69"/>
      <c r="H680" s="66"/>
      <c r="I680" s="26"/>
      <c r="J680" s="69"/>
      <c r="K680" s="69"/>
      <c r="L680" s="67"/>
      <c r="M680" s="69"/>
      <c r="N680" s="71"/>
      <c r="O680" s="72"/>
      <c r="P680" s="26"/>
      <c r="Q680" s="26"/>
      <c r="R680" s="26"/>
      <c r="S680" s="26"/>
    </row>
    <row r="681" spans="2:19" s="150" customFormat="1">
      <c r="B681" s="1"/>
      <c r="C681" s="26"/>
      <c r="D681" s="67"/>
      <c r="E681" s="67"/>
      <c r="F681" s="26"/>
      <c r="G681" s="69"/>
      <c r="H681" s="66"/>
      <c r="I681" s="26"/>
      <c r="J681" s="69"/>
      <c r="K681" s="69"/>
      <c r="L681" s="67"/>
      <c r="M681" s="69"/>
      <c r="N681" s="71"/>
      <c r="O681" s="72"/>
      <c r="P681" s="26"/>
      <c r="Q681" s="26"/>
      <c r="R681" s="26"/>
      <c r="S681" s="26"/>
    </row>
    <row r="682" spans="2:19" s="150" customFormat="1">
      <c r="B682" s="1"/>
      <c r="C682" s="26"/>
      <c r="D682" s="67"/>
      <c r="E682" s="67"/>
      <c r="F682" s="26"/>
      <c r="G682" s="69"/>
      <c r="H682" s="66"/>
      <c r="I682" s="26"/>
      <c r="J682" s="69"/>
      <c r="K682" s="69"/>
      <c r="L682" s="67"/>
      <c r="M682" s="69"/>
      <c r="N682" s="71"/>
      <c r="O682" s="72"/>
      <c r="P682" s="26"/>
      <c r="Q682" s="26"/>
      <c r="R682" s="26"/>
      <c r="S682" s="26"/>
    </row>
    <row r="683" spans="2:19" s="150" customFormat="1">
      <c r="B683" s="1"/>
      <c r="C683" s="26"/>
      <c r="D683" s="67"/>
      <c r="E683" s="67"/>
      <c r="F683" s="26"/>
      <c r="G683" s="69"/>
      <c r="H683" s="66"/>
      <c r="I683" s="26"/>
      <c r="J683" s="69"/>
      <c r="K683" s="69"/>
      <c r="L683" s="67"/>
      <c r="M683" s="69"/>
      <c r="N683" s="71"/>
      <c r="O683" s="72"/>
      <c r="P683" s="26"/>
      <c r="Q683" s="26"/>
      <c r="R683" s="26"/>
      <c r="S683" s="26"/>
    </row>
    <row r="684" spans="2:19" s="150" customFormat="1">
      <c r="B684" s="1"/>
      <c r="C684" s="26"/>
      <c r="D684" s="67"/>
      <c r="E684" s="67"/>
      <c r="F684" s="26"/>
      <c r="G684" s="69"/>
      <c r="H684" s="66"/>
      <c r="I684" s="26"/>
      <c r="J684" s="69"/>
      <c r="K684" s="69"/>
      <c r="L684" s="67"/>
      <c r="M684" s="69"/>
      <c r="N684" s="71"/>
      <c r="O684" s="72"/>
      <c r="P684" s="26"/>
      <c r="Q684" s="26"/>
      <c r="R684" s="26"/>
      <c r="S684" s="26"/>
    </row>
    <row r="685" spans="2:19" s="150" customFormat="1">
      <c r="B685" s="1"/>
      <c r="C685" s="26"/>
      <c r="D685" s="67"/>
      <c r="E685" s="67"/>
      <c r="F685" s="26"/>
      <c r="G685" s="69"/>
      <c r="H685" s="66"/>
      <c r="I685" s="26"/>
      <c r="J685" s="69"/>
      <c r="K685" s="69"/>
      <c r="L685" s="67"/>
      <c r="M685" s="69"/>
      <c r="N685" s="71"/>
      <c r="O685" s="72"/>
      <c r="P685" s="26"/>
      <c r="Q685" s="26"/>
      <c r="R685" s="26"/>
      <c r="S685" s="26"/>
    </row>
    <row r="686" spans="2:19" s="150" customFormat="1">
      <c r="B686" s="1"/>
      <c r="C686" s="26"/>
      <c r="D686" s="67"/>
      <c r="E686" s="67"/>
      <c r="F686" s="26"/>
      <c r="G686" s="69"/>
      <c r="H686" s="66"/>
      <c r="I686" s="26"/>
      <c r="J686" s="69"/>
      <c r="K686" s="69"/>
      <c r="L686" s="67"/>
      <c r="M686" s="69"/>
      <c r="N686" s="71"/>
      <c r="O686" s="72"/>
      <c r="P686" s="26"/>
      <c r="Q686" s="26"/>
      <c r="R686" s="26"/>
      <c r="S686" s="26"/>
    </row>
    <row r="687" spans="2:19" s="150" customFormat="1">
      <c r="B687" s="1"/>
      <c r="C687" s="26"/>
      <c r="D687" s="67"/>
      <c r="E687" s="67"/>
      <c r="F687" s="26"/>
      <c r="G687" s="69"/>
      <c r="H687" s="66"/>
      <c r="I687" s="26"/>
      <c r="J687" s="69"/>
      <c r="K687" s="69"/>
      <c r="L687" s="67"/>
      <c r="M687" s="69"/>
      <c r="N687" s="71"/>
      <c r="O687" s="72"/>
      <c r="P687" s="26"/>
      <c r="Q687" s="26"/>
      <c r="R687" s="26"/>
      <c r="S687" s="26"/>
    </row>
    <row r="688" spans="2:19" s="150" customFormat="1">
      <c r="B688" s="1"/>
      <c r="C688" s="26"/>
      <c r="D688" s="67"/>
      <c r="E688" s="67"/>
      <c r="F688" s="26"/>
      <c r="G688" s="69"/>
      <c r="H688" s="66"/>
      <c r="I688" s="26"/>
      <c r="J688" s="69"/>
      <c r="K688" s="69"/>
      <c r="L688" s="67"/>
      <c r="M688" s="69"/>
      <c r="N688" s="71"/>
      <c r="O688" s="72"/>
      <c r="P688" s="26"/>
      <c r="Q688" s="26"/>
      <c r="R688" s="26"/>
      <c r="S688" s="26"/>
    </row>
    <row r="689" spans="2:19" s="150" customFormat="1">
      <c r="B689" s="1"/>
      <c r="C689" s="26"/>
      <c r="D689" s="67"/>
      <c r="E689" s="67"/>
      <c r="F689" s="26"/>
      <c r="G689" s="69"/>
      <c r="H689" s="66"/>
      <c r="I689" s="26"/>
      <c r="J689" s="69"/>
      <c r="K689" s="69"/>
      <c r="L689" s="67"/>
      <c r="M689" s="69"/>
      <c r="N689" s="71"/>
      <c r="O689" s="72"/>
      <c r="P689" s="26"/>
      <c r="Q689" s="26"/>
      <c r="R689" s="26"/>
      <c r="S689" s="26"/>
    </row>
    <row r="690" spans="2:19" s="150" customFormat="1">
      <c r="B690" s="1"/>
      <c r="C690" s="26"/>
      <c r="D690" s="67"/>
      <c r="E690" s="67"/>
      <c r="F690" s="26"/>
      <c r="G690" s="69"/>
      <c r="H690" s="66"/>
      <c r="I690" s="26"/>
      <c r="J690" s="69"/>
      <c r="K690" s="69"/>
      <c r="L690" s="67"/>
      <c r="M690" s="69"/>
      <c r="N690" s="71"/>
      <c r="O690" s="72"/>
      <c r="P690" s="26"/>
      <c r="Q690" s="26"/>
      <c r="R690" s="26"/>
      <c r="S690" s="26"/>
    </row>
    <row r="691" spans="2:19" s="150" customFormat="1">
      <c r="B691" s="1"/>
      <c r="C691" s="26"/>
      <c r="D691" s="67"/>
      <c r="E691" s="67"/>
      <c r="F691" s="26"/>
      <c r="G691" s="69"/>
      <c r="H691" s="66"/>
      <c r="I691" s="26"/>
      <c r="J691" s="69"/>
      <c r="K691" s="69"/>
      <c r="L691" s="67"/>
      <c r="M691" s="69"/>
      <c r="N691" s="71"/>
      <c r="O691" s="72"/>
      <c r="P691" s="26"/>
      <c r="Q691" s="26"/>
      <c r="R691" s="26"/>
      <c r="S691" s="26"/>
    </row>
    <row r="692" spans="2:19" s="150" customFormat="1">
      <c r="B692" s="1"/>
      <c r="C692" s="26"/>
      <c r="D692" s="67"/>
      <c r="E692" s="67"/>
      <c r="F692" s="26"/>
      <c r="G692" s="69"/>
      <c r="H692" s="66"/>
      <c r="I692" s="26"/>
      <c r="J692" s="69"/>
      <c r="K692" s="69"/>
      <c r="L692" s="67"/>
      <c r="M692" s="69"/>
      <c r="N692" s="71"/>
      <c r="O692" s="72"/>
      <c r="P692" s="26"/>
      <c r="Q692" s="26"/>
      <c r="R692" s="26"/>
      <c r="S692" s="26"/>
    </row>
    <row r="693" spans="2:19" s="150" customFormat="1">
      <c r="B693" s="1"/>
      <c r="C693" s="26"/>
      <c r="D693" s="67"/>
      <c r="E693" s="67"/>
      <c r="F693" s="26"/>
      <c r="G693" s="69"/>
      <c r="H693" s="66"/>
      <c r="I693" s="26"/>
      <c r="J693" s="69"/>
      <c r="K693" s="69"/>
      <c r="L693" s="67"/>
      <c r="M693" s="69"/>
      <c r="N693" s="71"/>
      <c r="O693" s="72"/>
      <c r="P693" s="26"/>
      <c r="Q693" s="26"/>
      <c r="R693" s="26"/>
      <c r="S693" s="26"/>
    </row>
    <row r="694" spans="2:19" s="150" customFormat="1">
      <c r="B694" s="1"/>
      <c r="C694" s="26"/>
      <c r="D694" s="67"/>
      <c r="E694" s="67"/>
      <c r="F694" s="26"/>
      <c r="G694" s="69"/>
      <c r="H694" s="66"/>
      <c r="I694" s="26"/>
      <c r="J694" s="69"/>
      <c r="K694" s="69"/>
      <c r="L694" s="67"/>
      <c r="M694" s="69"/>
      <c r="N694" s="71"/>
      <c r="O694" s="72"/>
      <c r="P694" s="26"/>
      <c r="Q694" s="26"/>
      <c r="R694" s="26"/>
      <c r="S694" s="26"/>
    </row>
    <row r="695" spans="2:19" s="150" customFormat="1">
      <c r="B695" s="1"/>
      <c r="C695" s="26"/>
      <c r="D695" s="67"/>
      <c r="E695" s="67"/>
      <c r="F695" s="26"/>
      <c r="G695" s="69"/>
      <c r="H695" s="66"/>
      <c r="I695" s="26"/>
      <c r="J695" s="69"/>
      <c r="K695" s="69"/>
      <c r="L695" s="67"/>
      <c r="M695" s="69"/>
      <c r="N695" s="71"/>
      <c r="O695" s="72"/>
      <c r="P695" s="26"/>
      <c r="Q695" s="26"/>
      <c r="R695" s="26"/>
      <c r="S695" s="26"/>
    </row>
    <row r="696" spans="2:19" s="150" customFormat="1">
      <c r="B696" s="1"/>
      <c r="C696" s="26"/>
      <c r="D696" s="67"/>
      <c r="E696" s="67"/>
      <c r="F696" s="26"/>
      <c r="G696" s="69"/>
      <c r="H696" s="66"/>
      <c r="I696" s="26"/>
      <c r="J696" s="69"/>
      <c r="K696" s="69"/>
      <c r="L696" s="67"/>
      <c r="M696" s="69"/>
      <c r="N696" s="71"/>
      <c r="O696" s="72"/>
      <c r="P696" s="26"/>
      <c r="Q696" s="26"/>
      <c r="R696" s="26"/>
      <c r="S696" s="26"/>
    </row>
    <row r="697" spans="2:19" s="150" customFormat="1">
      <c r="B697" s="1"/>
      <c r="C697" s="26"/>
      <c r="D697" s="67"/>
      <c r="E697" s="67"/>
      <c r="F697" s="26"/>
      <c r="G697" s="69"/>
      <c r="H697" s="66"/>
      <c r="I697" s="26"/>
      <c r="J697" s="69"/>
      <c r="K697" s="69"/>
      <c r="L697" s="67"/>
      <c r="M697" s="69"/>
      <c r="N697" s="71"/>
      <c r="O697" s="72"/>
      <c r="P697" s="26"/>
      <c r="Q697" s="26"/>
      <c r="R697" s="26"/>
      <c r="S697" s="26"/>
    </row>
    <row r="698" spans="2:19" s="150" customFormat="1">
      <c r="B698" s="1"/>
      <c r="C698" s="26"/>
      <c r="D698" s="67"/>
      <c r="E698" s="67"/>
      <c r="F698" s="26"/>
      <c r="G698" s="69"/>
      <c r="H698" s="66"/>
      <c r="I698" s="26"/>
      <c r="J698" s="69"/>
      <c r="K698" s="69"/>
      <c r="L698" s="67"/>
      <c r="M698" s="69"/>
      <c r="N698" s="71"/>
      <c r="O698" s="72"/>
      <c r="P698" s="26"/>
      <c r="Q698" s="26"/>
      <c r="R698" s="26"/>
      <c r="S698" s="26"/>
    </row>
    <row r="699" spans="2:19" s="150" customFormat="1">
      <c r="B699" s="1"/>
      <c r="C699" s="26"/>
      <c r="D699" s="67"/>
      <c r="E699" s="67"/>
      <c r="F699" s="26"/>
      <c r="G699" s="69"/>
      <c r="H699" s="66"/>
      <c r="I699" s="26"/>
      <c r="J699" s="69"/>
      <c r="K699" s="69"/>
      <c r="L699" s="67"/>
      <c r="M699" s="69"/>
      <c r="N699" s="71"/>
      <c r="O699" s="72"/>
      <c r="P699" s="26"/>
      <c r="Q699" s="26"/>
      <c r="R699" s="26"/>
      <c r="S699" s="26"/>
    </row>
    <row r="700" spans="2:19" s="150" customFormat="1">
      <c r="B700" s="1"/>
      <c r="C700" s="26"/>
      <c r="D700" s="67"/>
      <c r="E700" s="67"/>
      <c r="F700" s="26"/>
      <c r="G700" s="69"/>
      <c r="H700" s="66"/>
      <c r="I700" s="26"/>
      <c r="J700" s="69"/>
      <c r="K700" s="69"/>
      <c r="L700" s="67"/>
      <c r="M700" s="69"/>
      <c r="N700" s="71"/>
      <c r="O700" s="72"/>
      <c r="P700" s="26"/>
      <c r="Q700" s="26"/>
      <c r="R700" s="26"/>
      <c r="S700" s="26"/>
    </row>
    <row r="701" spans="2:19" s="150" customFormat="1">
      <c r="B701" s="1"/>
      <c r="C701" s="26"/>
      <c r="D701" s="67"/>
      <c r="E701" s="67"/>
      <c r="F701" s="26"/>
      <c r="G701" s="69"/>
      <c r="H701" s="66"/>
      <c r="I701" s="26"/>
      <c r="J701" s="69"/>
      <c r="K701" s="69"/>
      <c r="L701" s="67"/>
      <c r="M701" s="69"/>
      <c r="N701" s="71"/>
      <c r="O701" s="72"/>
      <c r="P701" s="26"/>
      <c r="Q701" s="26"/>
      <c r="R701" s="26"/>
      <c r="S701" s="26"/>
    </row>
    <row r="702" spans="2:19"/>
    <row r="703" spans="2:19"/>
    <row r="704" spans="2:19"/>
    <row r="705" spans="2:19"/>
    <row r="706" spans="2:19"/>
    <row r="707" spans="2:19"/>
    <row r="708" spans="2:19"/>
    <row r="709" spans="2:19"/>
    <row r="710" spans="2:19"/>
    <row r="711" spans="2:19"/>
    <row r="712" spans="2:19" s="150" customFormat="1">
      <c r="B712" s="1"/>
      <c r="C712" s="26"/>
      <c r="D712" s="67"/>
      <c r="E712" s="67"/>
      <c r="F712" s="26"/>
      <c r="G712" s="69"/>
      <c r="H712" s="66"/>
      <c r="I712" s="26"/>
      <c r="J712" s="69"/>
      <c r="K712" s="69"/>
      <c r="L712" s="67"/>
      <c r="M712" s="69"/>
      <c r="N712" s="71"/>
      <c r="O712" s="72"/>
      <c r="P712" s="26"/>
      <c r="Q712" s="26"/>
      <c r="R712" s="26"/>
      <c r="S712" s="26"/>
    </row>
    <row r="713" spans="2:19" s="150" customFormat="1">
      <c r="B713" s="1"/>
      <c r="C713" s="26"/>
      <c r="D713" s="67"/>
      <c r="E713" s="67"/>
      <c r="F713" s="26"/>
      <c r="G713" s="69"/>
      <c r="H713" s="66"/>
      <c r="I713" s="26"/>
      <c r="J713" s="69"/>
      <c r="K713" s="69"/>
      <c r="L713" s="67"/>
      <c r="M713" s="69"/>
      <c r="N713" s="71"/>
      <c r="O713" s="72"/>
      <c r="P713" s="26"/>
      <c r="Q713" s="26"/>
      <c r="R713" s="26"/>
      <c r="S713" s="26"/>
    </row>
    <row r="714" spans="2:19" s="150" customFormat="1">
      <c r="B714" s="1"/>
      <c r="C714" s="26"/>
      <c r="D714" s="67"/>
      <c r="E714" s="67"/>
      <c r="F714" s="26"/>
      <c r="G714" s="69"/>
      <c r="H714" s="66"/>
      <c r="I714" s="26"/>
      <c r="J714" s="69"/>
      <c r="K714" s="69"/>
      <c r="L714" s="67"/>
      <c r="M714" s="69"/>
      <c r="N714" s="71"/>
      <c r="O714" s="72"/>
      <c r="P714" s="26"/>
      <c r="Q714" s="26"/>
      <c r="R714" s="26"/>
      <c r="S714" s="26"/>
    </row>
    <row r="715" spans="2:19" s="150" customFormat="1">
      <c r="B715" s="1"/>
      <c r="C715" s="26"/>
      <c r="D715" s="67"/>
      <c r="E715" s="67"/>
      <c r="F715" s="26"/>
      <c r="G715" s="69"/>
      <c r="H715" s="66"/>
      <c r="I715" s="26"/>
      <c r="J715" s="69"/>
      <c r="K715" s="69"/>
      <c r="L715" s="67"/>
      <c r="M715" s="69"/>
      <c r="N715" s="71"/>
      <c r="O715" s="72"/>
      <c r="P715" s="26"/>
      <c r="Q715" s="26"/>
      <c r="R715" s="26"/>
      <c r="S715" s="26"/>
    </row>
    <row r="716" spans="2:19" s="150" customFormat="1">
      <c r="B716" s="1"/>
      <c r="C716" s="26"/>
      <c r="D716" s="67"/>
      <c r="E716" s="67"/>
      <c r="F716" s="26"/>
      <c r="G716" s="69"/>
      <c r="H716" s="66"/>
      <c r="I716" s="26"/>
      <c r="J716" s="69"/>
      <c r="K716" s="69"/>
      <c r="L716" s="67"/>
      <c r="M716" s="69"/>
      <c r="N716" s="71"/>
      <c r="O716" s="72"/>
      <c r="P716" s="26"/>
      <c r="Q716" s="26"/>
      <c r="R716" s="26"/>
      <c r="S716" s="26"/>
    </row>
    <row r="717" spans="2:19" s="150" customFormat="1">
      <c r="B717" s="1"/>
      <c r="C717" s="26"/>
      <c r="D717" s="67"/>
      <c r="E717" s="67"/>
      <c r="F717" s="26"/>
      <c r="G717" s="69"/>
      <c r="H717" s="66"/>
      <c r="I717" s="26"/>
      <c r="J717" s="69"/>
      <c r="K717" s="69"/>
      <c r="L717" s="67"/>
      <c r="M717" s="69"/>
      <c r="N717" s="71"/>
      <c r="O717" s="72"/>
      <c r="P717" s="26"/>
      <c r="Q717" s="26"/>
      <c r="R717" s="26"/>
      <c r="S717" s="26"/>
    </row>
    <row r="718" spans="2:19" s="150" customFormat="1">
      <c r="B718" s="1"/>
      <c r="C718" s="26"/>
      <c r="D718" s="67"/>
      <c r="E718" s="67"/>
      <c r="F718" s="26"/>
      <c r="G718" s="69"/>
      <c r="H718" s="66"/>
      <c r="I718" s="26"/>
      <c r="J718" s="69"/>
      <c r="K718" s="69"/>
      <c r="L718" s="67"/>
      <c r="M718" s="69"/>
      <c r="N718" s="71"/>
      <c r="O718" s="72"/>
      <c r="P718" s="26"/>
      <c r="Q718" s="26"/>
      <c r="R718" s="26"/>
      <c r="S718" s="26"/>
    </row>
    <row r="719" spans="2:19" s="150" customFormat="1">
      <c r="B719" s="1"/>
      <c r="C719" s="26"/>
      <c r="D719" s="67"/>
      <c r="E719" s="67"/>
      <c r="F719" s="26"/>
      <c r="G719" s="69"/>
      <c r="H719" s="66"/>
      <c r="I719" s="26"/>
      <c r="J719" s="69"/>
      <c r="K719" s="69"/>
      <c r="L719" s="67"/>
      <c r="M719" s="69"/>
      <c r="N719" s="71"/>
      <c r="O719" s="72"/>
      <c r="P719" s="26"/>
      <c r="Q719" s="26"/>
      <c r="R719" s="26"/>
      <c r="S719" s="26"/>
    </row>
    <row r="720" spans="2:19" s="150" customFormat="1">
      <c r="B720" s="1"/>
      <c r="C720" s="26"/>
      <c r="D720" s="67"/>
      <c r="E720" s="67"/>
      <c r="F720" s="26"/>
      <c r="G720" s="69"/>
      <c r="H720" s="66"/>
      <c r="I720" s="26"/>
      <c r="J720" s="69"/>
      <c r="K720" s="69"/>
      <c r="L720" s="67"/>
      <c r="M720" s="69"/>
      <c r="N720" s="71"/>
      <c r="O720" s="72"/>
      <c r="P720" s="26"/>
      <c r="Q720" s="26"/>
      <c r="R720" s="26"/>
      <c r="S720" s="26"/>
    </row>
    <row r="721" spans="2:19" s="150" customFormat="1">
      <c r="B721" s="1"/>
      <c r="C721" s="26"/>
      <c r="D721" s="67"/>
      <c r="E721" s="67"/>
      <c r="F721" s="26"/>
      <c r="G721" s="69"/>
      <c r="H721" s="66"/>
      <c r="I721" s="26"/>
      <c r="J721" s="69"/>
      <c r="K721" s="69"/>
      <c r="L721" s="67"/>
      <c r="M721" s="69"/>
      <c r="N721" s="71"/>
      <c r="O721" s="72"/>
      <c r="P721" s="26"/>
      <c r="Q721" s="26"/>
      <c r="R721" s="26"/>
      <c r="S721" s="26"/>
    </row>
    <row r="722" spans="2:19" s="150" customFormat="1">
      <c r="B722" s="1"/>
      <c r="C722" s="26"/>
      <c r="D722" s="67"/>
      <c r="E722" s="67"/>
      <c r="F722" s="26"/>
      <c r="G722" s="69"/>
      <c r="H722" s="66"/>
      <c r="I722" s="26"/>
      <c r="J722" s="69"/>
      <c r="K722" s="69"/>
      <c r="L722" s="67"/>
      <c r="M722" s="69"/>
      <c r="N722" s="71"/>
      <c r="O722" s="72"/>
      <c r="P722" s="26"/>
      <c r="Q722" s="26"/>
      <c r="R722" s="26"/>
      <c r="S722" s="26"/>
    </row>
    <row r="723" spans="2:19" s="150" customFormat="1">
      <c r="B723" s="1"/>
      <c r="C723" s="26"/>
      <c r="D723" s="67"/>
      <c r="E723" s="67"/>
      <c r="F723" s="26"/>
      <c r="G723" s="69"/>
      <c r="H723" s="66"/>
      <c r="I723" s="26"/>
      <c r="J723" s="69"/>
      <c r="K723" s="69"/>
      <c r="L723" s="67"/>
      <c r="M723" s="69"/>
      <c r="N723" s="71"/>
      <c r="O723" s="72"/>
      <c r="P723" s="26"/>
      <c r="Q723" s="26"/>
      <c r="R723" s="26"/>
      <c r="S723" s="26"/>
    </row>
    <row r="724" spans="2:19" s="150" customFormat="1">
      <c r="B724" s="1"/>
      <c r="C724" s="26"/>
      <c r="D724" s="67"/>
      <c r="E724" s="67"/>
      <c r="F724" s="26"/>
      <c r="G724" s="69"/>
      <c r="H724" s="66"/>
      <c r="I724" s="26"/>
      <c r="J724" s="69"/>
      <c r="K724" s="69"/>
      <c r="L724" s="67"/>
      <c r="M724" s="69"/>
      <c r="N724" s="71"/>
      <c r="O724" s="72"/>
      <c r="P724" s="26"/>
      <c r="Q724" s="26"/>
      <c r="R724" s="26"/>
      <c r="S724" s="26"/>
    </row>
    <row r="725" spans="2:19" s="150" customFormat="1">
      <c r="B725" s="1"/>
      <c r="C725" s="26"/>
      <c r="D725" s="67"/>
      <c r="E725" s="67"/>
      <c r="F725" s="26"/>
      <c r="G725" s="69"/>
      <c r="H725" s="66"/>
      <c r="I725" s="26"/>
      <c r="J725" s="69"/>
      <c r="K725" s="69"/>
      <c r="L725" s="67"/>
      <c r="M725" s="69"/>
      <c r="N725" s="71"/>
      <c r="O725" s="72"/>
      <c r="P725" s="26"/>
      <c r="Q725" s="26"/>
      <c r="R725" s="26"/>
      <c r="S725" s="26"/>
    </row>
    <row r="726" spans="2:19" s="150" customFormat="1">
      <c r="B726" s="1"/>
      <c r="C726" s="26"/>
      <c r="D726" s="67"/>
      <c r="E726" s="67"/>
      <c r="F726" s="26"/>
      <c r="G726" s="69"/>
      <c r="H726" s="66"/>
      <c r="I726" s="26"/>
      <c r="J726" s="69"/>
      <c r="K726" s="69"/>
      <c r="L726" s="67"/>
      <c r="M726" s="69"/>
      <c r="N726" s="71"/>
      <c r="O726" s="72"/>
      <c r="P726" s="26"/>
      <c r="Q726" s="26"/>
      <c r="R726" s="26"/>
      <c r="S726" s="26"/>
    </row>
    <row r="727" spans="2:19" s="150" customFormat="1">
      <c r="B727" s="1"/>
      <c r="C727" s="26"/>
      <c r="D727" s="67"/>
      <c r="E727" s="67"/>
      <c r="F727" s="26"/>
      <c r="G727" s="69"/>
      <c r="H727" s="66"/>
      <c r="I727" s="26"/>
      <c r="J727" s="69"/>
      <c r="K727" s="69"/>
      <c r="L727" s="67"/>
      <c r="M727" s="69"/>
      <c r="N727" s="71"/>
      <c r="O727" s="72"/>
      <c r="P727" s="26"/>
      <c r="Q727" s="26"/>
      <c r="R727" s="26"/>
      <c r="S727" s="26"/>
    </row>
    <row r="728" spans="2:19" s="150" customFormat="1">
      <c r="B728" s="1"/>
      <c r="C728" s="26"/>
      <c r="D728" s="67"/>
      <c r="E728" s="67"/>
      <c r="F728" s="26"/>
      <c r="G728" s="69"/>
      <c r="H728" s="66"/>
      <c r="I728" s="26"/>
      <c r="J728" s="69"/>
      <c r="K728" s="69"/>
      <c r="L728" s="67"/>
      <c r="M728" s="69"/>
      <c r="N728" s="71"/>
      <c r="O728" s="72"/>
      <c r="P728" s="26"/>
      <c r="Q728" s="26"/>
      <c r="R728" s="26"/>
      <c r="S728" s="26"/>
    </row>
    <row r="729" spans="2:19" s="150" customFormat="1">
      <c r="B729" s="1"/>
      <c r="C729" s="26"/>
      <c r="D729" s="67"/>
      <c r="E729" s="67"/>
      <c r="F729" s="26"/>
      <c r="G729" s="69"/>
      <c r="H729" s="66"/>
      <c r="I729" s="26"/>
      <c r="J729" s="69"/>
      <c r="K729" s="69"/>
      <c r="L729" s="67"/>
      <c r="M729" s="69"/>
      <c r="N729" s="71"/>
      <c r="O729" s="72"/>
      <c r="P729" s="26"/>
      <c r="Q729" s="26"/>
      <c r="R729" s="26"/>
      <c r="S729" s="26"/>
    </row>
    <row r="730" spans="2:19" s="150" customFormat="1">
      <c r="B730" s="1"/>
      <c r="C730" s="26"/>
      <c r="D730" s="67"/>
      <c r="E730" s="67"/>
      <c r="F730" s="26"/>
      <c r="G730" s="69"/>
      <c r="H730" s="66"/>
      <c r="I730" s="26"/>
      <c r="J730" s="69"/>
      <c r="K730" s="69"/>
      <c r="L730" s="67"/>
      <c r="M730" s="69"/>
      <c r="N730" s="71"/>
      <c r="O730" s="72"/>
      <c r="P730" s="26"/>
      <c r="Q730" s="26"/>
      <c r="R730" s="26"/>
      <c r="S730" s="26"/>
    </row>
    <row r="731" spans="2:19" s="150" customFormat="1">
      <c r="B731" s="1"/>
      <c r="C731" s="26"/>
      <c r="D731" s="67"/>
      <c r="E731" s="67"/>
      <c r="F731" s="26"/>
      <c r="G731" s="69"/>
      <c r="H731" s="66"/>
      <c r="I731" s="26"/>
      <c r="J731" s="69"/>
      <c r="K731" s="69"/>
      <c r="L731" s="67"/>
      <c r="M731" s="69"/>
      <c r="N731" s="71"/>
      <c r="O731" s="72"/>
      <c r="P731" s="26"/>
      <c r="Q731" s="26"/>
      <c r="R731" s="26"/>
      <c r="S731" s="26"/>
    </row>
    <row r="732" spans="2:19" s="150" customFormat="1">
      <c r="B732" s="1"/>
      <c r="C732" s="26"/>
      <c r="D732" s="67"/>
      <c r="E732" s="67"/>
      <c r="F732" s="26"/>
      <c r="G732" s="69"/>
      <c r="H732" s="66"/>
      <c r="I732" s="26"/>
      <c r="J732" s="69"/>
      <c r="K732" s="69"/>
      <c r="L732" s="67"/>
      <c r="M732" s="69"/>
      <c r="N732" s="71"/>
      <c r="O732" s="72"/>
      <c r="P732" s="26"/>
      <c r="Q732" s="26"/>
      <c r="R732" s="26"/>
      <c r="S732" s="26"/>
    </row>
    <row r="733" spans="2:19" s="150" customFormat="1">
      <c r="B733" s="1"/>
      <c r="C733" s="26"/>
      <c r="D733" s="67"/>
      <c r="E733" s="67"/>
      <c r="F733" s="26"/>
      <c r="G733" s="69"/>
      <c r="H733" s="66"/>
      <c r="I733" s="26"/>
      <c r="J733" s="69"/>
      <c r="K733" s="69"/>
      <c r="L733" s="67"/>
      <c r="M733" s="69"/>
      <c r="N733" s="71"/>
      <c r="O733" s="72"/>
      <c r="P733" s="26"/>
      <c r="Q733" s="26"/>
      <c r="R733" s="26"/>
      <c r="S733" s="26"/>
    </row>
    <row r="734" spans="2:19"/>
    <row r="735" spans="2:19"/>
    <row r="736" spans="2:19"/>
    <row r="737" spans="2:19"/>
    <row r="738" spans="2:19"/>
    <row r="739" spans="2:19"/>
    <row r="740" spans="2:19"/>
    <row r="741" spans="2:19"/>
    <row r="742" spans="2:19"/>
    <row r="743" spans="2:19"/>
    <row r="744" spans="2:19"/>
    <row r="745" spans="2:19"/>
    <row r="746" spans="2:19" s="150" customFormat="1">
      <c r="B746" s="1"/>
      <c r="C746" s="26"/>
      <c r="D746" s="67"/>
      <c r="E746" s="67"/>
      <c r="F746" s="26"/>
      <c r="G746" s="69"/>
      <c r="H746" s="66"/>
      <c r="I746" s="26"/>
      <c r="J746" s="69"/>
      <c r="K746" s="69"/>
      <c r="L746" s="67"/>
      <c r="M746" s="69"/>
      <c r="N746" s="71"/>
      <c r="O746" s="72"/>
      <c r="P746" s="26"/>
      <c r="Q746" s="26"/>
      <c r="R746" s="26"/>
      <c r="S746" s="26"/>
    </row>
    <row r="747" spans="2:19" s="150" customFormat="1">
      <c r="B747" s="1"/>
      <c r="C747" s="26"/>
      <c r="D747" s="67"/>
      <c r="E747" s="67"/>
      <c r="F747" s="26"/>
      <c r="G747" s="69"/>
      <c r="H747" s="66"/>
      <c r="I747" s="26"/>
      <c r="J747" s="69"/>
      <c r="K747" s="69"/>
      <c r="L747" s="67"/>
      <c r="M747" s="69"/>
      <c r="N747" s="71"/>
      <c r="O747" s="72"/>
      <c r="P747" s="26"/>
      <c r="Q747" s="26"/>
      <c r="R747" s="26"/>
      <c r="S747" s="26"/>
    </row>
    <row r="748" spans="2:19" s="150" customFormat="1">
      <c r="B748" s="1"/>
      <c r="C748" s="26"/>
      <c r="D748" s="67"/>
      <c r="E748" s="67"/>
      <c r="F748" s="26"/>
      <c r="G748" s="69"/>
      <c r="H748" s="66"/>
      <c r="I748" s="26"/>
      <c r="J748" s="69"/>
      <c r="K748" s="69"/>
      <c r="L748" s="67"/>
      <c r="M748" s="69"/>
      <c r="N748" s="71"/>
      <c r="O748" s="72"/>
      <c r="P748" s="26"/>
      <c r="Q748" s="26"/>
      <c r="R748" s="26"/>
      <c r="S748" s="26"/>
    </row>
    <row r="749" spans="2:19" s="150" customFormat="1">
      <c r="B749" s="1"/>
      <c r="C749" s="26"/>
      <c r="D749" s="67"/>
      <c r="E749" s="67"/>
      <c r="F749" s="26"/>
      <c r="G749" s="69"/>
      <c r="H749" s="66"/>
      <c r="I749" s="26"/>
      <c r="J749" s="69"/>
      <c r="K749" s="69"/>
      <c r="L749" s="67"/>
      <c r="M749" s="69"/>
      <c r="N749" s="71"/>
      <c r="O749" s="72"/>
      <c r="P749" s="26"/>
      <c r="Q749" s="26"/>
      <c r="R749" s="26"/>
      <c r="S749" s="26"/>
    </row>
    <row r="750" spans="2:19" s="150" customFormat="1">
      <c r="B750" s="1"/>
      <c r="C750" s="26"/>
      <c r="D750" s="67"/>
      <c r="E750" s="67"/>
      <c r="F750" s="26"/>
      <c r="G750" s="69"/>
      <c r="H750" s="66"/>
      <c r="I750" s="26"/>
      <c r="J750" s="69"/>
      <c r="K750" s="69"/>
      <c r="L750" s="67"/>
      <c r="M750" s="69"/>
      <c r="N750" s="71"/>
      <c r="O750" s="72"/>
      <c r="P750" s="26"/>
      <c r="Q750" s="26"/>
      <c r="R750" s="26"/>
      <c r="S750" s="26"/>
    </row>
    <row r="751" spans="2:19" s="150" customFormat="1">
      <c r="B751" s="1"/>
      <c r="C751" s="26"/>
      <c r="D751" s="67"/>
      <c r="E751" s="67"/>
      <c r="F751" s="26"/>
      <c r="G751" s="69"/>
      <c r="H751" s="66"/>
      <c r="I751" s="26"/>
      <c r="J751" s="69"/>
      <c r="K751" s="69"/>
      <c r="L751" s="67"/>
      <c r="M751" s="69"/>
      <c r="N751" s="71"/>
      <c r="O751" s="72"/>
      <c r="P751" s="26"/>
      <c r="Q751" s="26"/>
      <c r="R751" s="26"/>
      <c r="S751" s="26"/>
    </row>
    <row r="752" spans="2:19" s="150" customFormat="1">
      <c r="B752" s="1"/>
      <c r="C752" s="26"/>
      <c r="D752" s="67"/>
      <c r="E752" s="67"/>
      <c r="F752" s="26"/>
      <c r="G752" s="69"/>
      <c r="H752" s="66"/>
      <c r="I752" s="26"/>
      <c r="J752" s="69"/>
      <c r="K752" s="69"/>
      <c r="L752" s="67"/>
      <c r="M752" s="69"/>
      <c r="N752" s="71"/>
      <c r="O752" s="72"/>
      <c r="P752" s="26"/>
      <c r="Q752" s="26"/>
      <c r="R752" s="26"/>
      <c r="S752" s="26"/>
    </row>
    <row r="753" spans="2:19" s="150" customFormat="1">
      <c r="B753" s="1"/>
      <c r="C753" s="26"/>
      <c r="D753" s="67"/>
      <c r="E753" s="67"/>
      <c r="F753" s="26"/>
      <c r="G753" s="69"/>
      <c r="H753" s="66"/>
      <c r="I753" s="26"/>
      <c r="J753" s="69"/>
      <c r="K753" s="69"/>
      <c r="L753" s="67"/>
      <c r="M753" s="69"/>
      <c r="N753" s="71"/>
      <c r="O753" s="72"/>
      <c r="P753" s="26"/>
      <c r="Q753" s="26"/>
      <c r="R753" s="26"/>
      <c r="S753" s="26"/>
    </row>
    <row r="754" spans="2:19" s="150" customFormat="1">
      <c r="B754" s="1"/>
      <c r="C754" s="26"/>
      <c r="D754" s="67"/>
      <c r="E754" s="67"/>
      <c r="F754" s="26"/>
      <c r="G754" s="69"/>
      <c r="H754" s="66"/>
      <c r="I754" s="26"/>
      <c r="J754" s="69"/>
      <c r="K754" s="69"/>
      <c r="L754" s="67"/>
      <c r="M754" s="69"/>
      <c r="N754" s="71"/>
      <c r="O754" s="72"/>
      <c r="P754" s="26"/>
      <c r="Q754" s="26"/>
      <c r="R754" s="26"/>
      <c r="S754" s="26"/>
    </row>
    <row r="755" spans="2:19" s="150" customFormat="1">
      <c r="B755" s="1"/>
      <c r="C755" s="26"/>
      <c r="D755" s="67"/>
      <c r="E755" s="67"/>
      <c r="F755" s="26"/>
      <c r="G755" s="69"/>
      <c r="H755" s="66"/>
      <c r="I755" s="26"/>
      <c r="J755" s="69"/>
      <c r="K755" s="69"/>
      <c r="L755" s="67"/>
      <c r="M755" s="69"/>
      <c r="N755" s="71"/>
      <c r="O755" s="72"/>
      <c r="P755" s="26"/>
      <c r="Q755" s="26"/>
      <c r="R755" s="26"/>
      <c r="S755" s="26"/>
    </row>
    <row r="756" spans="2:19" s="150" customFormat="1">
      <c r="B756" s="1"/>
      <c r="C756" s="26"/>
      <c r="D756" s="67"/>
      <c r="E756" s="67"/>
      <c r="F756" s="26"/>
      <c r="G756" s="69"/>
      <c r="H756" s="66"/>
      <c r="I756" s="26"/>
      <c r="J756" s="69"/>
      <c r="K756" s="69"/>
      <c r="L756" s="67"/>
      <c r="M756" s="69"/>
      <c r="N756" s="71"/>
      <c r="O756" s="72"/>
      <c r="P756" s="26"/>
      <c r="Q756" s="26"/>
      <c r="R756" s="26"/>
      <c r="S756" s="26"/>
    </row>
    <row r="757" spans="2:19" s="150" customFormat="1">
      <c r="B757" s="1"/>
      <c r="C757" s="26"/>
      <c r="D757" s="67"/>
      <c r="E757" s="67"/>
      <c r="F757" s="26"/>
      <c r="G757" s="69"/>
      <c r="H757" s="66"/>
      <c r="I757" s="26"/>
      <c r="J757" s="69"/>
      <c r="K757" s="69"/>
      <c r="L757" s="67"/>
      <c r="M757" s="69"/>
      <c r="N757" s="71"/>
      <c r="O757" s="72"/>
      <c r="P757" s="26"/>
      <c r="Q757" s="26"/>
      <c r="R757" s="26"/>
      <c r="S757" s="26"/>
    </row>
    <row r="758" spans="2:19" s="150" customFormat="1">
      <c r="B758" s="1"/>
      <c r="C758" s="26"/>
      <c r="D758" s="67"/>
      <c r="E758" s="67"/>
      <c r="F758" s="26"/>
      <c r="G758" s="69"/>
      <c r="H758" s="66"/>
      <c r="I758" s="26"/>
      <c r="J758" s="69"/>
      <c r="K758" s="69"/>
      <c r="L758" s="67"/>
      <c r="M758" s="69"/>
      <c r="N758" s="71"/>
      <c r="O758" s="72"/>
      <c r="P758" s="26"/>
      <c r="Q758" s="26"/>
      <c r="R758" s="26"/>
      <c r="S758" s="26"/>
    </row>
    <row r="759" spans="2:19" s="150" customFormat="1">
      <c r="B759" s="1"/>
      <c r="C759" s="26"/>
      <c r="D759" s="67"/>
      <c r="E759" s="67"/>
      <c r="F759" s="26"/>
      <c r="G759" s="69"/>
      <c r="H759" s="66"/>
      <c r="I759" s="26"/>
      <c r="J759" s="69"/>
      <c r="K759" s="69"/>
      <c r="L759" s="67"/>
      <c r="M759" s="69"/>
      <c r="N759" s="71"/>
      <c r="O759" s="72"/>
      <c r="P759" s="26"/>
      <c r="Q759" s="26"/>
      <c r="R759" s="26"/>
      <c r="S759" s="26"/>
    </row>
    <row r="760" spans="2:19" s="150" customFormat="1">
      <c r="B760" s="1"/>
      <c r="C760" s="26"/>
      <c r="D760" s="67"/>
      <c r="E760" s="67"/>
      <c r="F760" s="26"/>
      <c r="G760" s="69"/>
      <c r="H760" s="66"/>
      <c r="I760" s="26"/>
      <c r="J760" s="69"/>
      <c r="K760" s="69"/>
      <c r="L760" s="67"/>
      <c r="M760" s="69"/>
      <c r="N760" s="71"/>
      <c r="O760" s="72"/>
      <c r="P760" s="26"/>
      <c r="Q760" s="26"/>
      <c r="R760" s="26"/>
      <c r="S760" s="26"/>
    </row>
    <row r="761" spans="2:19" s="150" customFormat="1">
      <c r="B761" s="1"/>
      <c r="C761" s="26"/>
      <c r="D761" s="67"/>
      <c r="E761" s="67"/>
      <c r="F761" s="26"/>
      <c r="G761" s="69"/>
      <c r="H761" s="66"/>
      <c r="I761" s="26"/>
      <c r="J761" s="69"/>
      <c r="K761" s="69"/>
      <c r="L761" s="67"/>
      <c r="M761" s="69"/>
      <c r="N761" s="71"/>
      <c r="O761" s="72"/>
      <c r="P761" s="26"/>
      <c r="Q761" s="26"/>
      <c r="R761" s="26"/>
      <c r="S761" s="26"/>
    </row>
    <row r="762" spans="2:19" s="150" customFormat="1">
      <c r="B762" s="1"/>
      <c r="C762" s="26"/>
      <c r="D762" s="67"/>
      <c r="E762" s="67"/>
      <c r="F762" s="26"/>
      <c r="G762" s="69"/>
      <c r="H762" s="66"/>
      <c r="I762" s="26"/>
      <c r="J762" s="69"/>
      <c r="K762" s="69"/>
      <c r="L762" s="67"/>
      <c r="M762" s="69"/>
      <c r="N762" s="71"/>
      <c r="O762" s="72"/>
      <c r="P762" s="26"/>
      <c r="Q762" s="26"/>
      <c r="R762" s="26"/>
      <c r="S762" s="26"/>
    </row>
    <row r="763" spans="2:19" s="150" customFormat="1">
      <c r="B763" s="1"/>
      <c r="C763" s="26"/>
      <c r="D763" s="67"/>
      <c r="E763" s="67"/>
      <c r="F763" s="26"/>
      <c r="G763" s="69"/>
      <c r="H763" s="66"/>
      <c r="I763" s="26"/>
      <c r="J763" s="69"/>
      <c r="K763" s="69"/>
      <c r="L763" s="67"/>
      <c r="M763" s="69"/>
      <c r="N763" s="71"/>
      <c r="O763" s="72"/>
      <c r="P763" s="26"/>
      <c r="Q763" s="26"/>
      <c r="R763" s="26"/>
      <c r="S763" s="26"/>
    </row>
    <row r="764" spans="2:19" s="150" customFormat="1">
      <c r="B764" s="1"/>
      <c r="C764" s="26"/>
      <c r="D764" s="67"/>
      <c r="E764" s="67"/>
      <c r="F764" s="26"/>
      <c r="G764" s="69"/>
      <c r="H764" s="66"/>
      <c r="I764" s="26"/>
      <c r="J764" s="69"/>
      <c r="K764" s="69"/>
      <c r="L764" s="67"/>
      <c r="M764" s="69"/>
      <c r="N764" s="71"/>
      <c r="O764" s="72"/>
      <c r="P764" s="26"/>
      <c r="Q764" s="26"/>
      <c r="R764" s="26"/>
      <c r="S764" s="26"/>
    </row>
    <row r="765" spans="2:19" s="150" customFormat="1">
      <c r="B765" s="1"/>
      <c r="C765" s="26"/>
      <c r="D765" s="67"/>
      <c r="E765" s="67"/>
      <c r="F765" s="26"/>
      <c r="G765" s="69"/>
      <c r="H765" s="66"/>
      <c r="I765" s="26"/>
      <c r="J765" s="69"/>
      <c r="K765" s="69"/>
      <c r="L765" s="67"/>
      <c r="M765" s="69"/>
      <c r="N765" s="71"/>
      <c r="O765" s="72"/>
      <c r="P765" s="26"/>
      <c r="Q765" s="26"/>
      <c r="R765" s="26"/>
      <c r="S765" s="26"/>
    </row>
    <row r="766" spans="2:19" s="150" customFormat="1">
      <c r="B766" s="1"/>
      <c r="C766" s="26"/>
      <c r="D766" s="67"/>
      <c r="E766" s="67"/>
      <c r="F766" s="26"/>
      <c r="G766" s="69"/>
      <c r="H766" s="66"/>
      <c r="I766" s="26"/>
      <c r="J766" s="69"/>
      <c r="K766" s="69"/>
      <c r="L766" s="67"/>
      <c r="M766" s="69"/>
      <c r="N766" s="71"/>
      <c r="O766" s="72"/>
      <c r="P766" s="26"/>
      <c r="Q766" s="26"/>
      <c r="R766" s="26"/>
      <c r="S766" s="26"/>
    </row>
    <row r="767" spans="2:19" s="150" customFormat="1">
      <c r="B767" s="1"/>
      <c r="C767" s="26"/>
      <c r="D767" s="67"/>
      <c r="E767" s="67"/>
      <c r="F767" s="26"/>
      <c r="G767" s="69"/>
      <c r="H767" s="66"/>
      <c r="I767" s="26"/>
      <c r="J767" s="69"/>
      <c r="K767" s="69"/>
      <c r="L767" s="67"/>
      <c r="M767" s="69"/>
      <c r="N767" s="71"/>
      <c r="O767" s="72"/>
      <c r="P767" s="26"/>
      <c r="Q767" s="26"/>
      <c r="R767" s="26"/>
      <c r="S767" s="26"/>
    </row>
    <row r="768" spans="2:19" s="150" customFormat="1">
      <c r="B768" s="1"/>
      <c r="C768" s="26"/>
      <c r="D768" s="67"/>
      <c r="E768" s="67"/>
      <c r="F768" s="26"/>
      <c r="G768" s="69"/>
      <c r="H768" s="66"/>
      <c r="I768" s="26"/>
      <c r="J768" s="69"/>
      <c r="K768" s="69"/>
      <c r="L768" s="67"/>
      <c r="M768" s="69"/>
      <c r="N768" s="71"/>
      <c r="O768" s="72"/>
      <c r="P768" s="26"/>
      <c r="Q768" s="26"/>
      <c r="R768" s="26"/>
      <c r="S768" s="26"/>
    </row>
    <row r="769" spans="2:19" s="150" customFormat="1">
      <c r="B769" s="1"/>
      <c r="C769" s="26"/>
      <c r="D769" s="67"/>
      <c r="E769" s="67"/>
      <c r="F769" s="26"/>
      <c r="G769" s="69"/>
      <c r="H769" s="66"/>
      <c r="I769" s="26"/>
      <c r="J769" s="69"/>
      <c r="K769" s="69"/>
      <c r="L769" s="67"/>
      <c r="M769" s="69"/>
      <c r="N769" s="71"/>
      <c r="O769" s="72"/>
      <c r="P769" s="26"/>
      <c r="Q769" s="26"/>
      <c r="R769" s="26"/>
      <c r="S769" s="26"/>
    </row>
    <row r="770" spans="2:19" s="150" customFormat="1">
      <c r="B770" s="1"/>
      <c r="C770" s="26"/>
      <c r="D770" s="67"/>
      <c r="E770" s="67"/>
      <c r="F770" s="26"/>
      <c r="G770" s="69"/>
      <c r="H770" s="66"/>
      <c r="I770" s="26"/>
      <c r="J770" s="69"/>
      <c r="K770" s="69"/>
      <c r="L770" s="67"/>
      <c r="M770" s="69"/>
      <c r="N770" s="71"/>
      <c r="O770" s="72"/>
      <c r="P770" s="26"/>
      <c r="Q770" s="26"/>
      <c r="R770" s="26"/>
      <c r="S770" s="26"/>
    </row>
    <row r="771" spans="2:19" s="150" customFormat="1">
      <c r="B771" s="1"/>
      <c r="C771" s="26"/>
      <c r="D771" s="67"/>
      <c r="E771" s="67"/>
      <c r="F771" s="26"/>
      <c r="G771" s="69"/>
      <c r="H771" s="66"/>
      <c r="I771" s="26"/>
      <c r="J771" s="69"/>
      <c r="K771" s="69"/>
      <c r="L771" s="67"/>
      <c r="M771" s="69"/>
      <c r="N771" s="71"/>
      <c r="O771" s="72"/>
      <c r="P771" s="26"/>
      <c r="Q771" s="26"/>
      <c r="R771" s="26"/>
      <c r="S771" s="26"/>
    </row>
    <row r="772" spans="2:19" s="150" customFormat="1">
      <c r="B772" s="1"/>
      <c r="C772" s="26"/>
      <c r="D772" s="67"/>
      <c r="E772" s="67"/>
      <c r="F772" s="26"/>
      <c r="G772" s="69"/>
      <c r="H772" s="66"/>
      <c r="I772" s="26"/>
      <c r="J772" s="69"/>
      <c r="K772" s="69"/>
      <c r="L772" s="67"/>
      <c r="M772" s="69"/>
      <c r="N772" s="71"/>
      <c r="O772" s="72"/>
      <c r="P772" s="26"/>
      <c r="Q772" s="26"/>
      <c r="R772" s="26"/>
      <c r="S772" s="26"/>
    </row>
    <row r="773" spans="2:19" s="150" customFormat="1">
      <c r="B773" s="1"/>
      <c r="C773" s="26"/>
      <c r="D773" s="67"/>
      <c r="E773" s="67"/>
      <c r="F773" s="26"/>
      <c r="G773" s="69"/>
      <c r="H773" s="66"/>
      <c r="I773" s="26"/>
      <c r="J773" s="69"/>
      <c r="K773" s="69"/>
      <c r="L773" s="67"/>
      <c r="M773" s="69"/>
      <c r="N773" s="71"/>
      <c r="O773" s="72"/>
      <c r="P773" s="26"/>
      <c r="Q773" s="26"/>
      <c r="R773" s="26"/>
      <c r="S773" s="26"/>
    </row>
    <row r="774" spans="2:19"/>
    <row r="775" spans="2:19"/>
    <row r="776" spans="2:19"/>
    <row r="777" spans="2:19"/>
    <row r="778" spans="2:19"/>
    <row r="779" spans="2:19"/>
    <row r="780" spans="2:19"/>
    <row r="781" spans="2:19"/>
    <row r="782" spans="2:19"/>
    <row r="783" spans="2:19"/>
    <row r="784" spans="2:19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</sheetData>
  <mergeCells count="1">
    <mergeCell ref="A1:O1"/>
  </mergeCells>
  <conditionalFormatting sqref="C22">
    <cfRule type="duplicateValues" dxfId="85" priority="3"/>
  </conditionalFormatting>
  <conditionalFormatting sqref="C24">
    <cfRule type="duplicateValues" dxfId="84" priority="2"/>
  </conditionalFormatting>
  <conditionalFormatting sqref="C26:C43">
    <cfRule type="duplicateValues" dxfId="83" priority="123"/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2E475-6131-4924-A853-7734E8C86505}">
  <dimension ref="A1:S764"/>
  <sheetViews>
    <sheetView topLeftCell="A12" zoomScale="85" zoomScaleNormal="85" workbookViewId="0">
      <selection activeCell="C24" sqref="C24"/>
    </sheetView>
  </sheetViews>
  <sheetFormatPr defaultColWidth="0" defaultRowHeight="11.4" zeroHeight="1"/>
  <cols>
    <col min="1" max="1" width="4.75" style="150" customWidth="1"/>
    <col min="2" max="2" width="4.75" style="1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66" t="s">
        <v>421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</row>
    <row r="2" spans="1:18" s="5" customFormat="1" ht="63.6" customHeight="1" thickBot="1">
      <c r="A2" s="149" t="s">
        <v>13</v>
      </c>
      <c r="B2" s="156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52" customFormat="1" ht="24.9" customHeight="1">
      <c r="A3" s="22">
        <v>1</v>
      </c>
      <c r="B3" s="11">
        <v>2</v>
      </c>
      <c r="C3" s="13" t="s">
        <v>385</v>
      </c>
      <c r="D3" s="19">
        <v>141517.70000000001</v>
      </c>
      <c r="E3" s="8">
        <v>122697.69</v>
      </c>
      <c r="F3" s="136">
        <f t="shared" ref="F3:F8" si="0">(D3-E3)/E3</f>
        <v>0.1533852022804994</v>
      </c>
      <c r="G3" s="10">
        <v>15719</v>
      </c>
      <c r="H3" s="11">
        <v>217</v>
      </c>
      <c r="I3" s="11">
        <f t="shared" ref="I3:I13" si="1">G3/H3</f>
        <v>72.437788018433181</v>
      </c>
      <c r="J3" s="10">
        <v>18</v>
      </c>
      <c r="K3" s="10">
        <v>6</v>
      </c>
      <c r="L3" s="8">
        <v>1405890</v>
      </c>
      <c r="M3" s="10">
        <v>156470</v>
      </c>
      <c r="N3" s="12">
        <v>46220</v>
      </c>
      <c r="O3" s="30" t="s">
        <v>215</v>
      </c>
      <c r="R3" s="6"/>
    </row>
    <row r="4" spans="1:18" s="52" customFormat="1" ht="24.9" customHeight="1">
      <c r="A4" s="22">
        <v>2</v>
      </c>
      <c r="B4" s="11">
        <v>1</v>
      </c>
      <c r="C4" s="7" t="s">
        <v>393</v>
      </c>
      <c r="D4" s="19">
        <v>136929.29999999999</v>
      </c>
      <c r="E4" s="8">
        <v>174281.29</v>
      </c>
      <c r="F4" s="136">
        <f t="shared" si="0"/>
        <v>-0.21432013729069838</v>
      </c>
      <c r="G4" s="10">
        <v>16546</v>
      </c>
      <c r="H4" s="11">
        <v>326</v>
      </c>
      <c r="I4" s="11">
        <f t="shared" si="1"/>
        <v>50.754601226993863</v>
      </c>
      <c r="J4" s="10">
        <v>17</v>
      </c>
      <c r="K4" s="10">
        <v>4</v>
      </c>
      <c r="L4" s="8">
        <v>1086587.47</v>
      </c>
      <c r="M4" s="10">
        <v>134279</v>
      </c>
      <c r="N4" s="12">
        <v>46233</v>
      </c>
      <c r="O4" s="30" t="s">
        <v>414</v>
      </c>
      <c r="R4" s="6"/>
    </row>
    <row r="5" spans="1:18" s="52" customFormat="1" ht="24.9" customHeight="1">
      <c r="A5" s="22">
        <v>3</v>
      </c>
      <c r="B5" s="11" t="s">
        <v>51</v>
      </c>
      <c r="C5" s="7" t="s">
        <v>408</v>
      </c>
      <c r="D5" s="19">
        <v>100240.8</v>
      </c>
      <c r="E5" s="8">
        <v>9852.1</v>
      </c>
      <c r="F5" s="136">
        <f t="shared" si="0"/>
        <v>9.1745617685569574</v>
      </c>
      <c r="G5" s="10">
        <v>12900</v>
      </c>
      <c r="H5" s="11">
        <v>216</v>
      </c>
      <c r="I5" s="11">
        <f t="shared" si="1"/>
        <v>59.722222222222221</v>
      </c>
      <c r="J5" s="10">
        <v>15</v>
      </c>
      <c r="K5" s="10">
        <v>1</v>
      </c>
      <c r="L5" s="8">
        <v>110092.9</v>
      </c>
      <c r="M5" s="10">
        <v>14110</v>
      </c>
      <c r="N5" s="23">
        <v>46255</v>
      </c>
      <c r="O5" s="30" t="s">
        <v>414</v>
      </c>
      <c r="R5" s="6"/>
    </row>
    <row r="6" spans="1:18" s="52" customFormat="1" ht="24.9" customHeight="1">
      <c r="A6" s="22">
        <v>4</v>
      </c>
      <c r="B6" s="11">
        <v>3</v>
      </c>
      <c r="C6" s="7" t="s">
        <v>406</v>
      </c>
      <c r="D6" s="19">
        <v>85629.61</v>
      </c>
      <c r="E6" s="8">
        <v>96497.4</v>
      </c>
      <c r="F6" s="136">
        <f t="shared" si="0"/>
        <v>-0.11262261988405899</v>
      </c>
      <c r="G6" s="10">
        <v>14605</v>
      </c>
      <c r="H6" s="11">
        <v>359</v>
      </c>
      <c r="I6" s="11">
        <f t="shared" si="1"/>
        <v>40.682451253481894</v>
      </c>
      <c r="J6" s="127">
        <v>19</v>
      </c>
      <c r="K6" s="10">
        <v>2</v>
      </c>
      <c r="L6" s="129">
        <v>192233</v>
      </c>
      <c r="M6" s="127">
        <v>32924</v>
      </c>
      <c r="N6" s="23">
        <v>46249</v>
      </c>
      <c r="O6" s="30" t="s">
        <v>308</v>
      </c>
      <c r="R6" s="6"/>
    </row>
    <row r="7" spans="1:18" s="52" customFormat="1" ht="24.9" customHeight="1">
      <c r="A7" s="22">
        <v>5</v>
      </c>
      <c r="B7" s="11">
        <v>4</v>
      </c>
      <c r="C7" s="7" t="s">
        <v>369</v>
      </c>
      <c r="D7" s="19">
        <v>37667.379999999997</v>
      </c>
      <c r="E7" s="8">
        <v>40682.06</v>
      </c>
      <c r="F7" s="136">
        <f t="shared" si="0"/>
        <v>-7.4103425441091247E-2</v>
      </c>
      <c r="G7" s="10">
        <v>6193</v>
      </c>
      <c r="H7" s="11">
        <v>170</v>
      </c>
      <c r="I7" s="11">
        <f t="shared" si="1"/>
        <v>36.429411764705883</v>
      </c>
      <c r="J7" s="10">
        <v>17</v>
      </c>
      <c r="K7" s="10">
        <v>8</v>
      </c>
      <c r="L7" s="8">
        <v>1028068</v>
      </c>
      <c r="M7" s="10">
        <v>158590</v>
      </c>
      <c r="N7" s="12">
        <v>46204</v>
      </c>
      <c r="O7" s="29" t="s">
        <v>215</v>
      </c>
      <c r="R7" s="6"/>
    </row>
    <row r="8" spans="1:18" s="52" customFormat="1" ht="24.9" customHeight="1">
      <c r="A8" s="22">
        <v>6</v>
      </c>
      <c r="B8" s="11" t="s">
        <v>51</v>
      </c>
      <c r="C8" s="7" t="s">
        <v>409</v>
      </c>
      <c r="D8" s="19">
        <v>33205.69</v>
      </c>
      <c r="E8" s="8">
        <v>9326.7999999999993</v>
      </c>
      <c r="F8" s="136">
        <f t="shared" si="0"/>
        <v>2.5602446712698894</v>
      </c>
      <c r="G8" s="10">
        <v>4373</v>
      </c>
      <c r="H8" s="11">
        <v>181</v>
      </c>
      <c r="I8" s="11">
        <f t="shared" si="1"/>
        <v>24.160220994475139</v>
      </c>
      <c r="J8" s="10">
        <v>16</v>
      </c>
      <c r="K8" s="10">
        <v>1</v>
      </c>
      <c r="L8" s="8">
        <v>42532.49</v>
      </c>
      <c r="M8" s="10">
        <v>5249</v>
      </c>
      <c r="N8" s="23">
        <v>46255</v>
      </c>
      <c r="O8" s="29" t="s">
        <v>44</v>
      </c>
      <c r="R8" s="6"/>
    </row>
    <row r="9" spans="1:18" s="1" customFormat="1" ht="24.9" customHeight="1">
      <c r="A9" s="22">
        <v>7</v>
      </c>
      <c r="B9" s="11" t="s">
        <v>51</v>
      </c>
      <c r="C9" s="7" t="s">
        <v>415</v>
      </c>
      <c r="D9" s="19">
        <v>31350.07</v>
      </c>
      <c r="E9" s="10" t="s">
        <v>53</v>
      </c>
      <c r="F9" s="10" t="s">
        <v>53</v>
      </c>
      <c r="G9" s="10">
        <v>4289</v>
      </c>
      <c r="H9" s="11">
        <v>142</v>
      </c>
      <c r="I9" s="11">
        <f t="shared" si="1"/>
        <v>30.204225352112676</v>
      </c>
      <c r="J9" s="10">
        <v>14</v>
      </c>
      <c r="K9" s="10">
        <v>1</v>
      </c>
      <c r="L9" s="8">
        <v>31350</v>
      </c>
      <c r="M9" s="10">
        <v>4289</v>
      </c>
      <c r="N9" s="23">
        <v>46255</v>
      </c>
      <c r="O9" s="30" t="s">
        <v>88</v>
      </c>
    </row>
    <row r="10" spans="1:18" s="1" customFormat="1" ht="24.9" customHeight="1">
      <c r="A10" s="22">
        <v>8</v>
      </c>
      <c r="B10" s="11">
        <v>5</v>
      </c>
      <c r="C10" s="7" t="s">
        <v>407</v>
      </c>
      <c r="D10" s="19">
        <v>17891.87</v>
      </c>
      <c r="E10" s="8">
        <v>30050.26</v>
      </c>
      <c r="F10" s="136">
        <f t="shared" ref="F10:F15" si="2">(D10-E10)/E10</f>
        <v>-0.40460182374461984</v>
      </c>
      <c r="G10" s="10">
        <v>2519</v>
      </c>
      <c r="H10" s="11">
        <v>107</v>
      </c>
      <c r="I10" s="11">
        <f t="shared" si="1"/>
        <v>23.542056074766354</v>
      </c>
      <c r="J10" s="10">
        <v>11</v>
      </c>
      <c r="K10" s="10">
        <v>2</v>
      </c>
      <c r="L10" s="8">
        <v>50358.53</v>
      </c>
      <c r="M10" s="10">
        <v>6985</v>
      </c>
      <c r="N10" s="23">
        <v>46248</v>
      </c>
      <c r="O10" s="30" t="s">
        <v>60</v>
      </c>
    </row>
    <row r="11" spans="1:18" s="1" customFormat="1" ht="24.6" customHeight="1">
      <c r="A11" s="22">
        <v>9</v>
      </c>
      <c r="B11" s="11">
        <v>6</v>
      </c>
      <c r="C11" s="7" t="s">
        <v>405</v>
      </c>
      <c r="D11" s="19">
        <v>12898.96</v>
      </c>
      <c r="E11" s="8">
        <v>27827.9</v>
      </c>
      <c r="F11" s="136">
        <f t="shared" si="2"/>
        <v>-0.53647382662723386</v>
      </c>
      <c r="G11" s="10">
        <v>1756</v>
      </c>
      <c r="H11" s="11">
        <v>79</v>
      </c>
      <c r="I11" s="11">
        <f t="shared" si="1"/>
        <v>22.227848101265824</v>
      </c>
      <c r="J11" s="10">
        <v>12</v>
      </c>
      <c r="K11" s="10">
        <v>2</v>
      </c>
      <c r="L11" s="8">
        <v>47793</v>
      </c>
      <c r="M11" s="10">
        <v>6326</v>
      </c>
      <c r="N11" s="23">
        <v>46248</v>
      </c>
      <c r="O11" s="30" t="s">
        <v>215</v>
      </c>
    </row>
    <row r="12" spans="1:18" ht="24.6" customHeight="1">
      <c r="A12" s="22">
        <v>10</v>
      </c>
      <c r="B12" s="11">
        <v>11</v>
      </c>
      <c r="C12" s="13" t="s">
        <v>342</v>
      </c>
      <c r="D12" s="19">
        <v>5472.78</v>
      </c>
      <c r="E12" s="8">
        <v>6219.37</v>
      </c>
      <c r="F12" s="136">
        <f t="shared" si="2"/>
        <v>-0.12004270529008568</v>
      </c>
      <c r="G12" s="10">
        <v>899</v>
      </c>
      <c r="H12" s="11">
        <v>28</v>
      </c>
      <c r="I12" s="11">
        <f t="shared" si="1"/>
        <v>32.107142857142854</v>
      </c>
      <c r="J12" s="10">
        <v>3</v>
      </c>
      <c r="K12" s="10">
        <v>10</v>
      </c>
      <c r="L12" s="8">
        <v>404284</v>
      </c>
      <c r="M12" s="10">
        <v>67359</v>
      </c>
      <c r="N12" s="12">
        <v>46192</v>
      </c>
      <c r="O12" s="30" t="s">
        <v>40</v>
      </c>
    </row>
    <row r="13" spans="1:18" ht="24.6" customHeight="1">
      <c r="A13" s="22">
        <v>11</v>
      </c>
      <c r="B13" s="11">
        <v>9</v>
      </c>
      <c r="C13" s="7" t="s">
        <v>375</v>
      </c>
      <c r="D13" s="19">
        <v>5049.66</v>
      </c>
      <c r="E13" s="8">
        <v>9194.77</v>
      </c>
      <c r="F13" s="136">
        <f t="shared" si="2"/>
        <v>-0.45081171144030796</v>
      </c>
      <c r="G13" s="10">
        <v>831</v>
      </c>
      <c r="H13" s="11">
        <v>23</v>
      </c>
      <c r="I13" s="11">
        <f t="shared" si="1"/>
        <v>36.130434782608695</v>
      </c>
      <c r="J13" s="10">
        <v>7</v>
      </c>
      <c r="K13" s="10">
        <v>7</v>
      </c>
      <c r="L13" s="8">
        <v>204942</v>
      </c>
      <c r="M13" s="10">
        <v>33236</v>
      </c>
      <c r="N13" s="153">
        <v>46213</v>
      </c>
      <c r="O13" s="30" t="s">
        <v>40</v>
      </c>
    </row>
    <row r="14" spans="1:18" ht="24.6" customHeight="1">
      <c r="A14" s="22">
        <v>12</v>
      </c>
      <c r="B14" s="11">
        <v>13</v>
      </c>
      <c r="C14" s="7" t="s">
        <v>371</v>
      </c>
      <c r="D14" s="19">
        <v>4115.8999999999996</v>
      </c>
      <c r="E14" s="8">
        <v>3451.85</v>
      </c>
      <c r="F14" s="136">
        <f t="shared" si="2"/>
        <v>0.19237510320552739</v>
      </c>
      <c r="G14" s="10">
        <v>540</v>
      </c>
      <c r="H14" s="11">
        <v>23</v>
      </c>
      <c r="I14" s="10" t="s">
        <v>53</v>
      </c>
      <c r="J14" s="10">
        <v>3</v>
      </c>
      <c r="K14" s="10">
        <v>8</v>
      </c>
      <c r="L14" s="8">
        <v>148175.47</v>
      </c>
      <c r="M14" s="10">
        <v>19360</v>
      </c>
      <c r="N14" s="12">
        <v>46206</v>
      </c>
      <c r="O14" s="30" t="s">
        <v>44</v>
      </c>
    </row>
    <row r="15" spans="1:18" ht="24.6" customHeight="1">
      <c r="A15" s="22">
        <v>13</v>
      </c>
      <c r="B15" s="11">
        <v>10</v>
      </c>
      <c r="C15" s="13" t="s">
        <v>333</v>
      </c>
      <c r="D15" s="19">
        <v>3776.4</v>
      </c>
      <c r="E15" s="8">
        <v>6941.33</v>
      </c>
      <c r="F15" s="136">
        <f t="shared" si="2"/>
        <v>-0.4559544064321967</v>
      </c>
      <c r="G15" s="10">
        <v>524</v>
      </c>
      <c r="H15" s="11">
        <v>16</v>
      </c>
      <c r="I15" s="11">
        <f t="shared" ref="I15:I36" si="3">G15/H15</f>
        <v>32.75</v>
      </c>
      <c r="J15" s="10">
        <v>3</v>
      </c>
      <c r="K15" s="10">
        <v>11</v>
      </c>
      <c r="L15" s="8">
        <v>433095</v>
      </c>
      <c r="M15" s="10">
        <v>55320</v>
      </c>
      <c r="N15" s="12">
        <v>46185</v>
      </c>
      <c r="O15" s="30" t="s">
        <v>88</v>
      </c>
    </row>
    <row r="16" spans="1:18" ht="24.6" customHeight="1">
      <c r="A16" s="22">
        <v>14</v>
      </c>
      <c r="B16" s="11" t="s">
        <v>51</v>
      </c>
      <c r="C16" s="7" t="s">
        <v>419</v>
      </c>
      <c r="D16" s="19">
        <v>3619.27</v>
      </c>
      <c r="E16" s="10" t="s">
        <v>53</v>
      </c>
      <c r="F16" s="10" t="s">
        <v>53</v>
      </c>
      <c r="G16" s="10">
        <v>666</v>
      </c>
      <c r="H16" s="11">
        <v>38</v>
      </c>
      <c r="I16" s="11">
        <f t="shared" si="3"/>
        <v>17.526315789473685</v>
      </c>
      <c r="J16" s="10">
        <v>7</v>
      </c>
      <c r="K16" s="10">
        <v>1</v>
      </c>
      <c r="L16" s="19">
        <v>3619.27</v>
      </c>
      <c r="M16" s="10">
        <v>666</v>
      </c>
      <c r="N16" s="23">
        <v>46255</v>
      </c>
      <c r="O16" s="30" t="s">
        <v>90</v>
      </c>
    </row>
    <row r="17" spans="1:15" ht="24.6" customHeight="1">
      <c r="A17" s="22">
        <v>15</v>
      </c>
      <c r="B17" s="11" t="s">
        <v>57</v>
      </c>
      <c r="C17" s="7" t="s">
        <v>418</v>
      </c>
      <c r="D17" s="19">
        <v>1604.46</v>
      </c>
      <c r="E17" s="10" t="s">
        <v>53</v>
      </c>
      <c r="F17" s="10" t="s">
        <v>53</v>
      </c>
      <c r="G17" s="10">
        <v>230</v>
      </c>
      <c r="H17" s="11">
        <v>5</v>
      </c>
      <c r="I17" s="11">
        <f t="shared" si="3"/>
        <v>46</v>
      </c>
      <c r="J17" s="10">
        <v>5</v>
      </c>
      <c r="K17" s="10">
        <v>0</v>
      </c>
      <c r="L17" s="8">
        <v>1604.46</v>
      </c>
      <c r="M17" s="10">
        <v>230</v>
      </c>
      <c r="N17" s="12" t="s">
        <v>48</v>
      </c>
      <c r="O17" s="30" t="s">
        <v>44</v>
      </c>
    </row>
    <row r="18" spans="1:15" ht="24.6" customHeight="1">
      <c r="A18" s="22">
        <v>16</v>
      </c>
      <c r="B18" s="10" t="s">
        <v>53</v>
      </c>
      <c r="C18" s="7" t="s">
        <v>29</v>
      </c>
      <c r="D18" s="19">
        <v>1453.65</v>
      </c>
      <c r="E18" s="10" t="s">
        <v>53</v>
      </c>
      <c r="F18" s="10" t="s">
        <v>53</v>
      </c>
      <c r="G18" s="10">
        <v>565</v>
      </c>
      <c r="H18" s="11">
        <v>28</v>
      </c>
      <c r="I18" s="11">
        <f t="shared" si="3"/>
        <v>20.178571428571427</v>
      </c>
      <c r="J18" s="10">
        <v>4</v>
      </c>
      <c r="K18" s="10" t="s">
        <v>53</v>
      </c>
      <c r="L18" s="8">
        <v>35446.54</v>
      </c>
      <c r="M18" s="10">
        <v>6809</v>
      </c>
      <c r="N18" s="23">
        <v>46024</v>
      </c>
      <c r="O18" s="30" t="s">
        <v>49</v>
      </c>
    </row>
    <row r="19" spans="1:15" ht="24.6" customHeight="1">
      <c r="A19" s="22">
        <v>17</v>
      </c>
      <c r="B19" s="11" t="s">
        <v>57</v>
      </c>
      <c r="C19" s="7" t="s">
        <v>417</v>
      </c>
      <c r="D19" s="19">
        <v>1221.96</v>
      </c>
      <c r="E19" s="10" t="s">
        <v>53</v>
      </c>
      <c r="F19" s="10" t="s">
        <v>53</v>
      </c>
      <c r="G19" s="10">
        <v>179</v>
      </c>
      <c r="H19" s="11">
        <v>5</v>
      </c>
      <c r="I19" s="11">
        <f t="shared" si="3"/>
        <v>35.799999999999997</v>
      </c>
      <c r="J19" s="10">
        <v>5</v>
      </c>
      <c r="K19" s="10">
        <v>0</v>
      </c>
      <c r="L19" s="8">
        <v>1222</v>
      </c>
      <c r="M19" s="10">
        <v>179</v>
      </c>
      <c r="N19" s="12" t="s">
        <v>48</v>
      </c>
      <c r="O19" s="30" t="s">
        <v>40</v>
      </c>
    </row>
    <row r="20" spans="1:15" ht="24.6" customHeight="1">
      <c r="A20" s="22">
        <v>18</v>
      </c>
      <c r="B20" s="10" t="s">
        <v>53</v>
      </c>
      <c r="C20" s="53" t="s">
        <v>133</v>
      </c>
      <c r="D20" s="19">
        <v>1022.04</v>
      </c>
      <c r="E20" s="10" t="s">
        <v>53</v>
      </c>
      <c r="F20" s="10" t="s">
        <v>53</v>
      </c>
      <c r="G20" s="10">
        <v>424</v>
      </c>
      <c r="H20" s="11">
        <v>28</v>
      </c>
      <c r="I20" s="11">
        <f t="shared" si="3"/>
        <v>15.142857142857142</v>
      </c>
      <c r="J20" s="10">
        <v>4</v>
      </c>
      <c r="K20" s="10" t="s">
        <v>53</v>
      </c>
      <c r="L20" s="8">
        <v>75824.89</v>
      </c>
      <c r="M20" s="10">
        <v>13612</v>
      </c>
      <c r="N20" s="23">
        <v>46066</v>
      </c>
      <c r="O20" s="29" t="s">
        <v>49</v>
      </c>
    </row>
    <row r="21" spans="1:15" ht="24.6" customHeight="1">
      <c r="A21" s="22">
        <v>19</v>
      </c>
      <c r="B21" s="10" t="s">
        <v>53</v>
      </c>
      <c r="C21" s="7" t="s">
        <v>422</v>
      </c>
      <c r="D21" s="19">
        <v>952</v>
      </c>
      <c r="E21" s="10" t="s">
        <v>53</v>
      </c>
      <c r="F21" s="10" t="s">
        <v>53</v>
      </c>
      <c r="G21" s="10">
        <v>119</v>
      </c>
      <c r="H21" s="11">
        <v>1</v>
      </c>
      <c r="I21" s="11">
        <f t="shared" si="3"/>
        <v>119</v>
      </c>
      <c r="J21" s="10">
        <v>1</v>
      </c>
      <c r="K21" s="10">
        <v>230</v>
      </c>
      <c r="L21" s="8">
        <v>1568.72</v>
      </c>
      <c r="M21" s="10">
        <v>230</v>
      </c>
      <c r="N21" s="12">
        <v>44655</v>
      </c>
      <c r="O21" s="30" t="s">
        <v>47</v>
      </c>
    </row>
    <row r="22" spans="1:15" ht="24.6" customHeight="1">
      <c r="A22" s="22">
        <v>20</v>
      </c>
      <c r="B22" s="11" t="s">
        <v>57</v>
      </c>
      <c r="C22" s="7" t="s">
        <v>416</v>
      </c>
      <c r="D22" s="19">
        <v>949.89</v>
      </c>
      <c r="E22" s="10" t="s">
        <v>53</v>
      </c>
      <c r="F22" s="10" t="s">
        <v>53</v>
      </c>
      <c r="G22" s="10">
        <v>164</v>
      </c>
      <c r="H22" s="11">
        <v>3</v>
      </c>
      <c r="I22" s="11">
        <f t="shared" si="3"/>
        <v>54.666666666666664</v>
      </c>
      <c r="J22" s="10">
        <v>2</v>
      </c>
      <c r="K22" s="10">
        <v>0</v>
      </c>
      <c r="L22" s="8">
        <v>950</v>
      </c>
      <c r="M22" s="10">
        <v>164</v>
      </c>
      <c r="N22" s="12" t="s">
        <v>48</v>
      </c>
      <c r="O22" s="30" t="s">
        <v>88</v>
      </c>
    </row>
    <row r="23" spans="1:15" ht="24.6" customHeight="1">
      <c r="A23" s="22">
        <v>21</v>
      </c>
      <c r="B23" s="10" t="s">
        <v>53</v>
      </c>
      <c r="C23" s="7" t="s">
        <v>304</v>
      </c>
      <c r="D23" s="19">
        <v>684</v>
      </c>
      <c r="E23" s="10" t="s">
        <v>53</v>
      </c>
      <c r="F23" s="10" t="s">
        <v>53</v>
      </c>
      <c r="G23" s="10">
        <v>97</v>
      </c>
      <c r="H23" s="11">
        <v>1</v>
      </c>
      <c r="I23" s="11">
        <f t="shared" si="3"/>
        <v>97</v>
      </c>
      <c r="J23" s="10">
        <v>1</v>
      </c>
      <c r="K23" s="10" t="s">
        <v>53</v>
      </c>
      <c r="L23" s="8">
        <v>7176.73</v>
      </c>
      <c r="M23" s="10">
        <v>1371</v>
      </c>
      <c r="N23" s="23">
        <v>43615</v>
      </c>
      <c r="O23" s="30" t="s">
        <v>47</v>
      </c>
    </row>
    <row r="24" spans="1:15" ht="24.6" customHeight="1">
      <c r="A24" s="22">
        <v>22</v>
      </c>
      <c r="B24" s="11">
        <v>20</v>
      </c>
      <c r="C24" s="7" t="s">
        <v>238</v>
      </c>
      <c r="D24" s="19">
        <v>551.80999999999995</v>
      </c>
      <c r="E24" s="8">
        <v>547.25</v>
      </c>
      <c r="F24" s="136">
        <f>(D24-E24)/E24</f>
        <v>8.3325719506623028E-3</v>
      </c>
      <c r="G24" s="10">
        <v>60</v>
      </c>
      <c r="H24" s="11">
        <v>5</v>
      </c>
      <c r="I24" s="11">
        <f t="shared" si="3"/>
        <v>12</v>
      </c>
      <c r="J24" s="10">
        <v>2</v>
      </c>
      <c r="K24" s="10">
        <v>20</v>
      </c>
      <c r="L24" s="8">
        <v>204693.22</v>
      </c>
      <c r="M24" s="10">
        <v>28228</v>
      </c>
      <c r="N24" s="12">
        <v>46122</v>
      </c>
      <c r="O24" s="30" t="s">
        <v>47</v>
      </c>
    </row>
    <row r="25" spans="1:15" ht="24.6" customHeight="1">
      <c r="A25" s="22">
        <v>23</v>
      </c>
      <c r="B25" s="10" t="s">
        <v>53</v>
      </c>
      <c r="C25" s="7" t="s">
        <v>399</v>
      </c>
      <c r="D25" s="19">
        <v>381.61</v>
      </c>
      <c r="E25" s="8">
        <v>5865.67</v>
      </c>
      <c r="F25" s="136">
        <f>(D25-E25)/E25</f>
        <v>-0.93494178840609854</v>
      </c>
      <c r="G25" s="10">
        <v>47</v>
      </c>
      <c r="H25" s="11">
        <v>5</v>
      </c>
      <c r="I25" s="11">
        <f t="shared" si="3"/>
        <v>9.4</v>
      </c>
      <c r="J25" s="10">
        <v>2</v>
      </c>
      <c r="K25" s="10">
        <v>3</v>
      </c>
      <c r="L25" s="8">
        <v>23410.47</v>
      </c>
      <c r="M25" s="10">
        <v>3076</v>
      </c>
      <c r="N25" s="23">
        <v>46241</v>
      </c>
      <c r="O25" s="30" t="s">
        <v>44</v>
      </c>
    </row>
    <row r="26" spans="1:15" ht="24.6" customHeight="1">
      <c r="A26" s="22">
        <v>24</v>
      </c>
      <c r="B26" s="11">
        <v>32</v>
      </c>
      <c r="C26" s="7" t="s">
        <v>78</v>
      </c>
      <c r="D26" s="19">
        <v>240.35</v>
      </c>
      <c r="E26" s="8">
        <v>42.6</v>
      </c>
      <c r="F26" s="136">
        <f>(D26-E26)/E26</f>
        <v>4.642018779342723</v>
      </c>
      <c r="G26" s="10">
        <v>24</v>
      </c>
      <c r="H26" s="11">
        <v>2</v>
      </c>
      <c r="I26" s="11">
        <f t="shared" si="3"/>
        <v>12</v>
      </c>
      <c r="J26" s="10">
        <v>1</v>
      </c>
      <c r="K26" s="10">
        <v>32</v>
      </c>
      <c r="L26" s="8">
        <v>153621.19</v>
      </c>
      <c r="M26" s="10">
        <v>21267</v>
      </c>
      <c r="N26" s="12">
        <v>46038</v>
      </c>
      <c r="O26" s="30" t="s">
        <v>47</v>
      </c>
    </row>
    <row r="27" spans="1:15" ht="24.6" customHeight="1">
      <c r="A27" s="22">
        <v>25</v>
      </c>
      <c r="B27" s="11">
        <v>27</v>
      </c>
      <c r="C27" s="13" t="s">
        <v>262</v>
      </c>
      <c r="D27" s="19">
        <v>182.73</v>
      </c>
      <c r="E27" s="8">
        <v>104.18</v>
      </c>
      <c r="F27" s="136">
        <f>(D27-E27)/E27</f>
        <v>0.75398349011326526</v>
      </c>
      <c r="G27" s="10">
        <v>35</v>
      </c>
      <c r="H27" s="11">
        <v>1</v>
      </c>
      <c r="I27" s="11">
        <f t="shared" si="3"/>
        <v>35</v>
      </c>
      <c r="J27" s="10">
        <v>1</v>
      </c>
      <c r="K27" s="10">
        <v>18</v>
      </c>
      <c r="L27" s="8">
        <v>702645</v>
      </c>
      <c r="M27" s="10">
        <v>92802</v>
      </c>
      <c r="N27" s="12">
        <v>46136</v>
      </c>
      <c r="O27" s="30" t="s">
        <v>215</v>
      </c>
    </row>
    <row r="28" spans="1:15" ht="24.6" customHeight="1">
      <c r="A28" s="22">
        <v>26</v>
      </c>
      <c r="B28" s="10" t="s">
        <v>53</v>
      </c>
      <c r="C28" s="13" t="s">
        <v>223</v>
      </c>
      <c r="D28" s="19">
        <v>169.5</v>
      </c>
      <c r="E28" s="10" t="s">
        <v>53</v>
      </c>
      <c r="F28" s="10" t="s">
        <v>53</v>
      </c>
      <c r="G28" s="10">
        <v>25</v>
      </c>
      <c r="H28" s="11">
        <v>1</v>
      </c>
      <c r="I28" s="11">
        <f t="shared" si="3"/>
        <v>25</v>
      </c>
      <c r="J28" s="10">
        <v>1</v>
      </c>
      <c r="K28" s="10">
        <v>23</v>
      </c>
      <c r="L28" s="8">
        <v>2295.17</v>
      </c>
      <c r="M28" s="10">
        <v>340</v>
      </c>
      <c r="N28" s="23">
        <v>46104</v>
      </c>
      <c r="O28" s="30" t="s">
        <v>47</v>
      </c>
    </row>
    <row r="29" spans="1:15" ht="24.6" customHeight="1">
      <c r="A29" s="22">
        <v>27</v>
      </c>
      <c r="B29" s="10" t="s">
        <v>53</v>
      </c>
      <c r="C29" s="53" t="s">
        <v>184</v>
      </c>
      <c r="D29" s="19">
        <v>167.5</v>
      </c>
      <c r="E29" s="10" t="s">
        <v>53</v>
      </c>
      <c r="F29" s="10" t="s">
        <v>53</v>
      </c>
      <c r="G29" s="10">
        <v>30</v>
      </c>
      <c r="H29" s="11">
        <v>1</v>
      </c>
      <c r="I29" s="11">
        <f t="shared" si="3"/>
        <v>30</v>
      </c>
      <c r="J29" s="10">
        <v>1</v>
      </c>
      <c r="K29" s="10">
        <v>23</v>
      </c>
      <c r="L29" s="8">
        <v>700718.82</v>
      </c>
      <c r="M29" s="10">
        <v>79589</v>
      </c>
      <c r="N29" s="12">
        <v>46101</v>
      </c>
      <c r="O29" s="30" t="s">
        <v>41</v>
      </c>
    </row>
    <row r="30" spans="1:15" ht="24.6" customHeight="1">
      <c r="A30" s="22">
        <v>28</v>
      </c>
      <c r="B30" s="11">
        <v>29</v>
      </c>
      <c r="C30" s="7" t="s">
        <v>210</v>
      </c>
      <c r="D30" s="19">
        <v>110</v>
      </c>
      <c r="E30" s="8">
        <v>71.5</v>
      </c>
      <c r="F30" s="136">
        <f>(D30-E30)/E30</f>
        <v>0.53846153846153844</v>
      </c>
      <c r="G30" s="10">
        <v>16</v>
      </c>
      <c r="H30" s="11">
        <v>1</v>
      </c>
      <c r="I30" s="11">
        <f t="shared" si="3"/>
        <v>16</v>
      </c>
      <c r="J30" s="10">
        <v>1</v>
      </c>
      <c r="K30" s="10">
        <v>23</v>
      </c>
      <c r="L30" s="8">
        <v>1637.61</v>
      </c>
      <c r="M30" s="10">
        <v>269</v>
      </c>
      <c r="N30" s="12">
        <v>46087</v>
      </c>
      <c r="O30" s="30" t="s">
        <v>47</v>
      </c>
    </row>
    <row r="31" spans="1:15" ht="24.6" customHeight="1">
      <c r="A31" s="22">
        <v>29</v>
      </c>
      <c r="B31" s="11">
        <v>23</v>
      </c>
      <c r="C31" s="145" t="s">
        <v>403</v>
      </c>
      <c r="D31" s="19">
        <v>82.6</v>
      </c>
      <c r="E31" s="8">
        <v>298.23</v>
      </c>
      <c r="F31" s="136">
        <f>(D31-E31)/E31</f>
        <v>-0.72303255876337058</v>
      </c>
      <c r="G31" s="10">
        <v>12</v>
      </c>
      <c r="H31" s="11">
        <v>2</v>
      </c>
      <c r="I31" s="11">
        <f t="shared" si="3"/>
        <v>6</v>
      </c>
      <c r="J31" s="10">
        <v>2</v>
      </c>
      <c r="K31" s="10">
        <v>3</v>
      </c>
      <c r="L31" s="8">
        <v>849</v>
      </c>
      <c r="M31" s="10">
        <v>132</v>
      </c>
      <c r="N31" s="12">
        <v>46241</v>
      </c>
      <c r="O31" s="30" t="s">
        <v>228</v>
      </c>
    </row>
    <row r="32" spans="1:15" ht="24.6" customHeight="1">
      <c r="A32" s="22">
        <v>30</v>
      </c>
      <c r="B32" s="10" t="s">
        <v>53</v>
      </c>
      <c r="C32" s="7" t="s">
        <v>279</v>
      </c>
      <c r="D32" s="19">
        <v>80</v>
      </c>
      <c r="E32" s="10" t="s">
        <v>53</v>
      </c>
      <c r="F32" s="10" t="s">
        <v>53</v>
      </c>
      <c r="G32" s="10">
        <v>16</v>
      </c>
      <c r="H32" s="11">
        <v>1</v>
      </c>
      <c r="I32" s="11">
        <f t="shared" si="3"/>
        <v>16</v>
      </c>
      <c r="J32" s="10">
        <v>1</v>
      </c>
      <c r="K32" s="10" t="s">
        <v>53</v>
      </c>
      <c r="L32" s="8">
        <v>21186.06</v>
      </c>
      <c r="M32" s="10">
        <v>4313</v>
      </c>
      <c r="N32" s="12">
        <v>46143</v>
      </c>
      <c r="O32" s="30" t="s">
        <v>49</v>
      </c>
    </row>
    <row r="33" spans="1:19" ht="24.6" customHeight="1">
      <c r="A33" s="22">
        <v>31</v>
      </c>
      <c r="B33" s="11">
        <v>26</v>
      </c>
      <c r="C33" s="7" t="s">
        <v>273</v>
      </c>
      <c r="D33" s="19">
        <v>60.65</v>
      </c>
      <c r="E33" s="8">
        <v>124.82</v>
      </c>
      <c r="F33" s="136">
        <f>(D33-E33)/E33</f>
        <v>-0.51410030443839116</v>
      </c>
      <c r="G33" s="10">
        <v>7</v>
      </c>
      <c r="H33" s="11">
        <v>1</v>
      </c>
      <c r="I33" s="11">
        <f t="shared" si="3"/>
        <v>7</v>
      </c>
      <c r="J33" s="10">
        <v>1</v>
      </c>
      <c r="K33" s="10">
        <v>17</v>
      </c>
      <c r="L33" s="8">
        <v>939050</v>
      </c>
      <c r="M33" s="10">
        <v>112705</v>
      </c>
      <c r="N33" s="12">
        <v>46143</v>
      </c>
      <c r="O33" s="30" t="s">
        <v>40</v>
      </c>
    </row>
    <row r="34" spans="1:19" ht="24.6" customHeight="1">
      <c r="A34" s="22">
        <v>32</v>
      </c>
      <c r="B34" s="11">
        <v>33</v>
      </c>
      <c r="C34" s="53" t="s">
        <v>211</v>
      </c>
      <c r="D34" s="19">
        <v>49</v>
      </c>
      <c r="E34" s="8">
        <v>42</v>
      </c>
      <c r="F34" s="136">
        <f>(D34-E34)/E34</f>
        <v>0.16666666666666666</v>
      </c>
      <c r="G34" s="10">
        <v>11</v>
      </c>
      <c r="H34" s="11">
        <v>2</v>
      </c>
      <c r="I34" s="11">
        <f t="shared" si="3"/>
        <v>5.5</v>
      </c>
      <c r="J34" s="10">
        <v>1</v>
      </c>
      <c r="K34" s="10">
        <v>23</v>
      </c>
      <c r="L34" s="8">
        <v>778.3</v>
      </c>
      <c r="M34" s="10">
        <v>131</v>
      </c>
      <c r="N34" s="23">
        <v>46104</v>
      </c>
      <c r="O34" s="30" t="s">
        <v>47</v>
      </c>
    </row>
    <row r="35" spans="1:19" ht="24.6" customHeight="1">
      <c r="A35" s="22">
        <v>33</v>
      </c>
      <c r="B35" s="10" t="s">
        <v>53</v>
      </c>
      <c r="C35" s="7" t="s">
        <v>358</v>
      </c>
      <c r="D35" s="19">
        <v>42</v>
      </c>
      <c r="E35" s="10" t="s">
        <v>53</v>
      </c>
      <c r="F35" s="10" t="s">
        <v>53</v>
      </c>
      <c r="G35" s="10">
        <v>6</v>
      </c>
      <c r="H35" s="11">
        <v>1</v>
      </c>
      <c r="I35" s="11">
        <f t="shared" si="3"/>
        <v>6</v>
      </c>
      <c r="J35" s="10">
        <v>1</v>
      </c>
      <c r="K35" s="10" t="s">
        <v>53</v>
      </c>
      <c r="L35" s="8">
        <v>5029.22</v>
      </c>
      <c r="M35" s="10">
        <v>738</v>
      </c>
      <c r="N35" s="12">
        <v>46192</v>
      </c>
      <c r="O35" s="30" t="s">
        <v>49</v>
      </c>
    </row>
    <row r="36" spans="1:19" ht="24.6" customHeight="1">
      <c r="A36" s="22">
        <v>34</v>
      </c>
      <c r="B36" s="10" t="s">
        <v>53</v>
      </c>
      <c r="C36" s="7" t="s">
        <v>386</v>
      </c>
      <c r="D36" s="19">
        <v>15.9</v>
      </c>
      <c r="E36" s="10" t="s">
        <v>53</v>
      </c>
      <c r="F36" s="10" t="s">
        <v>53</v>
      </c>
      <c r="G36" s="10">
        <v>2</v>
      </c>
      <c r="H36" s="11">
        <v>1</v>
      </c>
      <c r="I36" s="11">
        <f t="shared" si="3"/>
        <v>2</v>
      </c>
      <c r="J36" s="10">
        <v>1</v>
      </c>
      <c r="K36" s="10">
        <v>6</v>
      </c>
      <c r="L36" s="8">
        <v>15077</v>
      </c>
      <c r="M36" s="10">
        <v>2115</v>
      </c>
      <c r="N36" s="12">
        <v>46220</v>
      </c>
      <c r="O36" s="30" t="s">
        <v>88</v>
      </c>
    </row>
    <row r="37" spans="1:19" ht="21" customHeight="1">
      <c r="A37" s="22"/>
      <c r="B37" s="11"/>
      <c r="C37" s="155" t="s">
        <v>420</v>
      </c>
      <c r="D37" s="131">
        <f>SUBTOTAL(109,Table1324567891011121314151617181920212223242526272830313229333435[Pajamos 
(GBO)])</f>
        <v>629387.04</v>
      </c>
      <c r="E37" s="132">
        <f>SUBTOTAL(109,Table1324567891011121314151617181920212223242526272830313229333435[Pajamos 
praeita sav.
(GBO LW)])</f>
        <v>544119.06999999995</v>
      </c>
      <c r="F37" s="133">
        <f t="shared" ref="F37" si="4">(D37-E37)/E37</f>
        <v>0.15670829180826193</v>
      </c>
      <c r="G37" s="134">
        <f>SUBTOTAL(109,Table1324567891011121314151617181920212223242526272830313229333435[Žiūrovų sk. 
(ADM)])</f>
        <v>84429</v>
      </c>
      <c r="H37" s="22"/>
      <c r="I37" s="22"/>
      <c r="J37" s="21"/>
      <c r="K37" s="10"/>
      <c r="L37" s="8"/>
      <c r="M37" s="10"/>
      <c r="N37" s="23"/>
      <c r="O37" s="29" t="s">
        <v>15</v>
      </c>
    </row>
    <row r="38" spans="1:19">
      <c r="F38" s="68"/>
      <c r="L38" s="70"/>
    </row>
    <row r="39" spans="1:19">
      <c r="F39" s="68"/>
      <c r="L39" s="70"/>
    </row>
    <row r="40" spans="1:19">
      <c r="F40" s="68"/>
      <c r="L40" s="70"/>
    </row>
    <row r="41" spans="1:19">
      <c r="F41" s="68"/>
      <c r="L41" s="70"/>
    </row>
    <row r="42" spans="1:19">
      <c r="F42" s="68"/>
      <c r="L42" s="70"/>
    </row>
    <row r="43" spans="1:19">
      <c r="F43" s="68"/>
      <c r="L43" s="70"/>
    </row>
    <row r="44" spans="1:19">
      <c r="F44" s="68"/>
      <c r="L44" s="70"/>
    </row>
    <row r="45" spans="1:19">
      <c r="F45" s="68"/>
      <c r="L45" s="70"/>
    </row>
    <row r="46" spans="1:19" s="69" customFormat="1">
      <c r="A46" s="150"/>
      <c r="B46" s="1"/>
      <c r="C46" s="26"/>
      <c r="D46" s="67"/>
      <c r="E46" s="67"/>
      <c r="F46" s="68"/>
      <c r="H46" s="66"/>
      <c r="I46" s="26"/>
      <c r="L46" s="70"/>
      <c r="N46" s="71"/>
      <c r="O46" s="72"/>
      <c r="P46" s="26"/>
      <c r="Q46" s="26"/>
      <c r="R46" s="26"/>
      <c r="S46" s="26"/>
    </row>
    <row r="47" spans="1:19" s="69" customFormat="1">
      <c r="A47" s="150"/>
      <c r="B47" s="1"/>
      <c r="C47" s="26"/>
      <c r="D47" s="67"/>
      <c r="E47" s="67"/>
      <c r="F47" s="68"/>
      <c r="H47" s="66"/>
      <c r="I47" s="26"/>
      <c r="L47" s="70"/>
      <c r="N47" s="71"/>
      <c r="O47" s="72"/>
      <c r="P47" s="26"/>
      <c r="Q47" s="26"/>
      <c r="R47" s="26"/>
      <c r="S47" s="26"/>
    </row>
    <row r="48" spans="1:19" s="69" customFormat="1">
      <c r="A48" s="150"/>
      <c r="B48" s="1"/>
      <c r="C48" s="26"/>
      <c r="D48" s="67"/>
      <c r="E48" s="67"/>
      <c r="F48" s="68"/>
      <c r="H48" s="66"/>
      <c r="I48" s="26"/>
      <c r="L48" s="70"/>
      <c r="N48" s="71"/>
      <c r="O48" s="72"/>
      <c r="P48" s="26"/>
      <c r="Q48" s="26"/>
      <c r="R48" s="26"/>
      <c r="S48" s="26"/>
    </row>
    <row r="49" spans="1:19" s="69" customFormat="1">
      <c r="A49" s="150"/>
      <c r="B49" s="1"/>
      <c r="C49" s="26"/>
      <c r="D49" s="67"/>
      <c r="E49" s="67"/>
      <c r="F49" s="68"/>
      <c r="H49" s="66"/>
      <c r="I49" s="26"/>
      <c r="L49" s="70"/>
      <c r="N49" s="71"/>
      <c r="O49" s="72"/>
      <c r="P49" s="26"/>
      <c r="Q49" s="26"/>
      <c r="R49" s="26"/>
      <c r="S49" s="26"/>
    </row>
    <row r="50" spans="1:19" s="69" customFormat="1">
      <c r="A50" s="150"/>
      <c r="B50" s="1"/>
      <c r="C50" s="26"/>
      <c r="D50" s="67"/>
      <c r="E50" s="67"/>
      <c r="F50" s="68"/>
      <c r="H50" s="66"/>
      <c r="I50" s="26"/>
      <c r="L50" s="67"/>
      <c r="N50" s="71"/>
      <c r="O50" s="72"/>
      <c r="P50" s="26"/>
      <c r="Q50" s="26"/>
      <c r="R50" s="26"/>
      <c r="S50" s="26"/>
    </row>
    <row r="51" spans="1:19" s="69" customFormat="1">
      <c r="A51" s="150"/>
      <c r="B51" s="1"/>
      <c r="C51" s="26"/>
      <c r="D51" s="67"/>
      <c r="E51" s="67"/>
      <c r="F51" s="68"/>
      <c r="H51" s="66"/>
      <c r="I51" s="26"/>
      <c r="L51" s="67"/>
      <c r="N51" s="71"/>
      <c r="O51" s="72"/>
      <c r="P51" s="26"/>
      <c r="Q51" s="26"/>
      <c r="R51" s="26"/>
      <c r="S51" s="26"/>
    </row>
    <row r="52" spans="1:19" s="69" customFormat="1">
      <c r="A52" s="150"/>
      <c r="B52" s="1"/>
      <c r="C52" s="26"/>
      <c r="D52" s="67"/>
      <c r="E52" s="67"/>
      <c r="F52" s="68"/>
      <c r="H52" s="66"/>
      <c r="I52" s="26"/>
      <c r="L52" s="67"/>
      <c r="N52" s="71"/>
      <c r="O52" s="72"/>
      <c r="P52" s="26"/>
      <c r="Q52" s="26"/>
      <c r="R52" s="26"/>
      <c r="S52" s="26"/>
    </row>
    <row r="53" spans="1:19" s="69" customFormat="1">
      <c r="A53" s="150"/>
      <c r="B53" s="1"/>
      <c r="C53" s="26"/>
      <c r="D53" s="67"/>
      <c r="E53" s="67"/>
      <c r="F53" s="68"/>
      <c r="H53" s="66"/>
      <c r="I53" s="26"/>
      <c r="L53" s="67"/>
      <c r="N53" s="71"/>
      <c r="O53" s="72"/>
      <c r="P53" s="26"/>
      <c r="Q53" s="26"/>
      <c r="R53" s="26"/>
      <c r="S53" s="26"/>
    </row>
    <row r="54" spans="1:19"/>
    <row r="55" spans="1:19"/>
    <row r="56" spans="1:19"/>
    <row r="57" spans="1:19"/>
    <row r="58" spans="1:19"/>
    <row r="59" spans="1:19"/>
    <row r="60" spans="1:19">
      <c r="A60" s="24"/>
    </row>
    <row r="61" spans="1:19">
      <c r="A61" s="24"/>
    </row>
    <row r="62" spans="1:19">
      <c r="A62" s="24"/>
    </row>
    <row r="63" spans="1:19" s="66" customFormat="1">
      <c r="A63" s="150"/>
      <c r="B63" s="1"/>
      <c r="C63" s="26"/>
      <c r="D63" s="67"/>
      <c r="E63" s="67"/>
      <c r="F63" s="26"/>
      <c r="G63" s="69"/>
      <c r="I63" s="26"/>
      <c r="J63" s="69"/>
      <c r="K63" s="69"/>
      <c r="L63" s="67"/>
      <c r="M63" s="69"/>
      <c r="N63" s="71"/>
      <c r="O63" s="72"/>
      <c r="P63" s="26"/>
      <c r="Q63" s="26"/>
      <c r="R63" s="26"/>
      <c r="S63" s="26"/>
    </row>
    <row r="64" spans="1:19" s="66" customFormat="1">
      <c r="A64" s="150"/>
      <c r="B64" s="1"/>
      <c r="C64" s="26"/>
      <c r="D64" s="67"/>
      <c r="E64" s="67"/>
      <c r="F64" s="26"/>
      <c r="G64" s="69"/>
      <c r="I64" s="26"/>
      <c r="J64" s="69"/>
      <c r="K64" s="69"/>
      <c r="L64" s="67"/>
      <c r="M64" s="69"/>
      <c r="N64" s="71"/>
      <c r="O64" s="72"/>
      <c r="P64" s="26"/>
      <c r="Q64" s="26"/>
      <c r="R64" s="26"/>
      <c r="S64" s="26"/>
    </row>
    <row r="65" spans="1:19" s="66" customFormat="1">
      <c r="A65" s="150"/>
      <c r="B65" s="1"/>
      <c r="C65" s="26"/>
      <c r="D65" s="67"/>
      <c r="E65" s="67"/>
      <c r="F65" s="26"/>
      <c r="G65" s="69"/>
      <c r="I65" s="26"/>
      <c r="J65" s="69"/>
      <c r="K65" s="69"/>
      <c r="L65" s="67"/>
      <c r="M65" s="69"/>
      <c r="N65" s="71"/>
      <c r="O65" s="72"/>
      <c r="P65" s="26"/>
      <c r="Q65" s="26"/>
      <c r="R65" s="26"/>
      <c r="S65" s="26"/>
    </row>
    <row r="66" spans="1:19" s="66" customFormat="1">
      <c r="A66" s="150"/>
      <c r="B66" s="1"/>
      <c r="C66" s="26"/>
      <c r="D66" s="67"/>
      <c r="E66" s="67"/>
      <c r="F66" s="26"/>
      <c r="G66" s="69"/>
      <c r="I66" s="26"/>
      <c r="J66" s="69"/>
      <c r="K66" s="69"/>
      <c r="L66" s="67"/>
      <c r="M66" s="69"/>
      <c r="N66" s="71"/>
      <c r="O66" s="72"/>
      <c r="P66" s="26"/>
      <c r="Q66" s="26"/>
      <c r="R66" s="26"/>
      <c r="S66" s="26"/>
    </row>
    <row r="67" spans="1:19" s="66" customFormat="1">
      <c r="A67" s="150"/>
      <c r="B67" s="1"/>
      <c r="C67" s="26"/>
      <c r="D67" s="67"/>
      <c r="E67" s="67"/>
      <c r="F67" s="26"/>
      <c r="G67" s="69"/>
      <c r="I67" s="26"/>
      <c r="J67" s="69"/>
      <c r="K67" s="69"/>
      <c r="L67" s="67"/>
      <c r="M67" s="69"/>
      <c r="N67" s="71"/>
      <c r="O67" s="72"/>
      <c r="P67" s="26"/>
      <c r="Q67" s="26"/>
      <c r="R67" s="26"/>
      <c r="S67" s="26"/>
    </row>
    <row r="68" spans="1:19" s="66" customFormat="1">
      <c r="A68" s="150"/>
      <c r="B68" s="1"/>
      <c r="C68" s="26"/>
      <c r="D68" s="67"/>
      <c r="E68" s="67"/>
      <c r="F68" s="26"/>
      <c r="G68" s="69"/>
      <c r="I68" s="26"/>
      <c r="J68" s="69"/>
      <c r="K68" s="69"/>
      <c r="L68" s="67"/>
      <c r="M68" s="69"/>
      <c r="N68" s="71"/>
      <c r="O68" s="72"/>
      <c r="P68" s="26"/>
      <c r="Q68" s="26"/>
      <c r="R68" s="26"/>
      <c r="S68" s="26"/>
    </row>
    <row r="69" spans="1:19" s="66" customFormat="1">
      <c r="A69" s="150"/>
      <c r="B69" s="1"/>
      <c r="C69" s="26"/>
      <c r="D69" s="67"/>
      <c r="E69" s="67"/>
      <c r="F69" s="26"/>
      <c r="G69" s="69"/>
      <c r="I69" s="26"/>
      <c r="J69" s="69"/>
      <c r="K69" s="69"/>
      <c r="L69" s="67"/>
      <c r="M69" s="69"/>
      <c r="N69" s="71"/>
      <c r="O69" s="72"/>
      <c r="P69" s="26"/>
      <c r="Q69" s="26"/>
      <c r="R69" s="26"/>
      <c r="S69" s="26"/>
    </row>
    <row r="70" spans="1:19" s="66" customFormat="1">
      <c r="A70" s="150"/>
      <c r="B70" s="1"/>
      <c r="C70" s="26"/>
      <c r="D70" s="67"/>
      <c r="E70" s="67"/>
      <c r="F70" s="26"/>
      <c r="G70" s="69"/>
      <c r="I70" s="26"/>
      <c r="J70" s="69"/>
      <c r="K70" s="69"/>
      <c r="L70" s="67"/>
      <c r="M70" s="69"/>
      <c r="N70" s="71"/>
      <c r="O70" s="72"/>
      <c r="P70" s="26"/>
      <c r="Q70" s="26"/>
      <c r="R70" s="26"/>
      <c r="S70" s="26"/>
    </row>
    <row r="71" spans="1:19" s="66" customFormat="1">
      <c r="A71" s="150"/>
      <c r="B71" s="1"/>
      <c r="C71" s="26"/>
      <c r="D71" s="67"/>
      <c r="E71" s="67"/>
      <c r="F71" s="26"/>
      <c r="G71" s="69"/>
      <c r="I71" s="26"/>
      <c r="J71" s="69"/>
      <c r="K71" s="69"/>
      <c r="L71" s="67"/>
      <c r="M71" s="69"/>
      <c r="N71" s="71"/>
      <c r="O71" s="72"/>
      <c r="P71" s="26"/>
      <c r="Q71" s="26"/>
      <c r="R71" s="26"/>
      <c r="S71" s="26"/>
    </row>
    <row r="72" spans="1:19" s="66" customFormat="1">
      <c r="A72" s="150"/>
      <c r="B72" s="1"/>
      <c r="C72" s="26"/>
      <c r="D72" s="67"/>
      <c r="E72" s="67"/>
      <c r="F72" s="26"/>
      <c r="G72" s="69"/>
      <c r="I72" s="26"/>
      <c r="J72" s="69"/>
      <c r="K72" s="69"/>
      <c r="L72" s="67"/>
      <c r="M72" s="69"/>
      <c r="N72" s="71"/>
      <c r="O72" s="72"/>
      <c r="P72" s="26"/>
      <c r="Q72" s="26"/>
      <c r="R72" s="26"/>
      <c r="S72" s="26"/>
    </row>
    <row r="73" spans="1:19" s="66" customFormat="1">
      <c r="A73" s="150"/>
      <c r="B73" s="1"/>
      <c r="C73" s="26"/>
      <c r="D73" s="67"/>
      <c r="E73" s="67"/>
      <c r="F73" s="26"/>
      <c r="G73" s="69"/>
      <c r="I73" s="26"/>
      <c r="J73" s="69"/>
      <c r="K73" s="69"/>
      <c r="L73" s="67"/>
      <c r="M73" s="69"/>
      <c r="N73" s="71"/>
      <c r="O73" s="72"/>
      <c r="P73" s="26"/>
      <c r="Q73" s="26"/>
      <c r="R73" s="26"/>
      <c r="S73" s="26"/>
    </row>
    <row r="74" spans="1:19" s="66" customFormat="1">
      <c r="A74" s="150"/>
      <c r="B74" s="1"/>
      <c r="C74" s="26"/>
      <c r="D74" s="67"/>
      <c r="E74" s="67"/>
      <c r="F74" s="26"/>
      <c r="G74" s="69"/>
      <c r="I74" s="26"/>
      <c r="J74" s="69"/>
      <c r="K74" s="69"/>
      <c r="L74" s="67"/>
      <c r="M74" s="69"/>
      <c r="N74" s="71"/>
      <c r="O74" s="72"/>
      <c r="P74" s="26"/>
      <c r="Q74" s="26"/>
      <c r="R74" s="26"/>
      <c r="S74" s="26"/>
    </row>
    <row r="75" spans="1:19" s="66" customFormat="1">
      <c r="A75" s="150"/>
      <c r="B75" s="1"/>
      <c r="C75" s="26"/>
      <c r="D75" s="67"/>
      <c r="E75" s="67"/>
      <c r="F75" s="26"/>
      <c r="G75" s="69"/>
      <c r="I75" s="26"/>
      <c r="J75" s="69"/>
      <c r="K75" s="69"/>
      <c r="L75" s="67"/>
      <c r="M75" s="69"/>
      <c r="N75" s="71"/>
      <c r="O75" s="72"/>
      <c r="P75" s="26"/>
      <c r="Q75" s="26"/>
      <c r="R75" s="26"/>
      <c r="S75" s="26"/>
    </row>
    <row r="76" spans="1:19" s="66" customFormat="1">
      <c r="A76" s="150"/>
      <c r="B76" s="1"/>
      <c r="C76" s="26"/>
      <c r="D76" s="67"/>
      <c r="E76" s="67"/>
      <c r="F76" s="26"/>
      <c r="G76" s="69"/>
      <c r="I76" s="26"/>
      <c r="J76" s="69"/>
      <c r="K76" s="69"/>
      <c r="L76" s="67"/>
      <c r="M76" s="69"/>
      <c r="N76" s="71"/>
      <c r="O76" s="72"/>
      <c r="P76" s="26"/>
      <c r="Q76" s="26"/>
      <c r="R76" s="26"/>
      <c r="S76" s="26"/>
    </row>
    <row r="77" spans="1:19" s="66" customFormat="1">
      <c r="A77" s="150"/>
      <c r="B77" s="1"/>
      <c r="C77" s="26"/>
      <c r="D77" s="67"/>
      <c r="E77" s="67"/>
      <c r="F77" s="26"/>
      <c r="G77" s="69"/>
      <c r="I77" s="26"/>
      <c r="J77" s="69"/>
      <c r="K77" s="69"/>
      <c r="L77" s="67"/>
      <c r="M77" s="69"/>
      <c r="N77" s="71"/>
      <c r="O77" s="72"/>
      <c r="P77" s="26"/>
      <c r="Q77" s="26"/>
      <c r="R77" s="26"/>
      <c r="S77" s="26"/>
    </row>
    <row r="78" spans="1:19" s="66" customFormat="1">
      <c r="A78" s="150"/>
      <c r="B78" s="1"/>
      <c r="C78" s="26"/>
      <c r="D78" s="67"/>
      <c r="E78" s="67"/>
      <c r="F78" s="26"/>
      <c r="G78" s="69"/>
      <c r="I78" s="26"/>
      <c r="J78" s="69"/>
      <c r="K78" s="69"/>
      <c r="L78" s="67"/>
      <c r="M78" s="69"/>
      <c r="N78" s="71"/>
      <c r="O78" s="72"/>
      <c r="P78" s="26"/>
      <c r="Q78" s="26"/>
      <c r="R78" s="26"/>
      <c r="S78" s="26"/>
    </row>
    <row r="79" spans="1:19" s="66" customFormat="1">
      <c r="A79" s="150"/>
      <c r="B79" s="1"/>
      <c r="C79" s="26"/>
      <c r="D79" s="67"/>
      <c r="E79" s="67"/>
      <c r="F79" s="26"/>
      <c r="G79" s="69"/>
      <c r="I79" s="26"/>
      <c r="J79" s="69"/>
      <c r="K79" s="69"/>
      <c r="L79" s="67"/>
      <c r="M79" s="69"/>
      <c r="N79" s="71"/>
      <c r="O79" s="72"/>
      <c r="P79" s="26"/>
      <c r="Q79" s="26"/>
      <c r="R79" s="26"/>
      <c r="S79" s="26"/>
    </row>
    <row r="80" spans="1:19" s="66" customFormat="1">
      <c r="A80" s="150"/>
      <c r="B80" s="1"/>
      <c r="C80" s="26"/>
      <c r="D80" s="67"/>
      <c r="E80" s="67"/>
      <c r="F80" s="26"/>
      <c r="G80" s="69"/>
      <c r="I80" s="26"/>
      <c r="J80" s="69"/>
      <c r="K80" s="69"/>
      <c r="L80" s="67"/>
      <c r="M80" s="69"/>
      <c r="N80" s="71"/>
      <c r="O80" s="72"/>
      <c r="P80" s="26"/>
      <c r="Q80" s="26"/>
      <c r="R80" s="26"/>
      <c r="S80" s="26"/>
    </row>
    <row r="81" spans="1:19" s="66" customFormat="1">
      <c r="A81" s="150"/>
      <c r="B81" s="1"/>
      <c r="C81" s="26"/>
      <c r="D81" s="67"/>
      <c r="E81" s="67"/>
      <c r="F81" s="26"/>
      <c r="G81" s="69"/>
      <c r="I81" s="26"/>
      <c r="J81" s="69"/>
      <c r="K81" s="69"/>
      <c r="L81" s="67"/>
      <c r="M81" s="69"/>
      <c r="N81" s="71"/>
      <c r="O81" s="72"/>
      <c r="P81" s="26"/>
      <c r="Q81" s="26"/>
      <c r="R81" s="26"/>
      <c r="S81" s="26"/>
    </row>
    <row r="82" spans="1:19" s="66" customFormat="1">
      <c r="A82" s="150"/>
      <c r="B82" s="1"/>
      <c r="C82" s="26"/>
      <c r="D82" s="67"/>
      <c r="E82" s="67"/>
      <c r="F82" s="26"/>
      <c r="G82" s="69"/>
      <c r="I82" s="26"/>
      <c r="J82" s="69"/>
      <c r="K82" s="69"/>
      <c r="L82" s="67"/>
      <c r="M82" s="69"/>
      <c r="N82" s="71"/>
      <c r="O82" s="72"/>
      <c r="P82" s="26"/>
      <c r="Q82" s="26"/>
      <c r="R82" s="26"/>
      <c r="S82" s="26"/>
    </row>
    <row r="83" spans="1:19" s="66" customFormat="1">
      <c r="A83" s="150"/>
      <c r="B83" s="1"/>
      <c r="C83" s="26"/>
      <c r="D83" s="67"/>
      <c r="E83" s="67"/>
      <c r="F83" s="26"/>
      <c r="G83" s="69"/>
      <c r="I83" s="26"/>
      <c r="J83" s="69"/>
      <c r="K83" s="69"/>
      <c r="L83" s="67"/>
      <c r="M83" s="69"/>
      <c r="N83" s="71"/>
      <c r="O83" s="72"/>
      <c r="P83" s="26"/>
      <c r="Q83" s="26"/>
      <c r="R83" s="26"/>
      <c r="S83" s="26"/>
    </row>
    <row r="84" spans="1:19" s="66" customFormat="1">
      <c r="A84" s="150"/>
      <c r="B84" s="1"/>
      <c r="C84" s="26"/>
      <c r="D84" s="67"/>
      <c r="E84" s="67"/>
      <c r="F84" s="26"/>
      <c r="G84" s="69"/>
      <c r="I84" s="26"/>
      <c r="J84" s="69"/>
      <c r="K84" s="69"/>
      <c r="L84" s="67"/>
      <c r="M84" s="69"/>
      <c r="N84" s="71"/>
      <c r="O84" s="72"/>
      <c r="P84" s="26"/>
      <c r="Q84" s="26"/>
      <c r="R84" s="26"/>
      <c r="S84" s="26"/>
    </row>
    <row r="85" spans="1:19" s="66" customFormat="1">
      <c r="A85" s="150"/>
      <c r="B85" s="1"/>
      <c r="C85" s="26"/>
      <c r="D85" s="67"/>
      <c r="E85" s="67"/>
      <c r="F85" s="26"/>
      <c r="G85" s="69"/>
      <c r="I85" s="26"/>
      <c r="J85" s="69"/>
      <c r="K85" s="69"/>
      <c r="L85" s="67"/>
      <c r="M85" s="69"/>
      <c r="N85" s="71"/>
      <c r="O85" s="72"/>
      <c r="P85" s="26"/>
      <c r="Q85" s="26"/>
      <c r="R85" s="26"/>
      <c r="S85" s="26"/>
    </row>
    <row r="86" spans="1:19" s="66" customFormat="1">
      <c r="A86" s="150"/>
      <c r="B86" s="1"/>
      <c r="C86" s="26"/>
      <c r="D86" s="67"/>
      <c r="E86" s="67"/>
      <c r="F86" s="26"/>
      <c r="G86" s="69"/>
      <c r="I86" s="26"/>
      <c r="J86" s="69"/>
      <c r="K86" s="69"/>
      <c r="L86" s="67"/>
      <c r="M86" s="69"/>
      <c r="N86" s="71"/>
      <c r="O86" s="72"/>
      <c r="P86" s="26"/>
      <c r="Q86" s="26"/>
      <c r="R86" s="26"/>
      <c r="S86" s="26"/>
    </row>
    <row r="87" spans="1:19" s="66" customFormat="1">
      <c r="A87" s="150"/>
      <c r="B87" s="1"/>
      <c r="C87" s="26"/>
      <c r="D87" s="67"/>
      <c r="E87" s="67"/>
      <c r="F87" s="26"/>
      <c r="G87" s="69"/>
      <c r="I87" s="26"/>
      <c r="J87" s="69"/>
      <c r="K87" s="69"/>
      <c r="L87" s="67"/>
      <c r="M87" s="69"/>
      <c r="N87" s="71"/>
      <c r="O87" s="72"/>
      <c r="P87" s="26"/>
      <c r="Q87" s="26"/>
      <c r="R87" s="26"/>
      <c r="S87" s="26"/>
    </row>
    <row r="88" spans="1:19" s="66" customFormat="1">
      <c r="A88" s="150"/>
      <c r="B88" s="1"/>
      <c r="C88" s="26"/>
      <c r="D88" s="67"/>
      <c r="E88" s="67"/>
      <c r="F88" s="26"/>
      <c r="G88" s="69"/>
      <c r="I88" s="26"/>
      <c r="J88" s="69"/>
      <c r="K88" s="69"/>
      <c r="L88" s="67"/>
      <c r="M88" s="69"/>
      <c r="N88" s="71"/>
      <c r="O88" s="72"/>
      <c r="P88" s="26"/>
      <c r="Q88" s="26"/>
      <c r="R88" s="26"/>
      <c r="S88" s="26"/>
    </row>
    <row r="89" spans="1:19" s="66" customFormat="1">
      <c r="A89" s="150"/>
      <c r="B89" s="1"/>
      <c r="C89" s="26"/>
      <c r="D89" s="67"/>
      <c r="E89" s="67"/>
      <c r="F89" s="26"/>
      <c r="G89" s="69"/>
      <c r="I89" s="26"/>
      <c r="J89" s="69"/>
      <c r="K89" s="69"/>
      <c r="L89" s="67"/>
      <c r="M89" s="69"/>
      <c r="N89" s="71"/>
      <c r="O89" s="72"/>
      <c r="P89" s="26"/>
      <c r="Q89" s="26"/>
      <c r="R89" s="26"/>
      <c r="S89" s="26"/>
    </row>
    <row r="90" spans="1:19" s="66" customFormat="1">
      <c r="A90" s="150"/>
      <c r="B90" s="1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1:19" s="66" customFormat="1">
      <c r="A91" s="150"/>
      <c r="B91" s="1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1:19" s="66" customFormat="1">
      <c r="A92" s="150"/>
      <c r="B92" s="1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1:19" s="66" customFormat="1">
      <c r="A93" s="150"/>
      <c r="B93" s="1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1:19" s="66" customFormat="1">
      <c r="A94" s="150"/>
      <c r="B94" s="1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1:19" s="66" customFormat="1">
      <c r="A95" s="150"/>
      <c r="B95" s="1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1:19" s="66" customFormat="1">
      <c r="A96" s="150"/>
      <c r="B96" s="1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1:19" s="66" customFormat="1">
      <c r="A97" s="150"/>
      <c r="B97" s="1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1:19" s="66" customFormat="1">
      <c r="A98" s="150"/>
      <c r="B98" s="1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1:19" s="66" customFormat="1">
      <c r="A99" s="150"/>
      <c r="B99" s="1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1:19" s="66" customFormat="1">
      <c r="A100" s="150"/>
      <c r="B100" s="1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1:19" s="66" customFormat="1">
      <c r="A101" s="150"/>
      <c r="B101" s="1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1:19" s="66" customFormat="1">
      <c r="A102" s="150"/>
      <c r="B102" s="1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1:19" s="66" customFormat="1">
      <c r="A103" s="150"/>
      <c r="B103" s="1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1:19" s="66" customFormat="1">
      <c r="A104" s="150"/>
      <c r="B104" s="1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1:19" s="66" customFormat="1">
      <c r="A105" s="150"/>
      <c r="B105" s="1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1:19" s="66" customFormat="1">
      <c r="A106" s="150"/>
      <c r="B106" s="1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1:19" s="66" customFormat="1">
      <c r="A107" s="150"/>
      <c r="B107" s="1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1:19" s="66" customFormat="1">
      <c r="A108" s="150"/>
      <c r="B108" s="1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1:19" s="66" customFormat="1">
      <c r="A109" s="150"/>
      <c r="B109" s="1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1:19" s="66" customFormat="1">
      <c r="A110" s="150"/>
      <c r="B110" s="1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1:19" s="66" customFormat="1">
      <c r="A111" s="150"/>
      <c r="B111" s="1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1:19" s="66" customFormat="1">
      <c r="A112" s="150"/>
      <c r="B112" s="1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1:19" s="66" customFormat="1">
      <c r="A113" s="150"/>
      <c r="B113" s="1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1:19" s="66" customFormat="1">
      <c r="A114" s="150"/>
      <c r="B114" s="1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1:19" s="66" customFormat="1">
      <c r="A115" s="150"/>
      <c r="B115" s="1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1:19" s="66" customFormat="1">
      <c r="A116" s="150"/>
      <c r="B116" s="1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1:19" s="66" customFormat="1">
      <c r="A117" s="150"/>
      <c r="B117" s="1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1:19" s="66" customFormat="1">
      <c r="A118" s="150"/>
      <c r="B118" s="1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1:19" s="66" customFormat="1">
      <c r="A119" s="150"/>
      <c r="B119" s="1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1:19" s="66" customFormat="1">
      <c r="A120" s="150"/>
      <c r="B120" s="1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1:19" s="66" customFormat="1">
      <c r="A121" s="150"/>
      <c r="B121" s="1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1:19" s="66" customFormat="1">
      <c r="A122" s="150"/>
      <c r="B122" s="1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1:19" s="66" customFormat="1">
      <c r="A123" s="150"/>
      <c r="B123" s="1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1:19" s="66" customFormat="1">
      <c r="A124" s="150"/>
      <c r="B124" s="1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1:19" s="66" customFormat="1">
      <c r="A125" s="150"/>
      <c r="B125" s="1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1:19" s="66" customFormat="1">
      <c r="A126" s="150"/>
      <c r="B126" s="1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1:19" s="66" customFormat="1">
      <c r="A127" s="150"/>
      <c r="B127" s="1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1:19" s="66" customFormat="1">
      <c r="A128" s="150"/>
      <c r="B128" s="1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1:19" s="66" customFormat="1">
      <c r="A129" s="150"/>
      <c r="B129" s="1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1:19" s="66" customFormat="1">
      <c r="A130" s="150"/>
      <c r="B130" s="1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1:19" s="66" customFormat="1">
      <c r="A131" s="150"/>
      <c r="B131" s="1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1:19" s="66" customFormat="1">
      <c r="A132" s="150"/>
      <c r="B132" s="1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1:19" s="66" customFormat="1">
      <c r="A133" s="150"/>
      <c r="B133" s="1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1:19" s="66" customFormat="1">
      <c r="A134" s="150"/>
      <c r="B134" s="1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1:19" s="66" customFormat="1">
      <c r="A135" s="150"/>
      <c r="B135" s="1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1:19" s="66" customFormat="1">
      <c r="A136" s="150"/>
      <c r="B136" s="1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1:19" s="66" customFormat="1">
      <c r="A137" s="150"/>
      <c r="B137" s="1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1:19" s="66" customFormat="1">
      <c r="A138" s="150"/>
      <c r="B138" s="1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1:19" s="66" customFormat="1">
      <c r="A139" s="150"/>
      <c r="B139" s="1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1:19" s="66" customFormat="1">
      <c r="A140" s="150"/>
      <c r="B140" s="1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1:19" s="66" customFormat="1">
      <c r="A141" s="150"/>
      <c r="B141" s="1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1:19" s="66" customFormat="1">
      <c r="A142" s="150"/>
      <c r="B142" s="1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1:19" s="66" customFormat="1">
      <c r="A143" s="150"/>
      <c r="B143" s="1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1:19" s="66" customFormat="1">
      <c r="A144" s="150"/>
      <c r="B144" s="1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1:19" s="66" customFormat="1">
      <c r="A145" s="150"/>
      <c r="B145" s="1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1:19" s="66" customFormat="1">
      <c r="A146" s="150"/>
      <c r="B146" s="1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1:19" s="66" customFormat="1">
      <c r="A147" s="150"/>
      <c r="B147" s="1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1:19" s="66" customFormat="1">
      <c r="A148" s="150"/>
      <c r="B148" s="1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1:19" s="66" customFormat="1">
      <c r="A149" s="150"/>
      <c r="B149" s="1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1:19" s="66" customFormat="1">
      <c r="A150" s="150"/>
      <c r="B150" s="1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1:19" s="66" customFormat="1">
      <c r="A151" s="150"/>
      <c r="B151" s="1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1:19" s="66" customFormat="1">
      <c r="A152" s="150"/>
      <c r="B152" s="1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1:19" s="66" customFormat="1">
      <c r="A153" s="150"/>
      <c r="B153" s="1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1:19" s="66" customFormat="1">
      <c r="A154" s="150"/>
      <c r="B154" s="1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1:19" s="66" customFormat="1">
      <c r="A155" s="150"/>
      <c r="B155" s="1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1:19" s="66" customFormat="1">
      <c r="A156" s="150"/>
      <c r="B156" s="1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1:19" s="66" customFormat="1">
      <c r="A157" s="150"/>
      <c r="B157" s="1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1:19" s="66" customFormat="1">
      <c r="A158" s="150"/>
      <c r="B158" s="1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1:19" s="66" customFormat="1">
      <c r="A159" s="150"/>
      <c r="B159" s="1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1:19" s="66" customFormat="1">
      <c r="A160" s="150"/>
      <c r="B160" s="1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1:19" s="66" customFormat="1">
      <c r="A161" s="150"/>
      <c r="B161" s="1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1:19" s="66" customFormat="1">
      <c r="A162" s="150"/>
      <c r="B162" s="1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1:19" s="66" customFormat="1">
      <c r="A163" s="150"/>
      <c r="B163" s="1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1:19" s="66" customFormat="1">
      <c r="A164" s="150"/>
      <c r="B164" s="1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1:19" s="66" customFormat="1">
      <c r="A165" s="150"/>
      <c r="B165" s="1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1:19" s="66" customFormat="1">
      <c r="A166" s="150"/>
      <c r="B166" s="1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1:19" s="66" customFormat="1">
      <c r="A167" s="150"/>
      <c r="B167" s="1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1:19" s="66" customFormat="1">
      <c r="A168" s="150"/>
      <c r="B168" s="1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1:19" s="66" customFormat="1">
      <c r="A169" s="150"/>
      <c r="B169" s="1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1:19" s="66" customFormat="1">
      <c r="A170" s="150"/>
      <c r="B170" s="1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1:19" s="66" customFormat="1">
      <c r="A171" s="150"/>
      <c r="B171" s="1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1:19" s="66" customFormat="1">
      <c r="A172" s="150"/>
      <c r="B172" s="1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1:19" s="66" customFormat="1">
      <c r="A173" s="150"/>
      <c r="B173" s="1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1:19" s="66" customFormat="1">
      <c r="A174" s="150"/>
      <c r="B174" s="1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1:19" s="66" customFormat="1">
      <c r="A175" s="150"/>
      <c r="B175" s="1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1:19" s="66" customFormat="1">
      <c r="A176" s="150"/>
      <c r="B176" s="1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1:19" s="66" customFormat="1">
      <c r="A177" s="150"/>
      <c r="B177" s="1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1:19" s="66" customFormat="1">
      <c r="A178" s="150"/>
      <c r="B178" s="1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1:19" s="66" customFormat="1">
      <c r="A179" s="150"/>
      <c r="B179" s="1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1:19" s="66" customFormat="1">
      <c r="A180" s="150"/>
      <c r="B180" s="1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1:19" s="66" customFormat="1">
      <c r="A181" s="150"/>
      <c r="B181" s="1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1:19" s="66" customFormat="1">
      <c r="A182" s="150"/>
      <c r="B182" s="1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1:19" s="66" customFormat="1">
      <c r="A183" s="150"/>
      <c r="B183" s="1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1:19" s="66" customFormat="1">
      <c r="A184" s="150"/>
      <c r="B184" s="1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1:19" s="66" customFormat="1">
      <c r="A185" s="150"/>
      <c r="B185" s="1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1:19" s="66" customFormat="1">
      <c r="A186" s="150"/>
      <c r="B186" s="1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1:19" s="66" customFormat="1">
      <c r="A187" s="150"/>
      <c r="B187" s="1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1:19" s="66" customFormat="1">
      <c r="A188" s="150"/>
      <c r="B188" s="1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1:19" s="66" customFormat="1">
      <c r="A189" s="150"/>
      <c r="B189" s="1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1:19" s="66" customFormat="1">
      <c r="A190" s="150"/>
      <c r="B190" s="1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1:19" s="66" customFormat="1">
      <c r="A191" s="150"/>
      <c r="B191" s="1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1:19" s="66" customFormat="1">
      <c r="A192" s="150"/>
      <c r="B192" s="1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1:19" s="66" customFormat="1">
      <c r="A193" s="150"/>
      <c r="B193" s="1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1:19" s="66" customFormat="1">
      <c r="A194" s="150"/>
      <c r="B194" s="1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1:19" s="66" customFormat="1">
      <c r="A195" s="150"/>
      <c r="B195" s="1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1:19" s="66" customFormat="1">
      <c r="A196" s="150"/>
      <c r="B196" s="1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1:19" s="66" customFormat="1">
      <c r="A197" s="150"/>
      <c r="B197" s="1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1:19" s="66" customFormat="1">
      <c r="A198" s="150"/>
      <c r="B198" s="1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1:19" s="66" customFormat="1">
      <c r="A199" s="150"/>
      <c r="B199" s="1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1:19">
      <c r="A200" s="24"/>
    </row>
    <row r="201" spans="1:19">
      <c r="A201" s="24"/>
    </row>
    <row r="202" spans="1:19">
      <c r="A202" s="24"/>
    </row>
    <row r="203" spans="1:19">
      <c r="A203" s="24"/>
    </row>
    <row r="204" spans="1:19">
      <c r="A204" s="24"/>
    </row>
    <row r="205" spans="1:19" s="66" customFormat="1">
      <c r="A205" s="150"/>
      <c r="B205" s="1"/>
      <c r="C205" s="26"/>
      <c r="D205" s="67"/>
      <c r="E205" s="67"/>
      <c r="F205" s="26"/>
      <c r="G205" s="69"/>
      <c r="I205" s="26"/>
      <c r="J205" s="69"/>
      <c r="K205" s="69"/>
      <c r="L205" s="67"/>
      <c r="M205" s="69"/>
      <c r="N205" s="71"/>
      <c r="O205" s="72"/>
      <c r="P205" s="26"/>
      <c r="Q205" s="26"/>
      <c r="R205" s="26"/>
      <c r="S205" s="26"/>
    </row>
    <row r="206" spans="1:19" s="66" customFormat="1">
      <c r="A206" s="150"/>
      <c r="B206" s="1"/>
      <c r="C206" s="26"/>
      <c r="D206" s="67"/>
      <c r="E206" s="67"/>
      <c r="F206" s="26"/>
      <c r="G206" s="69"/>
      <c r="I206" s="26"/>
      <c r="J206" s="69"/>
      <c r="K206" s="69"/>
      <c r="L206" s="67"/>
      <c r="M206" s="69"/>
      <c r="N206" s="71"/>
      <c r="O206" s="72"/>
      <c r="P206" s="26"/>
      <c r="Q206" s="26"/>
      <c r="R206" s="26"/>
      <c r="S206" s="26"/>
    </row>
    <row r="207" spans="1:19" s="66" customFormat="1">
      <c r="A207" s="150"/>
      <c r="B207" s="1"/>
      <c r="C207" s="26"/>
      <c r="D207" s="67"/>
      <c r="E207" s="67"/>
      <c r="F207" s="26"/>
      <c r="G207" s="69"/>
      <c r="I207" s="26"/>
      <c r="J207" s="69"/>
      <c r="K207" s="69"/>
      <c r="L207" s="67"/>
      <c r="M207" s="69"/>
      <c r="N207" s="71"/>
      <c r="O207" s="72"/>
      <c r="P207" s="26"/>
      <c r="Q207" s="26"/>
      <c r="R207" s="26"/>
      <c r="S207" s="26"/>
    </row>
    <row r="208" spans="1:19" s="66" customFormat="1">
      <c r="A208" s="150"/>
      <c r="B208" s="1"/>
      <c r="C208" s="26"/>
      <c r="D208" s="67"/>
      <c r="E208" s="67"/>
      <c r="F208" s="26"/>
      <c r="G208" s="69"/>
      <c r="I208" s="26"/>
      <c r="J208" s="69"/>
      <c r="K208" s="69"/>
      <c r="L208" s="67"/>
      <c r="M208" s="69"/>
      <c r="N208" s="71"/>
      <c r="O208" s="72"/>
      <c r="P208" s="26"/>
      <c r="Q208" s="26"/>
      <c r="R208" s="26"/>
      <c r="S208" s="26"/>
    </row>
    <row r="209" spans="1:19" s="66" customFormat="1">
      <c r="A209" s="150"/>
      <c r="B209" s="1"/>
      <c r="C209" s="26"/>
      <c r="D209" s="67"/>
      <c r="E209" s="67"/>
      <c r="F209" s="26"/>
      <c r="G209" s="69"/>
      <c r="I209" s="26"/>
      <c r="J209" s="69"/>
      <c r="K209" s="69"/>
      <c r="L209" s="67"/>
      <c r="M209" s="69"/>
      <c r="N209" s="71"/>
      <c r="O209" s="72"/>
      <c r="P209" s="26"/>
      <c r="Q209" s="26"/>
      <c r="R209" s="26"/>
      <c r="S209" s="26"/>
    </row>
    <row r="210" spans="1:19" s="66" customFormat="1">
      <c r="A210" s="150"/>
      <c r="B210" s="1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1:19" s="66" customFormat="1">
      <c r="A211" s="150"/>
      <c r="B211" s="1"/>
      <c r="C211" s="26"/>
      <c r="D211" s="67"/>
      <c r="E211" s="67"/>
      <c r="F211" s="26"/>
      <c r="G211" s="69"/>
      <c r="I211" s="26"/>
      <c r="J211" s="69"/>
      <c r="K211" s="69"/>
      <c r="L211" s="67"/>
      <c r="M211" s="69"/>
      <c r="N211" s="71"/>
      <c r="O211" s="72"/>
      <c r="P211" s="26"/>
      <c r="Q211" s="26"/>
      <c r="R211" s="26"/>
      <c r="S211" s="26"/>
    </row>
    <row r="212" spans="1:19" s="66" customFormat="1">
      <c r="A212" s="150"/>
      <c r="B212" s="1"/>
      <c r="C212" s="26"/>
      <c r="D212" s="67"/>
      <c r="E212" s="67"/>
      <c r="F212" s="26"/>
      <c r="G212" s="69"/>
      <c r="I212" s="26"/>
      <c r="J212" s="69"/>
      <c r="K212" s="69"/>
      <c r="L212" s="67"/>
      <c r="M212" s="69"/>
      <c r="N212" s="71"/>
      <c r="O212" s="72"/>
      <c r="P212" s="26"/>
      <c r="Q212" s="26"/>
      <c r="R212" s="26"/>
      <c r="S212" s="26"/>
    </row>
    <row r="213" spans="1:19" s="66" customFormat="1">
      <c r="A213" s="150"/>
      <c r="B213" s="1"/>
      <c r="C213" s="26"/>
      <c r="D213" s="67"/>
      <c r="E213" s="67"/>
      <c r="F213" s="26"/>
      <c r="G213" s="69"/>
      <c r="I213" s="26"/>
      <c r="J213" s="69"/>
      <c r="K213" s="69"/>
      <c r="L213" s="67"/>
      <c r="M213" s="69"/>
      <c r="N213" s="71"/>
      <c r="O213" s="72"/>
      <c r="P213" s="26"/>
      <c r="Q213" s="26"/>
      <c r="R213" s="26"/>
      <c r="S213" s="26"/>
    </row>
    <row r="214" spans="1:19" s="66" customFormat="1">
      <c r="A214" s="150"/>
      <c r="B214" s="1"/>
      <c r="C214" s="26"/>
      <c r="D214" s="67"/>
      <c r="E214" s="67"/>
      <c r="F214" s="26"/>
      <c r="G214" s="69"/>
      <c r="I214" s="26"/>
      <c r="J214" s="69"/>
      <c r="K214" s="69"/>
      <c r="L214" s="67"/>
      <c r="M214" s="69"/>
      <c r="N214" s="71"/>
      <c r="O214" s="72"/>
      <c r="P214" s="26"/>
      <c r="Q214" s="26"/>
      <c r="R214" s="26"/>
      <c r="S214" s="26"/>
    </row>
    <row r="215" spans="1:19" s="66" customFormat="1">
      <c r="A215" s="150"/>
      <c r="B215" s="1"/>
      <c r="C215" s="26"/>
      <c r="D215" s="67"/>
      <c r="E215" s="67"/>
      <c r="F215" s="26"/>
      <c r="G215" s="69"/>
      <c r="I215" s="26"/>
      <c r="J215" s="69"/>
      <c r="K215" s="69"/>
      <c r="L215" s="67"/>
      <c r="M215" s="69"/>
      <c r="N215" s="71"/>
      <c r="O215" s="72"/>
      <c r="P215" s="26"/>
      <c r="Q215" s="26"/>
      <c r="R215" s="26"/>
      <c r="S215" s="26"/>
    </row>
    <row r="216" spans="1:19" s="66" customFormat="1">
      <c r="A216" s="150"/>
      <c r="B216" s="1"/>
      <c r="C216" s="26"/>
      <c r="D216" s="67"/>
      <c r="E216" s="67"/>
      <c r="F216" s="26"/>
      <c r="G216" s="69"/>
      <c r="I216" s="26"/>
      <c r="J216" s="69"/>
      <c r="K216" s="69"/>
      <c r="L216" s="67"/>
      <c r="M216" s="69"/>
      <c r="N216" s="71"/>
      <c r="O216" s="72"/>
      <c r="P216" s="26"/>
      <c r="Q216" s="26"/>
      <c r="R216" s="26"/>
      <c r="S216" s="26"/>
    </row>
    <row r="217" spans="1:19" s="66" customFormat="1">
      <c r="A217" s="150"/>
      <c r="B217" s="1"/>
      <c r="C217" s="26"/>
      <c r="D217" s="67"/>
      <c r="E217" s="67"/>
      <c r="F217" s="26"/>
      <c r="G217" s="69"/>
      <c r="I217" s="26"/>
      <c r="J217" s="69"/>
      <c r="K217" s="69"/>
      <c r="L217" s="67"/>
      <c r="M217" s="69"/>
      <c r="N217" s="71"/>
      <c r="O217" s="72"/>
      <c r="P217" s="26"/>
      <c r="Q217" s="26"/>
      <c r="R217" s="26"/>
      <c r="S217" s="26"/>
    </row>
    <row r="218" spans="1:19" s="66" customFormat="1">
      <c r="A218" s="150"/>
      <c r="B218" s="1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1:19" s="66" customFormat="1">
      <c r="A219" s="150"/>
      <c r="B219" s="1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1:19" s="66" customFormat="1">
      <c r="A220" s="150"/>
      <c r="B220" s="1"/>
      <c r="C220" s="26"/>
      <c r="D220" s="67"/>
      <c r="E220" s="67"/>
      <c r="F220" s="26"/>
      <c r="G220" s="69"/>
      <c r="I220" s="26"/>
      <c r="J220" s="69"/>
      <c r="K220" s="69"/>
      <c r="L220" s="67"/>
      <c r="M220" s="69"/>
      <c r="N220" s="71"/>
      <c r="O220" s="72"/>
      <c r="P220" s="26"/>
      <c r="Q220" s="26"/>
      <c r="R220" s="26"/>
      <c r="S220" s="26"/>
    </row>
    <row r="221" spans="1:19" s="66" customFormat="1">
      <c r="A221" s="150"/>
      <c r="B221" s="1"/>
      <c r="C221" s="26"/>
      <c r="D221" s="67"/>
      <c r="E221" s="67"/>
      <c r="F221" s="26"/>
      <c r="G221" s="69"/>
      <c r="I221" s="26"/>
      <c r="J221" s="69"/>
      <c r="K221" s="69"/>
      <c r="L221" s="67"/>
      <c r="M221" s="69"/>
      <c r="N221" s="71"/>
      <c r="O221" s="72"/>
      <c r="P221" s="26"/>
      <c r="Q221" s="26"/>
      <c r="R221" s="26"/>
      <c r="S221" s="26"/>
    </row>
    <row r="222" spans="1:19" s="66" customFormat="1">
      <c r="A222" s="150"/>
      <c r="B222" s="1"/>
      <c r="C222" s="26"/>
      <c r="D222" s="67"/>
      <c r="E222" s="67"/>
      <c r="F222" s="26"/>
      <c r="G222" s="69"/>
      <c r="I222" s="26"/>
      <c r="J222" s="69"/>
      <c r="K222" s="69"/>
      <c r="L222" s="67"/>
      <c r="M222" s="69"/>
      <c r="N222" s="71"/>
      <c r="O222" s="72"/>
      <c r="P222" s="26"/>
      <c r="Q222" s="26"/>
      <c r="R222" s="26"/>
      <c r="S222" s="26"/>
    </row>
    <row r="223" spans="1:19" s="66" customFormat="1">
      <c r="A223" s="150"/>
      <c r="B223" s="1"/>
      <c r="C223" s="26"/>
      <c r="D223" s="67"/>
      <c r="E223" s="67"/>
      <c r="F223" s="26"/>
      <c r="G223" s="69"/>
      <c r="I223" s="26"/>
      <c r="J223" s="69"/>
      <c r="K223" s="69"/>
      <c r="L223" s="67"/>
      <c r="M223" s="69"/>
      <c r="N223" s="71"/>
      <c r="O223" s="72"/>
      <c r="P223" s="26"/>
      <c r="Q223" s="26"/>
      <c r="R223" s="26"/>
      <c r="S223" s="26"/>
    </row>
    <row r="224" spans="1:19" s="66" customFormat="1">
      <c r="A224" s="150"/>
      <c r="B224" s="1"/>
      <c r="C224" s="26"/>
      <c r="D224" s="67"/>
      <c r="E224" s="67"/>
      <c r="F224" s="26"/>
      <c r="G224" s="69"/>
      <c r="I224" s="26"/>
      <c r="J224" s="69"/>
      <c r="K224" s="69"/>
      <c r="L224" s="67"/>
      <c r="M224" s="69"/>
      <c r="N224" s="71"/>
      <c r="O224" s="72"/>
      <c r="P224" s="26"/>
      <c r="Q224" s="26"/>
      <c r="R224" s="26"/>
      <c r="S224" s="26"/>
    </row>
    <row r="225" spans="1:19" s="66" customFormat="1">
      <c r="A225" s="150"/>
      <c r="B225" s="1"/>
      <c r="C225" s="26"/>
      <c r="D225" s="67"/>
      <c r="E225" s="67"/>
      <c r="F225" s="26"/>
      <c r="G225" s="69"/>
      <c r="I225" s="26"/>
      <c r="J225" s="69"/>
      <c r="K225" s="69"/>
      <c r="L225" s="67"/>
      <c r="M225" s="69"/>
      <c r="N225" s="71"/>
      <c r="O225" s="72"/>
      <c r="P225" s="26"/>
      <c r="Q225" s="26"/>
      <c r="R225" s="26"/>
      <c r="S225" s="26"/>
    </row>
    <row r="226" spans="1:19" s="66" customFormat="1">
      <c r="A226" s="150"/>
      <c r="B226" s="1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1:19" s="66" customFormat="1">
      <c r="A227" s="150"/>
      <c r="B227" s="1"/>
      <c r="C227" s="26"/>
      <c r="D227" s="67"/>
      <c r="E227" s="67"/>
      <c r="F227" s="26"/>
      <c r="G227" s="69"/>
      <c r="I227" s="26"/>
      <c r="J227" s="69"/>
      <c r="K227" s="69"/>
      <c r="L227" s="67"/>
      <c r="M227" s="69"/>
      <c r="N227" s="71"/>
      <c r="O227" s="72"/>
      <c r="P227" s="26"/>
      <c r="Q227" s="26"/>
      <c r="R227" s="26"/>
      <c r="S227" s="26"/>
    </row>
    <row r="228" spans="1:19" s="66" customFormat="1">
      <c r="A228" s="150"/>
      <c r="B228" s="1"/>
      <c r="C228" s="26"/>
      <c r="D228" s="67"/>
      <c r="E228" s="67"/>
      <c r="F228" s="26"/>
      <c r="G228" s="69"/>
      <c r="I228" s="26"/>
      <c r="J228" s="69"/>
      <c r="K228" s="69"/>
      <c r="L228" s="67"/>
      <c r="M228" s="69"/>
      <c r="N228" s="71"/>
      <c r="O228" s="72"/>
      <c r="P228" s="26"/>
      <c r="Q228" s="26"/>
      <c r="R228" s="26"/>
      <c r="S228" s="26"/>
    </row>
    <row r="229" spans="1:19" s="66" customFormat="1">
      <c r="A229" s="150"/>
      <c r="B229" s="1"/>
      <c r="C229" s="26"/>
      <c r="D229" s="67"/>
      <c r="E229" s="67"/>
      <c r="F229" s="26"/>
      <c r="G229" s="69"/>
      <c r="I229" s="26"/>
      <c r="J229" s="69"/>
      <c r="K229" s="69"/>
      <c r="L229" s="67"/>
      <c r="M229" s="69"/>
      <c r="N229" s="71"/>
      <c r="O229" s="72"/>
      <c r="P229" s="26"/>
      <c r="Q229" s="26"/>
      <c r="R229" s="26"/>
      <c r="S229" s="26"/>
    </row>
    <row r="230" spans="1:19" s="66" customFormat="1">
      <c r="A230" s="150"/>
      <c r="B230" s="1"/>
      <c r="C230" s="26"/>
      <c r="D230" s="67"/>
      <c r="E230" s="67"/>
      <c r="F230" s="26"/>
      <c r="G230" s="69"/>
      <c r="I230" s="26"/>
      <c r="J230" s="69"/>
      <c r="K230" s="69"/>
      <c r="L230" s="67"/>
      <c r="M230" s="69"/>
      <c r="N230" s="71"/>
      <c r="O230" s="72"/>
      <c r="P230" s="26"/>
      <c r="Q230" s="26"/>
      <c r="R230" s="26"/>
      <c r="S230" s="26"/>
    </row>
    <row r="231" spans="1:19" s="66" customFormat="1">
      <c r="A231" s="150"/>
      <c r="B231" s="1"/>
      <c r="C231" s="26"/>
      <c r="D231" s="67"/>
      <c r="E231" s="67"/>
      <c r="F231" s="26"/>
      <c r="G231" s="69"/>
      <c r="I231" s="26"/>
      <c r="J231" s="69"/>
      <c r="K231" s="69"/>
      <c r="L231" s="67"/>
      <c r="M231" s="69"/>
      <c r="N231" s="71"/>
      <c r="O231" s="72"/>
      <c r="P231" s="26"/>
      <c r="Q231" s="26"/>
      <c r="R231" s="26"/>
      <c r="S231" s="26"/>
    </row>
    <row r="232" spans="1:19" s="66" customFormat="1">
      <c r="A232" s="150"/>
      <c r="B232" s="1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1:19" s="66" customFormat="1">
      <c r="A233" s="150"/>
      <c r="B233" s="1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1:19" s="66" customFormat="1">
      <c r="A234" s="150"/>
      <c r="B234" s="1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1:19" s="66" customFormat="1">
      <c r="A235" s="150"/>
      <c r="B235" s="1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1:19" s="66" customFormat="1">
      <c r="A236" s="150"/>
      <c r="B236" s="1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1:19" s="66" customFormat="1">
      <c r="A237" s="150"/>
      <c r="B237" s="1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1:19" s="66" customFormat="1">
      <c r="A238" s="150"/>
      <c r="B238" s="1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1:19" s="66" customFormat="1">
      <c r="A239" s="150"/>
      <c r="B239" s="1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1:19" s="66" customFormat="1">
      <c r="A240" s="150"/>
      <c r="B240" s="1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1:19">
      <c r="A241" s="24"/>
    </row>
    <row r="242" spans="1:19">
      <c r="A242" s="24"/>
    </row>
    <row r="243" spans="1:19">
      <c r="A243" s="24"/>
    </row>
    <row r="244" spans="1:19">
      <c r="A244" s="24"/>
    </row>
    <row r="245" spans="1:19">
      <c r="A245" s="24"/>
    </row>
    <row r="246" spans="1:19">
      <c r="A246" s="24"/>
    </row>
    <row r="247" spans="1:19">
      <c r="A247" s="24"/>
    </row>
    <row r="248" spans="1:19">
      <c r="A248" s="24"/>
    </row>
    <row r="249" spans="1:19">
      <c r="A249" s="24"/>
    </row>
    <row r="250" spans="1:19">
      <c r="A250" s="24"/>
    </row>
    <row r="251" spans="1:19">
      <c r="A251" s="24"/>
    </row>
    <row r="252" spans="1:19">
      <c r="A252" s="24"/>
    </row>
    <row r="253" spans="1:19">
      <c r="A253" s="24"/>
    </row>
    <row r="254" spans="1:19" s="66" customFormat="1">
      <c r="A254" s="150"/>
      <c r="B254" s="1"/>
      <c r="C254" s="26"/>
      <c r="D254" s="67"/>
      <c r="E254" s="67"/>
      <c r="F254" s="26"/>
      <c r="G254" s="69"/>
      <c r="I254" s="26"/>
      <c r="J254" s="69"/>
      <c r="K254" s="69"/>
      <c r="L254" s="67"/>
      <c r="M254" s="69"/>
      <c r="N254" s="71"/>
      <c r="O254" s="72"/>
      <c r="P254" s="26"/>
      <c r="Q254" s="26"/>
      <c r="R254" s="26"/>
      <c r="S254" s="26"/>
    </row>
    <row r="255" spans="1:19" s="66" customFormat="1">
      <c r="A255" s="150"/>
      <c r="B255" s="1"/>
      <c r="C255" s="26"/>
      <c r="D255" s="67"/>
      <c r="E255" s="67"/>
      <c r="F255" s="26"/>
      <c r="G255" s="69"/>
      <c r="I255" s="26"/>
      <c r="J255" s="69"/>
      <c r="K255" s="69"/>
      <c r="L255" s="67"/>
      <c r="M255" s="69"/>
      <c r="N255" s="71"/>
      <c r="O255" s="72"/>
      <c r="P255" s="26"/>
      <c r="Q255" s="26"/>
      <c r="R255" s="26"/>
      <c r="S255" s="26"/>
    </row>
    <row r="256" spans="1:19" s="66" customFormat="1">
      <c r="A256" s="150"/>
      <c r="B256" s="1"/>
      <c r="C256" s="26"/>
      <c r="D256" s="67"/>
      <c r="E256" s="67"/>
      <c r="F256" s="26"/>
      <c r="G256" s="69"/>
      <c r="I256" s="26"/>
      <c r="J256" s="69"/>
      <c r="K256" s="69"/>
      <c r="L256" s="67"/>
      <c r="M256" s="69"/>
      <c r="N256" s="71"/>
      <c r="O256" s="72"/>
      <c r="P256" s="26"/>
      <c r="Q256" s="26"/>
      <c r="R256" s="26"/>
      <c r="S256" s="26"/>
    </row>
    <row r="257" spans="1:19" s="66" customFormat="1">
      <c r="A257" s="150"/>
      <c r="B257" s="1"/>
      <c r="C257" s="26"/>
      <c r="D257" s="67"/>
      <c r="E257" s="67"/>
      <c r="F257" s="26"/>
      <c r="G257" s="69"/>
      <c r="I257" s="26"/>
      <c r="J257" s="69"/>
      <c r="K257" s="69"/>
      <c r="L257" s="67"/>
      <c r="M257" s="69"/>
      <c r="N257" s="71"/>
      <c r="O257" s="72"/>
      <c r="P257" s="26"/>
      <c r="Q257" s="26"/>
      <c r="R257" s="26"/>
      <c r="S257" s="26"/>
    </row>
    <row r="258" spans="1:19" s="66" customFormat="1">
      <c r="A258" s="150"/>
      <c r="B258" s="1"/>
      <c r="C258" s="26"/>
      <c r="D258" s="67"/>
      <c r="E258" s="67"/>
      <c r="F258" s="26"/>
      <c r="G258" s="69"/>
      <c r="I258" s="26"/>
      <c r="J258" s="69"/>
      <c r="K258" s="69"/>
      <c r="L258" s="67"/>
      <c r="M258" s="69"/>
      <c r="N258" s="71"/>
      <c r="O258" s="72"/>
      <c r="P258" s="26"/>
      <c r="Q258" s="26"/>
      <c r="R258" s="26"/>
      <c r="S258" s="26"/>
    </row>
    <row r="259" spans="1:19" s="66" customFormat="1">
      <c r="A259" s="150"/>
      <c r="B259" s="1"/>
      <c r="C259" s="26"/>
      <c r="D259" s="67"/>
      <c r="E259" s="67"/>
      <c r="F259" s="26"/>
      <c r="G259" s="69"/>
      <c r="I259" s="26"/>
      <c r="J259" s="69"/>
      <c r="K259" s="69"/>
      <c r="L259" s="67"/>
      <c r="M259" s="69"/>
      <c r="N259" s="71"/>
      <c r="O259" s="72"/>
      <c r="P259" s="26"/>
      <c r="Q259" s="26"/>
      <c r="R259" s="26"/>
      <c r="S259" s="26"/>
    </row>
    <row r="260" spans="1:19" s="66" customFormat="1">
      <c r="A260" s="150"/>
      <c r="B260" s="1"/>
      <c r="C260" s="26"/>
      <c r="D260" s="67"/>
      <c r="E260" s="67"/>
      <c r="F260" s="26"/>
      <c r="G260" s="69"/>
      <c r="I260" s="26"/>
      <c r="J260" s="69"/>
      <c r="K260" s="69"/>
      <c r="L260" s="67"/>
      <c r="M260" s="69"/>
      <c r="N260" s="71"/>
      <c r="O260" s="72"/>
      <c r="P260" s="26"/>
      <c r="Q260" s="26"/>
      <c r="R260" s="26"/>
      <c r="S260" s="26"/>
    </row>
    <row r="261" spans="1:19" s="66" customFormat="1">
      <c r="A261" s="150"/>
      <c r="B261" s="1"/>
      <c r="C261" s="26"/>
      <c r="D261" s="67"/>
      <c r="E261" s="67"/>
      <c r="F261" s="26"/>
      <c r="G261" s="69"/>
      <c r="I261" s="26"/>
      <c r="J261" s="69"/>
      <c r="K261" s="69"/>
      <c r="L261" s="67"/>
      <c r="M261" s="69"/>
      <c r="N261" s="71"/>
      <c r="O261" s="72"/>
      <c r="P261" s="26"/>
      <c r="Q261" s="26"/>
      <c r="R261" s="26"/>
      <c r="S261" s="26"/>
    </row>
    <row r="262" spans="1:19">
      <c r="A262" s="24"/>
    </row>
    <row r="263" spans="1:19">
      <c r="A263" s="24"/>
    </row>
    <row r="264" spans="1:19">
      <c r="A264" s="24"/>
    </row>
    <row r="265" spans="1:19">
      <c r="A265" s="24"/>
    </row>
    <row r="266" spans="1:19">
      <c r="A266" s="24"/>
    </row>
    <row r="267" spans="1:19">
      <c r="A267" s="24"/>
    </row>
    <row r="268" spans="1:19">
      <c r="A268" s="24"/>
    </row>
    <row r="269" spans="1:19">
      <c r="A269" s="24"/>
    </row>
    <row r="270" spans="1:19">
      <c r="A270" s="24"/>
    </row>
    <row r="271" spans="1:19">
      <c r="A271" s="24"/>
    </row>
    <row r="272" spans="1:19">
      <c r="A272" s="24"/>
    </row>
    <row r="273" spans="1:19">
      <c r="A273" s="24"/>
    </row>
    <row r="274" spans="1:19" s="66" customFormat="1">
      <c r="A274" s="150"/>
      <c r="B274" s="1"/>
      <c r="C274" s="26"/>
      <c r="D274" s="67"/>
      <c r="E274" s="67"/>
      <c r="F274" s="26"/>
      <c r="G274" s="69"/>
      <c r="I274" s="26"/>
      <c r="J274" s="69"/>
      <c r="K274" s="69"/>
      <c r="L274" s="67"/>
      <c r="M274" s="69"/>
      <c r="N274" s="71"/>
      <c r="O274" s="72"/>
      <c r="P274" s="26"/>
      <c r="Q274" s="26"/>
      <c r="R274" s="26"/>
      <c r="S274" s="26"/>
    </row>
    <row r="275" spans="1:19" s="66" customFormat="1">
      <c r="A275" s="150"/>
      <c r="B275" s="1"/>
      <c r="C275" s="26"/>
      <c r="D275" s="67"/>
      <c r="E275" s="67"/>
      <c r="F275" s="26"/>
      <c r="G275" s="69"/>
      <c r="I275" s="26"/>
      <c r="J275" s="69"/>
      <c r="K275" s="69"/>
      <c r="L275" s="67"/>
      <c r="M275" s="69"/>
      <c r="N275" s="71"/>
      <c r="O275" s="72"/>
      <c r="P275" s="26"/>
      <c r="Q275" s="26"/>
      <c r="R275" s="26"/>
      <c r="S275" s="26"/>
    </row>
    <row r="276" spans="1:19" s="66" customFormat="1">
      <c r="A276" s="150"/>
      <c r="B276" s="1"/>
      <c r="C276" s="26"/>
      <c r="D276" s="67"/>
      <c r="E276" s="67"/>
      <c r="F276" s="26"/>
      <c r="G276" s="69"/>
      <c r="I276" s="26"/>
      <c r="J276" s="69"/>
      <c r="K276" s="69"/>
      <c r="L276" s="67"/>
      <c r="M276" s="69"/>
      <c r="N276" s="71"/>
      <c r="O276" s="72"/>
      <c r="P276" s="26"/>
      <c r="Q276" s="26"/>
      <c r="R276" s="26"/>
      <c r="S276" s="26"/>
    </row>
    <row r="277" spans="1:19" s="66" customFormat="1">
      <c r="A277" s="150"/>
      <c r="B277" s="1"/>
      <c r="C277" s="26"/>
      <c r="D277" s="67"/>
      <c r="E277" s="67"/>
      <c r="F277" s="26"/>
      <c r="G277" s="69"/>
      <c r="I277" s="26"/>
      <c r="J277" s="69"/>
      <c r="K277" s="69"/>
      <c r="L277" s="67"/>
      <c r="M277" s="69"/>
      <c r="N277" s="71"/>
      <c r="O277" s="72"/>
      <c r="P277" s="26"/>
      <c r="Q277" s="26"/>
      <c r="R277" s="26"/>
      <c r="S277" s="26"/>
    </row>
    <row r="278" spans="1:19" s="66" customFormat="1">
      <c r="A278" s="150"/>
      <c r="B278" s="1"/>
      <c r="C278" s="26"/>
      <c r="D278" s="67"/>
      <c r="E278" s="67"/>
      <c r="F278" s="26"/>
      <c r="G278" s="69"/>
      <c r="I278" s="26"/>
      <c r="J278" s="69"/>
      <c r="K278" s="69"/>
      <c r="L278" s="67"/>
      <c r="M278" s="69"/>
      <c r="N278" s="71"/>
      <c r="O278" s="72"/>
      <c r="P278" s="26"/>
      <c r="Q278" s="26"/>
      <c r="R278" s="26"/>
      <c r="S278" s="26"/>
    </row>
    <row r="279" spans="1:19" s="66" customFormat="1">
      <c r="A279" s="150"/>
      <c r="B279" s="1"/>
      <c r="C279" s="26"/>
      <c r="D279" s="67"/>
      <c r="E279" s="67"/>
      <c r="F279" s="26"/>
      <c r="G279" s="69"/>
      <c r="I279" s="26"/>
      <c r="J279" s="69"/>
      <c r="K279" s="69"/>
      <c r="L279" s="67"/>
      <c r="M279" s="69"/>
      <c r="N279" s="71"/>
      <c r="O279" s="72"/>
      <c r="P279" s="26"/>
      <c r="Q279" s="26"/>
      <c r="R279" s="26"/>
      <c r="S279" s="26"/>
    </row>
    <row r="280" spans="1:19" s="66" customFormat="1">
      <c r="A280" s="150"/>
      <c r="B280" s="1"/>
      <c r="C280" s="26"/>
      <c r="D280" s="67"/>
      <c r="E280" s="67"/>
      <c r="F280" s="26"/>
      <c r="G280" s="69"/>
      <c r="I280" s="26"/>
      <c r="J280" s="69"/>
      <c r="K280" s="69"/>
      <c r="L280" s="67"/>
      <c r="M280" s="69"/>
      <c r="N280" s="71"/>
      <c r="O280" s="72"/>
      <c r="P280" s="26"/>
      <c r="Q280" s="26"/>
      <c r="R280" s="26"/>
      <c r="S280" s="26"/>
    </row>
    <row r="281" spans="1:19" s="66" customFormat="1">
      <c r="A281" s="150"/>
      <c r="B281" s="1"/>
      <c r="C281" s="26"/>
      <c r="D281" s="67"/>
      <c r="E281" s="67"/>
      <c r="F281" s="26"/>
      <c r="G281" s="69"/>
      <c r="I281" s="26"/>
      <c r="J281" s="69"/>
      <c r="K281" s="69"/>
      <c r="L281" s="67"/>
      <c r="M281" s="69"/>
      <c r="N281" s="71"/>
      <c r="O281" s="72"/>
      <c r="P281" s="26"/>
      <c r="Q281" s="26"/>
      <c r="R281" s="26"/>
      <c r="S281" s="26"/>
    </row>
    <row r="282" spans="1:19" s="66" customFormat="1">
      <c r="A282" s="150"/>
      <c r="B282" s="1"/>
      <c r="C282" s="26"/>
      <c r="D282" s="67"/>
      <c r="E282" s="67"/>
      <c r="F282" s="26"/>
      <c r="G282" s="69"/>
      <c r="I282" s="26"/>
      <c r="J282" s="69"/>
      <c r="K282" s="69"/>
      <c r="L282" s="67"/>
      <c r="M282" s="69"/>
      <c r="N282" s="71"/>
      <c r="O282" s="72"/>
      <c r="P282" s="26"/>
      <c r="Q282" s="26"/>
      <c r="R282" s="26"/>
      <c r="S282" s="26"/>
    </row>
    <row r="283" spans="1:19" s="66" customFormat="1">
      <c r="A283" s="150"/>
      <c r="B283" s="1"/>
      <c r="C283" s="26"/>
      <c r="D283" s="67"/>
      <c r="E283" s="67"/>
      <c r="F283" s="26"/>
      <c r="G283" s="69"/>
      <c r="I283" s="26"/>
      <c r="J283" s="69"/>
      <c r="K283" s="69"/>
      <c r="L283" s="67"/>
      <c r="M283" s="69"/>
      <c r="N283" s="71"/>
      <c r="O283" s="72"/>
      <c r="P283" s="26"/>
      <c r="Q283" s="26"/>
      <c r="R283" s="26"/>
      <c r="S283" s="26"/>
    </row>
    <row r="284" spans="1:19">
      <c r="A284" s="24"/>
    </row>
    <row r="285" spans="1:19">
      <c r="A285" s="24"/>
    </row>
    <row r="286" spans="1:19">
      <c r="A286" s="24"/>
    </row>
    <row r="287" spans="1:19">
      <c r="A287" s="24"/>
    </row>
    <row r="288" spans="1:19" s="66" customFormat="1">
      <c r="A288" s="150"/>
      <c r="B288" s="1"/>
      <c r="C288" s="26"/>
      <c r="D288" s="67"/>
      <c r="E288" s="67"/>
      <c r="F288" s="26"/>
      <c r="G288" s="69"/>
      <c r="I288" s="26"/>
      <c r="J288" s="69"/>
      <c r="K288" s="69"/>
      <c r="L288" s="67"/>
      <c r="M288" s="69"/>
      <c r="N288" s="71"/>
      <c r="O288" s="72"/>
      <c r="P288" s="26"/>
      <c r="Q288" s="26"/>
      <c r="R288" s="26"/>
      <c r="S288" s="26"/>
    </row>
    <row r="289" spans="1:19" s="66" customFormat="1">
      <c r="A289" s="150"/>
      <c r="B289" s="1"/>
      <c r="C289" s="26"/>
      <c r="D289" s="67"/>
      <c r="E289" s="67"/>
      <c r="F289" s="26"/>
      <c r="G289" s="69"/>
      <c r="I289" s="26"/>
      <c r="J289" s="69"/>
      <c r="K289" s="69"/>
      <c r="L289" s="67"/>
      <c r="M289" s="69"/>
      <c r="N289" s="71"/>
      <c r="O289" s="72"/>
      <c r="P289" s="26"/>
      <c r="Q289" s="26"/>
      <c r="R289" s="26"/>
      <c r="S289" s="26"/>
    </row>
    <row r="290" spans="1:19" s="66" customFormat="1">
      <c r="A290" s="150"/>
      <c r="B290" s="1"/>
      <c r="C290" s="26"/>
      <c r="D290" s="67"/>
      <c r="E290" s="67"/>
      <c r="F290" s="26"/>
      <c r="G290" s="69"/>
      <c r="I290" s="26"/>
      <c r="J290" s="69"/>
      <c r="K290" s="69"/>
      <c r="L290" s="67"/>
      <c r="M290" s="69"/>
      <c r="N290" s="71"/>
      <c r="O290" s="72"/>
      <c r="P290" s="26"/>
      <c r="Q290" s="26"/>
      <c r="R290" s="26"/>
      <c r="S290" s="26"/>
    </row>
    <row r="291" spans="1:19" s="66" customFormat="1">
      <c r="A291" s="150"/>
      <c r="B291" s="1"/>
      <c r="C291" s="26"/>
      <c r="D291" s="67"/>
      <c r="E291" s="67"/>
      <c r="F291" s="26"/>
      <c r="G291" s="69"/>
      <c r="I291" s="26"/>
      <c r="J291" s="69"/>
      <c r="K291" s="69"/>
      <c r="L291" s="67"/>
      <c r="M291" s="69"/>
      <c r="N291" s="71"/>
      <c r="O291" s="72"/>
      <c r="P291" s="26"/>
      <c r="Q291" s="26"/>
      <c r="R291" s="26"/>
      <c r="S291" s="26"/>
    </row>
    <row r="292" spans="1:19" s="66" customFormat="1">
      <c r="A292" s="150"/>
      <c r="B292" s="1"/>
      <c r="C292" s="26"/>
      <c r="D292" s="67"/>
      <c r="E292" s="67"/>
      <c r="F292" s="26"/>
      <c r="G292" s="69"/>
      <c r="I292" s="26"/>
      <c r="J292" s="69"/>
      <c r="K292" s="69"/>
      <c r="L292" s="67"/>
      <c r="M292" s="69"/>
      <c r="N292" s="71"/>
      <c r="O292" s="72"/>
      <c r="P292" s="26"/>
      <c r="Q292" s="26"/>
      <c r="R292" s="26"/>
      <c r="S292" s="26"/>
    </row>
    <row r="293" spans="1:19" s="66" customFormat="1">
      <c r="A293" s="150"/>
      <c r="B293" s="1"/>
      <c r="C293" s="26"/>
      <c r="D293" s="67"/>
      <c r="E293" s="67"/>
      <c r="F293" s="26"/>
      <c r="G293" s="69"/>
      <c r="I293" s="26"/>
      <c r="J293" s="69"/>
      <c r="K293" s="69"/>
      <c r="L293" s="67"/>
      <c r="M293" s="69"/>
      <c r="N293" s="71"/>
      <c r="O293" s="72"/>
      <c r="P293" s="26"/>
      <c r="Q293" s="26"/>
      <c r="R293" s="26"/>
      <c r="S293" s="26"/>
    </row>
    <row r="294" spans="1:19" s="66" customFormat="1">
      <c r="A294" s="150"/>
      <c r="B294" s="1"/>
      <c r="C294" s="26"/>
      <c r="D294" s="67"/>
      <c r="E294" s="67"/>
      <c r="F294" s="26"/>
      <c r="G294" s="69"/>
      <c r="I294" s="26"/>
      <c r="J294" s="69"/>
      <c r="K294" s="69"/>
      <c r="L294" s="67"/>
      <c r="M294" s="69"/>
      <c r="N294" s="71"/>
      <c r="O294" s="72"/>
      <c r="P294" s="26"/>
      <c r="Q294" s="26"/>
      <c r="R294" s="26"/>
      <c r="S294" s="26"/>
    </row>
    <row r="295" spans="1:19">
      <c r="A295" s="24"/>
    </row>
    <row r="296" spans="1:19">
      <c r="A296" s="24"/>
    </row>
    <row r="297" spans="1:19">
      <c r="A297" s="24"/>
    </row>
    <row r="298" spans="1:19">
      <c r="A298" s="24"/>
    </row>
    <row r="299" spans="1:19">
      <c r="A299" s="24"/>
    </row>
    <row r="300" spans="1:19">
      <c r="A300" s="24"/>
    </row>
    <row r="301" spans="1:19" s="66" customFormat="1">
      <c r="A301" s="150"/>
      <c r="B301" s="1"/>
      <c r="C301" s="26"/>
      <c r="D301" s="67"/>
      <c r="E301" s="67"/>
      <c r="F301" s="26"/>
      <c r="G301" s="69"/>
      <c r="I301" s="26"/>
      <c r="J301" s="69"/>
      <c r="K301" s="69"/>
      <c r="L301" s="67"/>
      <c r="M301" s="69"/>
      <c r="N301" s="71"/>
      <c r="O301" s="72"/>
      <c r="P301" s="26"/>
      <c r="Q301" s="26"/>
      <c r="R301" s="26"/>
      <c r="S301" s="26"/>
    </row>
    <row r="302" spans="1:19" s="66" customFormat="1">
      <c r="A302" s="150"/>
      <c r="B302" s="1"/>
      <c r="C302" s="26"/>
      <c r="D302" s="67"/>
      <c r="E302" s="67"/>
      <c r="F302" s="26"/>
      <c r="G302" s="69"/>
      <c r="I302" s="26"/>
      <c r="J302" s="69"/>
      <c r="K302" s="69"/>
      <c r="L302" s="67"/>
      <c r="M302" s="69"/>
      <c r="N302" s="71"/>
      <c r="O302" s="72"/>
      <c r="P302" s="26"/>
      <c r="Q302" s="26"/>
      <c r="R302" s="26"/>
      <c r="S302" s="26"/>
    </row>
    <row r="303" spans="1:19" s="66" customFormat="1">
      <c r="A303" s="150"/>
      <c r="B303" s="1"/>
      <c r="C303" s="26"/>
      <c r="D303" s="67"/>
      <c r="E303" s="67"/>
      <c r="F303" s="26"/>
      <c r="G303" s="69"/>
      <c r="I303" s="26"/>
      <c r="J303" s="69"/>
      <c r="K303" s="69"/>
      <c r="L303" s="67"/>
      <c r="M303" s="69"/>
      <c r="N303" s="71"/>
      <c r="O303" s="72"/>
      <c r="P303" s="26"/>
      <c r="Q303" s="26"/>
      <c r="R303" s="26"/>
      <c r="S303" s="26"/>
    </row>
    <row r="304" spans="1:19" s="66" customFormat="1">
      <c r="A304" s="150"/>
      <c r="B304" s="1"/>
      <c r="C304" s="26"/>
      <c r="D304" s="67"/>
      <c r="E304" s="67"/>
      <c r="F304" s="26"/>
      <c r="G304" s="69"/>
      <c r="I304" s="26"/>
      <c r="J304" s="69"/>
      <c r="K304" s="69"/>
      <c r="L304" s="67"/>
      <c r="M304" s="69"/>
      <c r="N304" s="71"/>
      <c r="O304" s="72"/>
      <c r="P304" s="26"/>
      <c r="Q304" s="26"/>
      <c r="R304" s="26"/>
      <c r="S304" s="26"/>
    </row>
    <row r="305" spans="1:19" s="66" customFormat="1">
      <c r="A305" s="150"/>
      <c r="B305" s="1"/>
      <c r="C305" s="26"/>
      <c r="D305" s="67"/>
      <c r="E305" s="67"/>
      <c r="F305" s="26"/>
      <c r="G305" s="69"/>
      <c r="I305" s="26"/>
      <c r="J305" s="69"/>
      <c r="K305" s="69"/>
      <c r="L305" s="67"/>
      <c r="M305" s="69"/>
      <c r="N305" s="71"/>
      <c r="O305" s="72"/>
      <c r="P305" s="26"/>
      <c r="Q305" s="26"/>
      <c r="R305" s="26"/>
      <c r="S305" s="26"/>
    </row>
    <row r="306" spans="1:19" s="66" customFormat="1">
      <c r="A306" s="150"/>
      <c r="B306" s="1"/>
      <c r="C306" s="26"/>
      <c r="D306" s="67"/>
      <c r="E306" s="67"/>
      <c r="F306" s="26"/>
      <c r="G306" s="69"/>
      <c r="I306" s="26"/>
      <c r="J306" s="69"/>
      <c r="K306" s="69"/>
      <c r="L306" s="67"/>
      <c r="M306" s="69"/>
      <c r="N306" s="71"/>
      <c r="O306" s="72"/>
      <c r="P306" s="26"/>
      <c r="Q306" s="26"/>
      <c r="R306" s="26"/>
      <c r="S306" s="26"/>
    </row>
    <row r="307" spans="1:19" s="66" customFormat="1">
      <c r="A307" s="150"/>
      <c r="B307" s="1"/>
      <c r="C307" s="26"/>
      <c r="D307" s="67"/>
      <c r="E307" s="67"/>
      <c r="F307" s="26"/>
      <c r="G307" s="69"/>
      <c r="I307" s="26"/>
      <c r="J307" s="69"/>
      <c r="K307" s="69"/>
      <c r="L307" s="67"/>
      <c r="M307" s="69"/>
      <c r="N307" s="71"/>
      <c r="O307" s="72"/>
      <c r="P307" s="26"/>
      <c r="Q307" s="26"/>
      <c r="R307" s="26"/>
      <c r="S307" s="26"/>
    </row>
    <row r="308" spans="1:19" s="66" customFormat="1">
      <c r="A308" s="150"/>
      <c r="B308" s="1"/>
      <c r="C308" s="26"/>
      <c r="D308" s="67"/>
      <c r="E308" s="67"/>
      <c r="F308" s="26"/>
      <c r="G308" s="69"/>
      <c r="I308" s="26"/>
      <c r="J308" s="69"/>
      <c r="K308" s="69"/>
      <c r="L308" s="67"/>
      <c r="M308" s="69"/>
      <c r="N308" s="71"/>
      <c r="O308" s="72"/>
      <c r="P308" s="26"/>
      <c r="Q308" s="26"/>
      <c r="R308" s="26"/>
      <c r="S308" s="26"/>
    </row>
    <row r="309" spans="1:19" s="66" customFormat="1">
      <c r="A309" s="150"/>
      <c r="B309" s="1"/>
      <c r="C309" s="26"/>
      <c r="D309" s="67"/>
      <c r="E309" s="67"/>
      <c r="F309" s="26"/>
      <c r="G309" s="69"/>
      <c r="I309" s="26"/>
      <c r="J309" s="69"/>
      <c r="K309" s="69"/>
      <c r="L309" s="67"/>
      <c r="M309" s="69"/>
      <c r="N309" s="71"/>
      <c r="O309" s="72"/>
      <c r="P309" s="26"/>
      <c r="Q309" s="26"/>
      <c r="R309" s="26"/>
      <c r="S309" s="26"/>
    </row>
    <row r="310" spans="1:19" s="66" customFormat="1">
      <c r="A310" s="150"/>
      <c r="B310" s="1"/>
      <c r="C310" s="26"/>
      <c r="D310" s="67"/>
      <c r="E310" s="67"/>
      <c r="F310" s="26"/>
      <c r="G310" s="69"/>
      <c r="I310" s="26"/>
      <c r="J310" s="69"/>
      <c r="K310" s="69"/>
      <c r="L310" s="67"/>
      <c r="M310" s="69"/>
      <c r="N310" s="71"/>
      <c r="O310" s="72"/>
      <c r="P310" s="26"/>
      <c r="Q310" s="26"/>
      <c r="R310" s="26"/>
      <c r="S310" s="26"/>
    </row>
    <row r="311" spans="1:19" s="66" customFormat="1">
      <c r="A311" s="150"/>
      <c r="B311" s="1"/>
      <c r="C311" s="26"/>
      <c r="D311" s="67"/>
      <c r="E311" s="67"/>
      <c r="F311" s="26"/>
      <c r="G311" s="69"/>
      <c r="I311" s="26"/>
      <c r="J311" s="69"/>
      <c r="K311" s="69"/>
      <c r="L311" s="67"/>
      <c r="M311" s="69"/>
      <c r="N311" s="71"/>
      <c r="O311" s="72"/>
      <c r="P311" s="26"/>
      <c r="Q311" s="26"/>
      <c r="R311" s="26"/>
      <c r="S311" s="26"/>
    </row>
    <row r="312" spans="1:19" s="66" customFormat="1">
      <c r="A312" s="150"/>
      <c r="B312" s="1"/>
      <c r="C312" s="26"/>
      <c r="D312" s="67"/>
      <c r="E312" s="67"/>
      <c r="F312" s="26"/>
      <c r="G312" s="69"/>
      <c r="I312" s="26"/>
      <c r="J312" s="69"/>
      <c r="K312" s="69"/>
      <c r="L312" s="67"/>
      <c r="M312" s="69"/>
      <c r="N312" s="71"/>
      <c r="O312" s="72"/>
      <c r="P312" s="26"/>
      <c r="Q312" s="26"/>
      <c r="R312" s="26"/>
      <c r="S312" s="26"/>
    </row>
    <row r="313" spans="1:19" s="66" customFormat="1">
      <c r="A313" s="150"/>
      <c r="B313" s="1"/>
      <c r="C313" s="26"/>
      <c r="D313" s="67"/>
      <c r="E313" s="67"/>
      <c r="F313" s="26"/>
      <c r="G313" s="69"/>
      <c r="I313" s="26"/>
      <c r="J313" s="69"/>
      <c r="K313" s="69"/>
      <c r="L313" s="67"/>
      <c r="M313" s="69"/>
      <c r="N313" s="71"/>
      <c r="O313" s="72"/>
      <c r="P313" s="26"/>
      <c r="Q313" s="26"/>
      <c r="R313" s="26"/>
      <c r="S313" s="26"/>
    </row>
    <row r="314" spans="1:19" s="66" customFormat="1">
      <c r="A314" s="150"/>
      <c r="B314" s="1"/>
      <c r="C314" s="26"/>
      <c r="D314" s="67"/>
      <c r="E314" s="67"/>
      <c r="F314" s="26"/>
      <c r="G314" s="69"/>
      <c r="I314" s="26"/>
      <c r="J314" s="69"/>
      <c r="K314" s="69"/>
      <c r="L314" s="67"/>
      <c r="M314" s="69"/>
      <c r="N314" s="71"/>
      <c r="O314" s="72"/>
      <c r="P314" s="26"/>
      <c r="Q314" s="26"/>
      <c r="R314" s="26"/>
      <c r="S314" s="26"/>
    </row>
    <row r="315" spans="1:19" s="66" customFormat="1">
      <c r="A315" s="150"/>
      <c r="B315" s="1"/>
      <c r="C315" s="26"/>
      <c r="D315" s="67"/>
      <c r="E315" s="67"/>
      <c r="F315" s="26"/>
      <c r="G315" s="69"/>
      <c r="I315" s="26"/>
      <c r="J315" s="69"/>
      <c r="K315" s="69"/>
      <c r="L315" s="67"/>
      <c r="M315" s="69"/>
      <c r="N315" s="71"/>
      <c r="O315" s="72"/>
      <c r="P315" s="26"/>
      <c r="Q315" s="26"/>
      <c r="R315" s="26"/>
      <c r="S315" s="26"/>
    </row>
    <row r="316" spans="1:19" s="66" customFormat="1">
      <c r="A316" s="150"/>
      <c r="B316" s="1"/>
      <c r="C316" s="26"/>
      <c r="D316" s="67"/>
      <c r="E316" s="67"/>
      <c r="F316" s="26"/>
      <c r="G316" s="69"/>
      <c r="I316" s="26"/>
      <c r="J316" s="69"/>
      <c r="K316" s="69"/>
      <c r="L316" s="67"/>
      <c r="M316" s="69"/>
      <c r="N316" s="71"/>
      <c r="O316" s="72"/>
      <c r="P316" s="26"/>
      <c r="Q316" s="26"/>
      <c r="R316" s="26"/>
      <c r="S316" s="26"/>
    </row>
    <row r="317" spans="1:19" s="66" customFormat="1">
      <c r="A317" s="150"/>
      <c r="B317" s="1"/>
      <c r="C317" s="26"/>
      <c r="D317" s="67"/>
      <c r="E317" s="67"/>
      <c r="F317" s="26"/>
      <c r="G317" s="69"/>
      <c r="I317" s="26"/>
      <c r="J317" s="69"/>
      <c r="K317" s="69"/>
      <c r="L317" s="67"/>
      <c r="M317" s="69"/>
      <c r="N317" s="71"/>
      <c r="O317" s="72"/>
      <c r="P317" s="26"/>
      <c r="Q317" s="26"/>
      <c r="R317" s="26"/>
      <c r="S317" s="26"/>
    </row>
    <row r="318" spans="1:19" s="66" customFormat="1">
      <c r="A318" s="150"/>
      <c r="B318" s="1"/>
      <c r="C318" s="26"/>
      <c r="D318" s="67"/>
      <c r="E318" s="67"/>
      <c r="F318" s="26"/>
      <c r="G318" s="69"/>
      <c r="I318" s="26"/>
      <c r="J318" s="69"/>
      <c r="K318" s="69"/>
      <c r="L318" s="67"/>
      <c r="M318" s="69"/>
      <c r="N318" s="71"/>
      <c r="O318" s="72"/>
      <c r="P318" s="26"/>
      <c r="Q318" s="26"/>
      <c r="R318" s="26"/>
      <c r="S318" s="26"/>
    </row>
    <row r="319" spans="1:19" s="66" customFormat="1">
      <c r="A319" s="150"/>
      <c r="B319" s="1"/>
      <c r="C319" s="26"/>
      <c r="D319" s="67"/>
      <c r="E319" s="67"/>
      <c r="F319" s="26"/>
      <c r="G319" s="69"/>
      <c r="I319" s="26"/>
      <c r="J319" s="69"/>
      <c r="K319" s="69"/>
      <c r="L319" s="67"/>
      <c r="M319" s="69"/>
      <c r="N319" s="71"/>
      <c r="O319" s="72"/>
      <c r="P319" s="26"/>
      <c r="Q319" s="26"/>
      <c r="R319" s="26"/>
      <c r="S319" s="26"/>
    </row>
    <row r="320" spans="1:19" s="66" customFormat="1">
      <c r="A320" s="150"/>
      <c r="B320" s="1"/>
      <c r="C320" s="26"/>
      <c r="D320" s="67"/>
      <c r="E320" s="67"/>
      <c r="F320" s="26"/>
      <c r="G320" s="69"/>
      <c r="I320" s="26"/>
      <c r="J320" s="69"/>
      <c r="K320" s="69"/>
      <c r="L320" s="67"/>
      <c r="M320" s="69"/>
      <c r="N320" s="71"/>
      <c r="O320" s="72"/>
      <c r="P320" s="26"/>
      <c r="Q320" s="26"/>
      <c r="R320" s="26"/>
      <c r="S320" s="26"/>
    </row>
    <row r="321" spans="1:19" s="66" customFormat="1">
      <c r="A321" s="150"/>
      <c r="B321" s="1"/>
      <c r="C321" s="26"/>
      <c r="D321" s="67"/>
      <c r="E321" s="67"/>
      <c r="F321" s="26"/>
      <c r="G321" s="69"/>
      <c r="I321" s="26"/>
      <c r="J321" s="69"/>
      <c r="K321" s="69"/>
      <c r="L321" s="67"/>
      <c r="M321" s="69"/>
      <c r="N321" s="71"/>
      <c r="O321" s="72"/>
      <c r="P321" s="26"/>
      <c r="Q321" s="26"/>
      <c r="R321" s="26"/>
      <c r="S321" s="26"/>
    </row>
    <row r="322" spans="1:19" s="66" customFormat="1">
      <c r="A322" s="150"/>
      <c r="B322" s="1"/>
      <c r="C322" s="26"/>
      <c r="D322" s="67"/>
      <c r="E322" s="67"/>
      <c r="F322" s="26"/>
      <c r="G322" s="69"/>
      <c r="I322" s="26"/>
      <c r="J322" s="69"/>
      <c r="K322" s="69"/>
      <c r="L322" s="67"/>
      <c r="M322" s="69"/>
      <c r="N322" s="71"/>
      <c r="O322" s="72"/>
      <c r="P322" s="26"/>
      <c r="Q322" s="26"/>
      <c r="R322" s="26"/>
      <c r="S322" s="26"/>
    </row>
    <row r="323" spans="1:19" s="66" customFormat="1">
      <c r="A323" s="150"/>
      <c r="B323" s="1"/>
      <c r="C323" s="26"/>
      <c r="D323" s="67"/>
      <c r="E323" s="67"/>
      <c r="F323" s="26"/>
      <c r="G323" s="69"/>
      <c r="I323" s="26"/>
      <c r="J323" s="69"/>
      <c r="K323" s="69"/>
      <c r="L323" s="67"/>
      <c r="M323" s="69"/>
      <c r="N323" s="71"/>
      <c r="O323" s="72"/>
      <c r="P323" s="26"/>
      <c r="Q323" s="26"/>
      <c r="R323" s="26"/>
      <c r="S323" s="26"/>
    </row>
    <row r="324" spans="1:19" s="66" customFormat="1">
      <c r="A324" s="150"/>
      <c r="B324" s="1"/>
      <c r="C324" s="26"/>
      <c r="D324" s="67"/>
      <c r="E324" s="67"/>
      <c r="F324" s="26"/>
      <c r="G324" s="69"/>
      <c r="I324" s="26"/>
      <c r="J324" s="69"/>
      <c r="K324" s="69"/>
      <c r="L324" s="67"/>
      <c r="M324" s="69"/>
      <c r="N324" s="71"/>
      <c r="O324" s="72"/>
      <c r="P324" s="26"/>
      <c r="Q324" s="26"/>
      <c r="R324" s="26"/>
      <c r="S324" s="26"/>
    </row>
    <row r="325" spans="1:19" s="66" customFormat="1">
      <c r="A325" s="150"/>
      <c r="B325" s="1"/>
      <c r="C325" s="26"/>
      <c r="D325" s="67"/>
      <c r="E325" s="67"/>
      <c r="F325" s="26"/>
      <c r="G325" s="69"/>
      <c r="I325" s="26"/>
      <c r="J325" s="69"/>
      <c r="K325" s="69"/>
      <c r="L325" s="67"/>
      <c r="M325" s="69"/>
      <c r="N325" s="71"/>
      <c r="O325" s="72"/>
      <c r="P325" s="26"/>
      <c r="Q325" s="26"/>
      <c r="R325" s="26"/>
      <c r="S325" s="26"/>
    </row>
    <row r="326" spans="1:19" s="66" customFormat="1">
      <c r="A326" s="150"/>
      <c r="B326" s="1"/>
      <c r="C326" s="26"/>
      <c r="D326" s="67"/>
      <c r="E326" s="67"/>
      <c r="F326" s="26"/>
      <c r="G326" s="69"/>
      <c r="I326" s="26"/>
      <c r="J326" s="69"/>
      <c r="K326" s="69"/>
      <c r="L326" s="67"/>
      <c r="M326" s="69"/>
      <c r="N326" s="71"/>
      <c r="O326" s="72"/>
      <c r="P326" s="26"/>
      <c r="Q326" s="26"/>
      <c r="R326" s="26"/>
      <c r="S326" s="26"/>
    </row>
    <row r="327" spans="1:19" s="66" customFormat="1">
      <c r="A327" s="150"/>
      <c r="B327" s="1"/>
      <c r="C327" s="26"/>
      <c r="D327" s="67"/>
      <c r="E327" s="67"/>
      <c r="F327" s="26"/>
      <c r="G327" s="69"/>
      <c r="I327" s="26"/>
      <c r="J327" s="69"/>
      <c r="K327" s="69"/>
      <c r="L327" s="67"/>
      <c r="M327" s="69"/>
      <c r="N327" s="71"/>
      <c r="O327" s="72"/>
      <c r="P327" s="26"/>
      <c r="Q327" s="26"/>
      <c r="R327" s="26"/>
      <c r="S327" s="26"/>
    </row>
    <row r="328" spans="1:19" s="66" customFormat="1">
      <c r="A328" s="150"/>
      <c r="B328" s="1"/>
      <c r="C328" s="26"/>
      <c r="D328" s="67"/>
      <c r="E328" s="67"/>
      <c r="F328" s="26"/>
      <c r="G328" s="69"/>
      <c r="I328" s="26"/>
      <c r="J328" s="69"/>
      <c r="K328" s="69"/>
      <c r="L328" s="67"/>
      <c r="M328" s="69"/>
      <c r="N328" s="71"/>
      <c r="O328" s="72"/>
      <c r="P328" s="26"/>
      <c r="Q328" s="26"/>
      <c r="R328" s="26"/>
      <c r="S328" s="26"/>
    </row>
    <row r="329" spans="1:19" s="66" customFormat="1">
      <c r="A329" s="150"/>
      <c r="B329" s="1"/>
      <c r="C329" s="26"/>
      <c r="D329" s="67"/>
      <c r="E329" s="67"/>
      <c r="F329" s="26"/>
      <c r="G329" s="69"/>
      <c r="I329" s="26"/>
      <c r="J329" s="69"/>
      <c r="K329" s="69"/>
      <c r="L329" s="67"/>
      <c r="M329" s="69"/>
      <c r="N329" s="71"/>
      <c r="O329" s="72"/>
      <c r="P329" s="26"/>
      <c r="Q329" s="26"/>
      <c r="R329" s="26"/>
      <c r="S329" s="26"/>
    </row>
    <row r="330" spans="1:19" s="66" customFormat="1">
      <c r="A330" s="150"/>
      <c r="B330" s="1"/>
      <c r="C330" s="26"/>
      <c r="D330" s="67"/>
      <c r="E330" s="67"/>
      <c r="F330" s="26"/>
      <c r="G330" s="69"/>
      <c r="I330" s="26"/>
      <c r="J330" s="69"/>
      <c r="K330" s="69"/>
      <c r="L330" s="67"/>
      <c r="M330" s="69"/>
      <c r="N330" s="71"/>
      <c r="O330" s="72"/>
      <c r="P330" s="26"/>
      <c r="Q330" s="26"/>
      <c r="R330" s="26"/>
      <c r="S330" s="26"/>
    </row>
    <row r="331" spans="1:19" s="66" customFormat="1">
      <c r="A331" s="150"/>
      <c r="B331" s="1"/>
      <c r="C331" s="26"/>
      <c r="D331" s="67"/>
      <c r="E331" s="67"/>
      <c r="F331" s="26"/>
      <c r="G331" s="69"/>
      <c r="I331" s="26"/>
      <c r="J331" s="69"/>
      <c r="K331" s="69"/>
      <c r="L331" s="67"/>
      <c r="M331" s="69"/>
      <c r="N331" s="71"/>
      <c r="O331" s="72"/>
      <c r="P331" s="26"/>
      <c r="Q331" s="26"/>
      <c r="R331" s="26"/>
      <c r="S331" s="26"/>
    </row>
    <row r="332" spans="1:19" s="66" customFormat="1">
      <c r="A332" s="150"/>
      <c r="B332" s="1"/>
      <c r="C332" s="26"/>
      <c r="D332" s="67"/>
      <c r="E332" s="67"/>
      <c r="F332" s="26"/>
      <c r="G332" s="69"/>
      <c r="I332" s="26"/>
      <c r="J332" s="69"/>
      <c r="K332" s="69"/>
      <c r="L332" s="67"/>
      <c r="M332" s="69"/>
      <c r="N332" s="71"/>
      <c r="O332" s="72"/>
      <c r="P332" s="26"/>
      <c r="Q332" s="26"/>
      <c r="R332" s="26"/>
      <c r="S332" s="26"/>
    </row>
    <row r="333" spans="1:19" s="66" customFormat="1">
      <c r="A333" s="150"/>
      <c r="B333" s="1"/>
      <c r="C333" s="26"/>
      <c r="D333" s="67"/>
      <c r="E333" s="67"/>
      <c r="F333" s="26"/>
      <c r="G333" s="69"/>
      <c r="I333" s="26"/>
      <c r="J333" s="69"/>
      <c r="K333" s="69"/>
      <c r="L333" s="67"/>
      <c r="M333" s="69"/>
      <c r="N333" s="71"/>
      <c r="O333" s="72"/>
      <c r="P333" s="26"/>
      <c r="Q333" s="26"/>
      <c r="R333" s="26"/>
      <c r="S333" s="26"/>
    </row>
    <row r="334" spans="1:19" s="66" customFormat="1">
      <c r="A334" s="150"/>
      <c r="B334" s="1"/>
      <c r="C334" s="26"/>
      <c r="D334" s="67"/>
      <c r="E334" s="67"/>
      <c r="F334" s="26"/>
      <c r="G334" s="69"/>
      <c r="I334" s="26"/>
      <c r="J334" s="69"/>
      <c r="K334" s="69"/>
      <c r="L334" s="67"/>
      <c r="M334" s="69"/>
      <c r="N334" s="71"/>
      <c r="O334" s="72"/>
      <c r="P334" s="26"/>
      <c r="Q334" s="26"/>
      <c r="R334" s="26"/>
      <c r="S334" s="26"/>
    </row>
    <row r="335" spans="1:19" s="66" customFormat="1">
      <c r="A335" s="150"/>
      <c r="B335" s="1"/>
      <c r="C335" s="26"/>
      <c r="D335" s="67"/>
      <c r="E335" s="67"/>
      <c r="F335" s="26"/>
      <c r="G335" s="69"/>
      <c r="I335" s="26"/>
      <c r="J335" s="69"/>
      <c r="K335" s="69"/>
      <c r="L335" s="67"/>
      <c r="M335" s="69"/>
      <c r="N335" s="71"/>
      <c r="O335" s="72"/>
      <c r="P335" s="26"/>
      <c r="Q335" s="26"/>
      <c r="R335" s="26"/>
      <c r="S335" s="26"/>
    </row>
    <row r="336" spans="1:19" s="66" customFormat="1">
      <c r="A336" s="150"/>
      <c r="B336" s="1"/>
      <c r="C336" s="26"/>
      <c r="D336" s="67"/>
      <c r="E336" s="67"/>
      <c r="F336" s="26"/>
      <c r="G336" s="69"/>
      <c r="I336" s="26"/>
      <c r="J336" s="69"/>
      <c r="K336" s="69"/>
      <c r="L336" s="67"/>
      <c r="M336" s="69"/>
      <c r="N336" s="71"/>
      <c r="O336" s="72"/>
      <c r="P336" s="26"/>
      <c r="Q336" s="26"/>
      <c r="R336" s="26"/>
      <c r="S336" s="26"/>
    </row>
    <row r="337" spans="1:19" s="66" customFormat="1">
      <c r="A337" s="150"/>
      <c r="B337" s="1"/>
      <c r="C337" s="26"/>
      <c r="D337" s="67"/>
      <c r="E337" s="67"/>
      <c r="F337" s="26"/>
      <c r="G337" s="69"/>
      <c r="I337" s="26"/>
      <c r="J337" s="69"/>
      <c r="K337" s="69"/>
      <c r="L337" s="67"/>
      <c r="M337" s="69"/>
      <c r="N337" s="71"/>
      <c r="O337" s="72"/>
      <c r="P337" s="26"/>
      <c r="Q337" s="26"/>
      <c r="R337" s="26"/>
      <c r="S337" s="26"/>
    </row>
    <row r="338" spans="1:19" s="66" customFormat="1">
      <c r="A338" s="150"/>
      <c r="B338" s="1"/>
      <c r="C338" s="26"/>
      <c r="D338" s="67"/>
      <c r="E338" s="67"/>
      <c r="F338" s="26"/>
      <c r="G338" s="69"/>
      <c r="I338" s="26"/>
      <c r="J338" s="69"/>
      <c r="K338" s="69"/>
      <c r="L338" s="67"/>
      <c r="M338" s="69"/>
      <c r="N338" s="71"/>
      <c r="O338" s="72"/>
      <c r="P338" s="26"/>
      <c r="Q338" s="26"/>
      <c r="R338" s="26"/>
      <c r="S338" s="26"/>
    </row>
    <row r="339" spans="1:19" s="66" customFormat="1">
      <c r="A339" s="150"/>
      <c r="B339" s="1"/>
      <c r="C339" s="26"/>
      <c r="D339" s="67"/>
      <c r="E339" s="67"/>
      <c r="F339" s="26"/>
      <c r="G339" s="69"/>
      <c r="I339" s="26"/>
      <c r="J339" s="69"/>
      <c r="K339" s="69"/>
      <c r="L339" s="67"/>
      <c r="M339" s="69"/>
      <c r="N339" s="71"/>
      <c r="O339" s="72"/>
      <c r="P339" s="26"/>
      <c r="Q339" s="26"/>
      <c r="R339" s="26"/>
      <c r="S339" s="26"/>
    </row>
    <row r="340" spans="1:19">
      <c r="A340" s="24"/>
    </row>
    <row r="341" spans="1:19">
      <c r="A341" s="24"/>
    </row>
    <row r="342" spans="1:19">
      <c r="A342" s="24"/>
    </row>
    <row r="343" spans="1:19">
      <c r="A343" s="24"/>
    </row>
    <row r="344" spans="1:19">
      <c r="A344" s="24"/>
    </row>
    <row r="345" spans="1:19">
      <c r="A345" s="24"/>
    </row>
    <row r="346" spans="1:19">
      <c r="A346" s="24"/>
    </row>
    <row r="347" spans="1:19">
      <c r="A347" s="24"/>
    </row>
    <row r="348" spans="1:19">
      <c r="A348" s="24"/>
    </row>
    <row r="349" spans="1:19">
      <c r="A349" s="24"/>
    </row>
    <row r="350" spans="1:19">
      <c r="A350" s="24"/>
    </row>
    <row r="351" spans="1:19">
      <c r="A351" s="24"/>
    </row>
    <row r="352" spans="1:19">
      <c r="A352" s="24"/>
    </row>
    <row r="353" spans="1:19">
      <c r="A353" s="24"/>
    </row>
    <row r="354" spans="1:19">
      <c r="A354" s="24"/>
    </row>
    <row r="355" spans="1:19" s="66" customFormat="1">
      <c r="A355" s="150"/>
      <c r="B355" s="1"/>
      <c r="C355" s="26"/>
      <c r="D355" s="67"/>
      <c r="E355" s="67"/>
      <c r="F355" s="26"/>
      <c r="G355" s="69"/>
      <c r="I355" s="26"/>
      <c r="J355" s="69"/>
      <c r="K355" s="69"/>
      <c r="L355" s="67"/>
      <c r="M355" s="69"/>
      <c r="N355" s="71"/>
      <c r="O355" s="72"/>
      <c r="P355" s="26"/>
      <c r="Q355" s="26"/>
      <c r="R355" s="26"/>
      <c r="S355" s="26"/>
    </row>
    <row r="356" spans="1:19" s="66" customFormat="1">
      <c r="A356" s="150"/>
      <c r="B356" s="1"/>
      <c r="C356" s="26"/>
      <c r="D356" s="67"/>
      <c r="E356" s="67"/>
      <c r="F356" s="26"/>
      <c r="G356" s="69"/>
      <c r="I356" s="26"/>
      <c r="J356" s="69"/>
      <c r="K356" s="69"/>
      <c r="L356" s="67"/>
      <c r="M356" s="69"/>
      <c r="N356" s="71"/>
      <c r="O356" s="72"/>
      <c r="P356" s="26"/>
      <c r="Q356" s="26"/>
      <c r="R356" s="26"/>
      <c r="S356" s="26"/>
    </row>
    <row r="357" spans="1:19" s="66" customFormat="1">
      <c r="A357" s="150"/>
      <c r="B357" s="1"/>
      <c r="C357" s="26"/>
      <c r="D357" s="67"/>
      <c r="E357" s="67"/>
      <c r="F357" s="26"/>
      <c r="G357" s="69"/>
      <c r="I357" s="26"/>
      <c r="J357" s="69"/>
      <c r="K357" s="69"/>
      <c r="L357" s="67"/>
      <c r="M357" s="69"/>
      <c r="N357" s="71"/>
      <c r="O357" s="72"/>
      <c r="P357" s="26"/>
      <c r="Q357" s="26"/>
      <c r="R357" s="26"/>
      <c r="S357" s="26"/>
    </row>
    <row r="358" spans="1:19" s="66" customFormat="1">
      <c r="A358" s="150"/>
      <c r="B358" s="1"/>
      <c r="C358" s="26"/>
      <c r="D358" s="67"/>
      <c r="E358" s="67"/>
      <c r="F358" s="26"/>
      <c r="G358" s="69"/>
      <c r="I358" s="26"/>
      <c r="J358" s="69"/>
      <c r="K358" s="69"/>
      <c r="L358" s="67"/>
      <c r="M358" s="69"/>
      <c r="N358" s="71"/>
      <c r="O358" s="72"/>
      <c r="P358" s="26"/>
      <c r="Q358" s="26"/>
      <c r="R358" s="26"/>
      <c r="S358" s="26"/>
    </row>
    <row r="359" spans="1:19" s="66" customFormat="1">
      <c r="A359" s="150"/>
      <c r="B359" s="1"/>
      <c r="C359" s="26"/>
      <c r="D359" s="67"/>
      <c r="E359" s="67"/>
      <c r="F359" s="26"/>
      <c r="G359" s="69"/>
      <c r="I359" s="26"/>
      <c r="J359" s="69"/>
      <c r="K359" s="69"/>
      <c r="L359" s="67"/>
      <c r="M359" s="69"/>
      <c r="N359" s="71"/>
      <c r="O359" s="72"/>
      <c r="P359" s="26"/>
      <c r="Q359" s="26"/>
      <c r="R359" s="26"/>
      <c r="S359" s="26"/>
    </row>
    <row r="360" spans="1:19" s="66" customFormat="1">
      <c r="A360" s="150"/>
      <c r="B360" s="1"/>
      <c r="C360" s="26"/>
      <c r="D360" s="67"/>
      <c r="E360" s="67"/>
      <c r="F360" s="26"/>
      <c r="G360" s="69"/>
      <c r="I360" s="26"/>
      <c r="J360" s="69"/>
      <c r="K360" s="69"/>
      <c r="L360" s="67"/>
      <c r="M360" s="69"/>
      <c r="N360" s="71"/>
      <c r="O360" s="72"/>
      <c r="P360" s="26"/>
      <c r="Q360" s="26"/>
      <c r="R360" s="26"/>
      <c r="S360" s="26"/>
    </row>
    <row r="361" spans="1:19" s="66" customFormat="1">
      <c r="A361" s="150"/>
      <c r="B361" s="1"/>
      <c r="C361" s="26"/>
      <c r="D361" s="67"/>
      <c r="E361" s="67"/>
      <c r="F361" s="26"/>
      <c r="G361" s="69"/>
      <c r="I361" s="26"/>
      <c r="J361" s="69"/>
      <c r="K361" s="69"/>
      <c r="L361" s="67"/>
      <c r="M361" s="69"/>
      <c r="N361" s="71"/>
      <c r="O361" s="72"/>
      <c r="P361" s="26"/>
      <c r="Q361" s="26"/>
      <c r="R361" s="26"/>
      <c r="S361" s="26"/>
    </row>
    <row r="362" spans="1:19" s="66" customFormat="1">
      <c r="A362" s="150"/>
      <c r="B362" s="1"/>
      <c r="C362" s="26"/>
      <c r="D362" s="67"/>
      <c r="E362" s="67"/>
      <c r="F362" s="26"/>
      <c r="G362" s="69"/>
      <c r="I362" s="26"/>
      <c r="J362" s="69"/>
      <c r="K362" s="69"/>
      <c r="L362" s="67"/>
      <c r="M362" s="69"/>
      <c r="N362" s="71"/>
      <c r="O362" s="72"/>
      <c r="P362" s="26"/>
      <c r="Q362" s="26"/>
      <c r="R362" s="26"/>
      <c r="S362" s="26"/>
    </row>
    <row r="363" spans="1:19" s="66" customFormat="1">
      <c r="A363" s="150"/>
      <c r="B363" s="1"/>
      <c r="C363" s="26"/>
      <c r="D363" s="67"/>
      <c r="E363" s="67"/>
      <c r="F363" s="26"/>
      <c r="G363" s="69"/>
      <c r="I363" s="26"/>
      <c r="J363" s="69"/>
      <c r="K363" s="69"/>
      <c r="L363" s="67"/>
      <c r="M363" s="69"/>
      <c r="N363" s="71"/>
      <c r="O363" s="72"/>
      <c r="P363" s="26"/>
      <c r="Q363" s="26"/>
      <c r="R363" s="26"/>
      <c r="S363" s="26"/>
    </row>
    <row r="364" spans="1:19" s="66" customFormat="1">
      <c r="A364" s="150"/>
      <c r="B364" s="1"/>
      <c r="C364" s="26"/>
      <c r="D364" s="67"/>
      <c r="E364" s="67"/>
      <c r="F364" s="26"/>
      <c r="G364" s="69"/>
      <c r="I364" s="26"/>
      <c r="J364" s="69"/>
      <c r="K364" s="69"/>
      <c r="L364" s="67"/>
      <c r="M364" s="69"/>
      <c r="N364" s="71"/>
      <c r="O364" s="72"/>
      <c r="P364" s="26"/>
      <c r="Q364" s="26"/>
      <c r="R364" s="26"/>
      <c r="S364" s="26"/>
    </row>
    <row r="365" spans="1:19" s="66" customFormat="1">
      <c r="A365" s="150"/>
      <c r="B365" s="1"/>
      <c r="C365" s="26"/>
      <c r="D365" s="67"/>
      <c r="E365" s="67"/>
      <c r="F365" s="26"/>
      <c r="G365" s="69"/>
      <c r="I365" s="26"/>
      <c r="J365" s="69"/>
      <c r="K365" s="69"/>
      <c r="L365" s="67"/>
      <c r="M365" s="69"/>
      <c r="N365" s="71"/>
      <c r="O365" s="72"/>
      <c r="P365" s="26"/>
      <c r="Q365" s="26"/>
      <c r="R365" s="26"/>
      <c r="S365" s="26"/>
    </row>
    <row r="366" spans="1:19" s="66" customFormat="1">
      <c r="A366" s="150"/>
      <c r="B366" s="1"/>
      <c r="C366" s="26"/>
      <c r="D366" s="67"/>
      <c r="E366" s="67"/>
      <c r="F366" s="26"/>
      <c r="G366" s="69"/>
      <c r="I366" s="26"/>
      <c r="J366" s="69"/>
      <c r="K366" s="69"/>
      <c r="L366" s="67"/>
      <c r="M366" s="69"/>
      <c r="N366" s="71"/>
      <c r="O366" s="72"/>
      <c r="P366" s="26"/>
      <c r="Q366" s="26"/>
      <c r="R366" s="26"/>
      <c r="S366" s="26"/>
    </row>
    <row r="367" spans="1:19" s="66" customFormat="1">
      <c r="A367" s="150"/>
      <c r="B367" s="1"/>
      <c r="C367" s="26"/>
      <c r="D367" s="67"/>
      <c r="E367" s="67"/>
      <c r="F367" s="26"/>
      <c r="G367" s="69"/>
      <c r="I367" s="26"/>
      <c r="J367" s="69"/>
      <c r="K367" s="69"/>
      <c r="L367" s="67"/>
      <c r="M367" s="69"/>
      <c r="N367" s="71"/>
      <c r="O367" s="72"/>
      <c r="P367" s="26"/>
      <c r="Q367" s="26"/>
      <c r="R367" s="26"/>
      <c r="S367" s="26"/>
    </row>
    <row r="368" spans="1:19" s="66" customFormat="1">
      <c r="A368" s="150"/>
      <c r="B368" s="1"/>
      <c r="C368" s="26"/>
      <c r="D368" s="67"/>
      <c r="E368" s="67"/>
      <c r="F368" s="26"/>
      <c r="G368" s="69"/>
      <c r="I368" s="26"/>
      <c r="J368" s="69"/>
      <c r="K368" s="69"/>
      <c r="L368" s="67"/>
      <c r="M368" s="69"/>
      <c r="N368" s="71"/>
      <c r="O368" s="72"/>
      <c r="P368" s="26"/>
      <c r="Q368" s="26"/>
      <c r="R368" s="26"/>
      <c r="S368" s="26"/>
    </row>
    <row r="369" spans="1:19" s="66" customFormat="1">
      <c r="A369" s="150"/>
      <c r="B369" s="1"/>
      <c r="C369" s="26"/>
      <c r="D369" s="67"/>
      <c r="E369" s="67"/>
      <c r="F369" s="26"/>
      <c r="G369" s="69"/>
      <c r="I369" s="26"/>
      <c r="J369" s="69"/>
      <c r="K369" s="69"/>
      <c r="L369" s="67"/>
      <c r="M369" s="69"/>
      <c r="N369" s="71"/>
      <c r="O369" s="72"/>
      <c r="P369" s="26"/>
      <c r="Q369" s="26"/>
      <c r="R369" s="26"/>
      <c r="S369" s="26"/>
    </row>
    <row r="370" spans="1:19" s="66" customFormat="1">
      <c r="A370" s="150"/>
      <c r="B370" s="1"/>
      <c r="C370" s="26"/>
      <c r="D370" s="67"/>
      <c r="E370" s="67"/>
      <c r="F370" s="26"/>
      <c r="G370" s="69"/>
      <c r="I370" s="26"/>
      <c r="J370" s="69"/>
      <c r="K370" s="69"/>
      <c r="L370" s="67"/>
      <c r="M370" s="69"/>
      <c r="N370" s="71"/>
      <c r="O370" s="72"/>
      <c r="P370" s="26"/>
      <c r="Q370" s="26"/>
      <c r="R370" s="26"/>
      <c r="S370" s="26"/>
    </row>
    <row r="371" spans="1:19" s="66" customFormat="1">
      <c r="A371" s="150"/>
      <c r="B371" s="1"/>
      <c r="C371" s="26"/>
      <c r="D371" s="67"/>
      <c r="E371" s="67"/>
      <c r="F371" s="26"/>
      <c r="G371" s="69"/>
      <c r="I371" s="26"/>
      <c r="J371" s="69"/>
      <c r="K371" s="69"/>
      <c r="L371" s="67"/>
      <c r="M371" s="69"/>
      <c r="N371" s="71"/>
      <c r="O371" s="72"/>
      <c r="P371" s="26"/>
      <c r="Q371" s="26"/>
      <c r="R371" s="26"/>
      <c r="S371" s="26"/>
    </row>
    <row r="372" spans="1:19" s="66" customFormat="1">
      <c r="A372" s="150"/>
      <c r="B372" s="1"/>
      <c r="C372" s="26"/>
      <c r="D372" s="67"/>
      <c r="E372" s="67"/>
      <c r="F372" s="26"/>
      <c r="G372" s="69"/>
      <c r="I372" s="26"/>
      <c r="J372" s="69"/>
      <c r="K372" s="69"/>
      <c r="L372" s="67"/>
      <c r="M372" s="69"/>
      <c r="N372" s="71"/>
      <c r="O372" s="72"/>
      <c r="P372" s="26"/>
      <c r="Q372" s="26"/>
      <c r="R372" s="26"/>
      <c r="S372" s="26"/>
    </row>
    <row r="373" spans="1:19" s="66" customFormat="1">
      <c r="A373" s="150"/>
      <c r="B373" s="1"/>
      <c r="C373" s="26"/>
      <c r="D373" s="67"/>
      <c r="E373" s="67"/>
      <c r="F373" s="26"/>
      <c r="G373" s="69"/>
      <c r="I373" s="26"/>
      <c r="J373" s="69"/>
      <c r="K373" s="69"/>
      <c r="L373" s="67"/>
      <c r="M373" s="69"/>
      <c r="N373" s="71"/>
      <c r="O373" s="72"/>
      <c r="P373" s="26"/>
      <c r="Q373" s="26"/>
      <c r="R373" s="26"/>
      <c r="S373" s="26"/>
    </row>
    <row r="374" spans="1:19" s="66" customFormat="1">
      <c r="A374" s="150"/>
      <c r="B374" s="1"/>
      <c r="C374" s="26"/>
      <c r="D374" s="67"/>
      <c r="E374" s="67"/>
      <c r="F374" s="26"/>
      <c r="G374" s="69"/>
      <c r="I374" s="26"/>
      <c r="J374" s="69"/>
      <c r="K374" s="69"/>
      <c r="L374" s="67"/>
      <c r="M374" s="69"/>
      <c r="N374" s="71"/>
      <c r="O374" s="72"/>
      <c r="P374" s="26"/>
      <c r="Q374" s="26"/>
      <c r="R374" s="26"/>
      <c r="S374" s="26"/>
    </row>
    <row r="375" spans="1:19" s="66" customFormat="1">
      <c r="A375" s="150"/>
      <c r="B375" s="1"/>
      <c r="C375" s="26"/>
      <c r="D375" s="67"/>
      <c r="E375" s="67"/>
      <c r="F375" s="26"/>
      <c r="G375" s="69"/>
      <c r="I375" s="26"/>
      <c r="J375" s="69"/>
      <c r="K375" s="69"/>
      <c r="L375" s="67"/>
      <c r="M375" s="69"/>
      <c r="N375" s="71"/>
      <c r="O375" s="72"/>
      <c r="P375" s="26"/>
      <c r="Q375" s="26"/>
      <c r="R375" s="26"/>
      <c r="S375" s="26"/>
    </row>
    <row r="376" spans="1:19" s="66" customFormat="1">
      <c r="A376" s="150"/>
      <c r="B376" s="1"/>
      <c r="C376" s="26"/>
      <c r="D376" s="67"/>
      <c r="E376" s="67"/>
      <c r="F376" s="26"/>
      <c r="G376" s="69"/>
      <c r="I376" s="26"/>
      <c r="J376" s="69"/>
      <c r="K376" s="69"/>
      <c r="L376" s="67"/>
      <c r="M376" s="69"/>
      <c r="N376" s="71"/>
      <c r="O376" s="72"/>
      <c r="P376" s="26"/>
      <c r="Q376" s="26"/>
      <c r="R376" s="26"/>
      <c r="S376" s="26"/>
    </row>
    <row r="377" spans="1:19" s="66" customFormat="1">
      <c r="A377" s="150"/>
      <c r="B377" s="1"/>
      <c r="C377" s="26"/>
      <c r="D377" s="67"/>
      <c r="E377" s="67"/>
      <c r="F377" s="26"/>
      <c r="G377" s="69"/>
      <c r="I377" s="26"/>
      <c r="J377" s="69"/>
      <c r="K377" s="69"/>
      <c r="L377" s="67"/>
      <c r="M377" s="69"/>
      <c r="N377" s="71"/>
      <c r="O377" s="72"/>
      <c r="P377" s="26"/>
      <c r="Q377" s="26"/>
      <c r="R377" s="26"/>
      <c r="S377" s="26"/>
    </row>
    <row r="378" spans="1:19" s="66" customFormat="1">
      <c r="A378" s="150"/>
      <c r="B378" s="1"/>
      <c r="C378" s="26"/>
      <c r="D378" s="67"/>
      <c r="E378" s="67"/>
      <c r="F378" s="26"/>
      <c r="G378" s="69"/>
      <c r="I378" s="26"/>
      <c r="J378" s="69"/>
      <c r="K378" s="69"/>
      <c r="L378" s="67"/>
      <c r="M378" s="69"/>
      <c r="N378" s="71"/>
      <c r="O378" s="72"/>
      <c r="P378" s="26"/>
      <c r="Q378" s="26"/>
      <c r="R378" s="26"/>
      <c r="S378" s="26"/>
    </row>
    <row r="379" spans="1:19" s="66" customFormat="1">
      <c r="A379" s="150"/>
      <c r="B379" s="1"/>
      <c r="C379" s="26"/>
      <c r="D379" s="67"/>
      <c r="E379" s="67"/>
      <c r="F379" s="26"/>
      <c r="G379" s="69"/>
      <c r="I379" s="26"/>
      <c r="J379" s="69"/>
      <c r="K379" s="69"/>
      <c r="L379" s="67"/>
      <c r="M379" s="69"/>
      <c r="N379" s="71"/>
      <c r="O379" s="72"/>
      <c r="P379" s="26"/>
      <c r="Q379" s="26"/>
      <c r="R379" s="26"/>
      <c r="S379" s="26"/>
    </row>
    <row r="380" spans="1:19" s="66" customFormat="1">
      <c r="A380" s="150"/>
      <c r="B380" s="1"/>
      <c r="C380" s="26"/>
      <c r="D380" s="67"/>
      <c r="E380" s="67"/>
      <c r="F380" s="26"/>
      <c r="G380" s="69"/>
      <c r="I380" s="26"/>
      <c r="J380" s="69"/>
      <c r="K380" s="69"/>
      <c r="L380" s="67"/>
      <c r="M380" s="69"/>
      <c r="N380" s="71"/>
      <c r="O380" s="72"/>
      <c r="P380" s="26"/>
      <c r="Q380" s="26"/>
      <c r="R380" s="26"/>
      <c r="S380" s="26"/>
    </row>
    <row r="381" spans="1:19" s="66" customFormat="1">
      <c r="A381" s="150"/>
      <c r="B381" s="1"/>
      <c r="C381" s="26"/>
      <c r="D381" s="67"/>
      <c r="E381" s="67"/>
      <c r="F381" s="26"/>
      <c r="G381" s="69"/>
      <c r="I381" s="26"/>
      <c r="J381" s="69"/>
      <c r="K381" s="69"/>
      <c r="L381" s="67"/>
      <c r="M381" s="69"/>
      <c r="N381" s="71"/>
      <c r="O381" s="72"/>
      <c r="P381" s="26"/>
      <c r="Q381" s="26"/>
      <c r="R381" s="26"/>
      <c r="S381" s="26"/>
    </row>
    <row r="382" spans="1:19" s="66" customFormat="1">
      <c r="A382" s="150"/>
      <c r="B382" s="1"/>
      <c r="C382" s="26"/>
      <c r="D382" s="67"/>
      <c r="E382" s="67"/>
      <c r="F382" s="26"/>
      <c r="G382" s="69"/>
      <c r="I382" s="26"/>
      <c r="J382" s="69"/>
      <c r="K382" s="69"/>
      <c r="L382" s="67"/>
      <c r="M382" s="69"/>
      <c r="N382" s="71"/>
      <c r="O382" s="72"/>
      <c r="P382" s="26"/>
      <c r="Q382" s="26"/>
      <c r="R382" s="26"/>
      <c r="S382" s="26"/>
    </row>
    <row r="383" spans="1:19" s="66" customFormat="1">
      <c r="A383" s="150"/>
      <c r="B383" s="1"/>
      <c r="C383" s="26"/>
      <c r="D383" s="67"/>
      <c r="E383" s="67"/>
      <c r="F383" s="26"/>
      <c r="G383" s="69"/>
      <c r="I383" s="26"/>
      <c r="J383" s="69"/>
      <c r="K383" s="69"/>
      <c r="L383" s="67"/>
      <c r="M383" s="69"/>
      <c r="N383" s="71"/>
      <c r="O383" s="72"/>
      <c r="P383" s="26"/>
      <c r="Q383" s="26"/>
      <c r="R383" s="26"/>
      <c r="S383" s="26"/>
    </row>
    <row r="384" spans="1:19" s="66" customFormat="1">
      <c r="A384" s="150"/>
      <c r="B384" s="1"/>
      <c r="C384" s="26"/>
      <c r="D384" s="67"/>
      <c r="E384" s="67"/>
      <c r="F384" s="26"/>
      <c r="G384" s="69"/>
      <c r="I384" s="26"/>
      <c r="J384" s="69"/>
      <c r="K384" s="69"/>
      <c r="L384" s="67"/>
      <c r="M384" s="69"/>
      <c r="N384" s="71"/>
      <c r="O384" s="72"/>
      <c r="P384" s="26"/>
      <c r="Q384" s="26"/>
      <c r="R384" s="26"/>
      <c r="S384" s="26"/>
    </row>
    <row r="385" spans="1:19" s="66" customFormat="1">
      <c r="A385" s="150"/>
      <c r="B385" s="1"/>
      <c r="C385" s="26"/>
      <c r="D385" s="67"/>
      <c r="E385" s="67"/>
      <c r="F385" s="26"/>
      <c r="G385" s="69"/>
      <c r="I385" s="26"/>
      <c r="J385" s="69"/>
      <c r="K385" s="69"/>
      <c r="L385" s="67"/>
      <c r="M385" s="69"/>
      <c r="N385" s="71"/>
      <c r="O385" s="72"/>
      <c r="P385" s="26"/>
      <c r="Q385" s="26"/>
      <c r="R385" s="26"/>
      <c r="S385" s="26"/>
    </row>
    <row r="386" spans="1:19" s="66" customFormat="1">
      <c r="A386" s="150"/>
      <c r="B386" s="1"/>
      <c r="C386" s="26"/>
      <c r="D386" s="67"/>
      <c r="E386" s="67"/>
      <c r="F386" s="26"/>
      <c r="G386" s="69"/>
      <c r="I386" s="26"/>
      <c r="J386" s="69"/>
      <c r="K386" s="69"/>
      <c r="L386" s="67"/>
      <c r="M386" s="69"/>
      <c r="N386" s="71"/>
      <c r="O386" s="72"/>
      <c r="P386" s="26"/>
      <c r="Q386" s="26"/>
      <c r="R386" s="26"/>
      <c r="S386" s="26"/>
    </row>
    <row r="387" spans="1:19" s="66" customFormat="1">
      <c r="A387" s="150"/>
      <c r="B387" s="1"/>
      <c r="C387" s="26"/>
      <c r="D387" s="67"/>
      <c r="E387" s="67"/>
      <c r="F387" s="26"/>
      <c r="G387" s="69"/>
      <c r="I387" s="26"/>
      <c r="J387" s="69"/>
      <c r="K387" s="69"/>
      <c r="L387" s="67"/>
      <c r="M387" s="69"/>
      <c r="N387" s="71"/>
      <c r="O387" s="72"/>
      <c r="P387" s="26"/>
      <c r="Q387" s="26"/>
      <c r="R387" s="26"/>
      <c r="S387" s="26"/>
    </row>
    <row r="388" spans="1:19" s="66" customFormat="1">
      <c r="A388" s="150"/>
      <c r="B388" s="1"/>
      <c r="C388" s="26"/>
      <c r="D388" s="67"/>
      <c r="E388" s="67"/>
      <c r="F388" s="26"/>
      <c r="G388" s="69"/>
      <c r="I388" s="26"/>
      <c r="J388" s="69"/>
      <c r="K388" s="69"/>
      <c r="L388" s="67"/>
      <c r="M388" s="69"/>
      <c r="N388" s="71"/>
      <c r="O388" s="72"/>
      <c r="P388" s="26"/>
      <c r="Q388" s="26"/>
      <c r="R388" s="26"/>
      <c r="S388" s="26"/>
    </row>
    <row r="389" spans="1:19" s="66" customFormat="1">
      <c r="A389" s="150"/>
      <c r="B389" s="1"/>
      <c r="C389" s="26"/>
      <c r="D389" s="67"/>
      <c r="E389" s="67"/>
      <c r="F389" s="26"/>
      <c r="G389" s="69"/>
      <c r="I389" s="26"/>
      <c r="J389" s="69"/>
      <c r="K389" s="69"/>
      <c r="L389" s="67"/>
      <c r="M389" s="69"/>
      <c r="N389" s="71"/>
      <c r="O389" s="72"/>
      <c r="P389" s="26"/>
      <c r="Q389" s="26"/>
      <c r="R389" s="26"/>
      <c r="S389" s="26"/>
    </row>
    <row r="390" spans="1:19" s="66" customFormat="1">
      <c r="A390" s="150"/>
      <c r="B390" s="1"/>
      <c r="C390" s="26"/>
      <c r="D390" s="67"/>
      <c r="E390" s="67"/>
      <c r="F390" s="26"/>
      <c r="G390" s="69"/>
      <c r="I390" s="26"/>
      <c r="J390" s="69"/>
      <c r="K390" s="69"/>
      <c r="L390" s="67"/>
      <c r="M390" s="69"/>
      <c r="N390" s="71"/>
      <c r="O390" s="72"/>
      <c r="P390" s="26"/>
      <c r="Q390" s="26"/>
      <c r="R390" s="26"/>
      <c r="S390" s="26"/>
    </row>
    <row r="391" spans="1:19" s="66" customFormat="1">
      <c r="A391" s="150"/>
      <c r="B391" s="1"/>
      <c r="C391" s="26"/>
      <c r="D391" s="67"/>
      <c r="E391" s="67"/>
      <c r="F391" s="26"/>
      <c r="G391" s="69"/>
      <c r="I391" s="26"/>
      <c r="J391" s="69"/>
      <c r="K391" s="69"/>
      <c r="L391" s="67"/>
      <c r="M391" s="69"/>
      <c r="N391" s="71"/>
      <c r="O391" s="72"/>
      <c r="P391" s="26"/>
      <c r="Q391" s="26"/>
      <c r="R391" s="26"/>
      <c r="S391" s="26"/>
    </row>
    <row r="392" spans="1:19" s="66" customFormat="1">
      <c r="A392" s="150"/>
      <c r="B392" s="1"/>
      <c r="C392" s="26"/>
      <c r="D392" s="67"/>
      <c r="E392" s="67"/>
      <c r="F392" s="26"/>
      <c r="G392" s="69"/>
      <c r="I392" s="26"/>
      <c r="J392" s="69"/>
      <c r="K392" s="69"/>
      <c r="L392" s="67"/>
      <c r="M392" s="69"/>
      <c r="N392" s="71"/>
      <c r="O392" s="72"/>
      <c r="P392" s="26"/>
      <c r="Q392" s="26"/>
      <c r="R392" s="26"/>
      <c r="S392" s="26"/>
    </row>
    <row r="393" spans="1:19" s="66" customFormat="1">
      <c r="A393" s="150"/>
      <c r="B393" s="1"/>
      <c r="C393" s="26"/>
      <c r="D393" s="67"/>
      <c r="E393" s="67"/>
      <c r="F393" s="26"/>
      <c r="G393" s="69"/>
      <c r="I393" s="26"/>
      <c r="J393" s="69"/>
      <c r="K393" s="69"/>
      <c r="L393" s="67"/>
      <c r="M393" s="69"/>
      <c r="N393" s="71"/>
      <c r="O393" s="72"/>
      <c r="P393" s="26"/>
      <c r="Q393" s="26"/>
      <c r="R393" s="26"/>
      <c r="S393" s="26"/>
    </row>
    <row r="394" spans="1:19" s="66" customFormat="1">
      <c r="A394" s="150"/>
      <c r="B394" s="1"/>
      <c r="C394" s="26"/>
      <c r="D394" s="67"/>
      <c r="E394" s="67"/>
      <c r="F394" s="26"/>
      <c r="G394" s="69"/>
      <c r="I394" s="26"/>
      <c r="J394" s="69"/>
      <c r="K394" s="69"/>
      <c r="L394" s="67"/>
      <c r="M394" s="69"/>
      <c r="N394" s="71"/>
      <c r="O394" s="72"/>
      <c r="P394" s="26"/>
      <c r="Q394" s="26"/>
      <c r="R394" s="26"/>
      <c r="S394" s="26"/>
    </row>
    <row r="395" spans="1:19" s="66" customFormat="1">
      <c r="A395" s="150"/>
      <c r="B395" s="1"/>
      <c r="C395" s="26"/>
      <c r="D395" s="67"/>
      <c r="E395" s="67"/>
      <c r="F395" s="26"/>
      <c r="G395" s="69"/>
      <c r="I395" s="26"/>
      <c r="J395" s="69"/>
      <c r="K395" s="69"/>
      <c r="L395" s="67"/>
      <c r="M395" s="69"/>
      <c r="N395" s="71"/>
      <c r="O395" s="72"/>
      <c r="P395" s="26"/>
      <c r="Q395" s="26"/>
      <c r="R395" s="26"/>
      <c r="S395" s="26"/>
    </row>
    <row r="396" spans="1:19" s="66" customFormat="1">
      <c r="A396" s="150"/>
      <c r="B396" s="1"/>
      <c r="C396" s="26"/>
      <c r="D396" s="67"/>
      <c r="E396" s="67"/>
      <c r="F396" s="26"/>
      <c r="G396" s="69"/>
      <c r="I396" s="26"/>
      <c r="J396" s="69"/>
      <c r="K396" s="69"/>
      <c r="L396" s="67"/>
      <c r="M396" s="69"/>
      <c r="N396" s="71"/>
      <c r="O396" s="72"/>
      <c r="P396" s="26"/>
      <c r="Q396" s="26"/>
      <c r="R396" s="26"/>
      <c r="S396" s="26"/>
    </row>
    <row r="397" spans="1:19" s="66" customFormat="1">
      <c r="A397" s="150"/>
      <c r="B397" s="1"/>
      <c r="C397" s="26"/>
      <c r="D397" s="67"/>
      <c r="E397" s="67"/>
      <c r="F397" s="26"/>
      <c r="G397" s="69"/>
      <c r="I397" s="26"/>
      <c r="J397" s="69"/>
      <c r="K397" s="69"/>
      <c r="L397" s="67"/>
      <c r="M397" s="69"/>
      <c r="N397" s="71"/>
      <c r="O397" s="72"/>
      <c r="P397" s="26"/>
      <c r="Q397" s="26"/>
      <c r="R397" s="26"/>
      <c r="S397" s="26"/>
    </row>
    <row r="398" spans="1:19" s="66" customFormat="1">
      <c r="A398" s="150"/>
      <c r="B398" s="1"/>
      <c r="C398" s="26"/>
      <c r="D398" s="67"/>
      <c r="E398" s="67"/>
      <c r="F398" s="26"/>
      <c r="G398" s="69"/>
      <c r="I398" s="26"/>
      <c r="J398" s="69"/>
      <c r="K398" s="69"/>
      <c r="L398" s="67"/>
      <c r="M398" s="69"/>
      <c r="N398" s="71"/>
      <c r="O398" s="72"/>
      <c r="P398" s="26"/>
      <c r="Q398" s="26"/>
      <c r="R398" s="26"/>
      <c r="S398" s="26"/>
    </row>
    <row r="399" spans="1:19" s="66" customFormat="1">
      <c r="A399" s="150"/>
      <c r="B399" s="1"/>
      <c r="C399" s="26"/>
      <c r="D399" s="67"/>
      <c r="E399" s="67"/>
      <c r="F399" s="26"/>
      <c r="G399" s="69"/>
      <c r="I399" s="26"/>
      <c r="J399" s="69"/>
      <c r="K399" s="69"/>
      <c r="L399" s="67"/>
      <c r="M399" s="69"/>
      <c r="N399" s="71"/>
      <c r="O399" s="72"/>
      <c r="P399" s="26"/>
      <c r="Q399" s="26"/>
      <c r="R399" s="26"/>
      <c r="S399" s="26"/>
    </row>
    <row r="400" spans="1:19" s="66" customFormat="1">
      <c r="A400" s="150"/>
      <c r="B400" s="1"/>
      <c r="C400" s="26"/>
      <c r="D400" s="67"/>
      <c r="E400" s="67"/>
      <c r="F400" s="26"/>
      <c r="G400" s="69"/>
      <c r="I400" s="26"/>
      <c r="J400" s="69"/>
      <c r="K400" s="69"/>
      <c r="L400" s="67"/>
      <c r="M400" s="69"/>
      <c r="N400" s="71"/>
      <c r="O400" s="72"/>
      <c r="P400" s="26"/>
      <c r="Q400" s="26"/>
      <c r="R400" s="26"/>
      <c r="S400" s="26"/>
    </row>
    <row r="401" spans="1:19" s="66" customFormat="1">
      <c r="A401" s="150"/>
      <c r="B401" s="1"/>
      <c r="C401" s="26"/>
      <c r="D401" s="67"/>
      <c r="E401" s="67"/>
      <c r="F401" s="26"/>
      <c r="G401" s="69"/>
      <c r="I401" s="26"/>
      <c r="J401" s="69"/>
      <c r="K401" s="69"/>
      <c r="L401" s="67"/>
      <c r="M401" s="69"/>
      <c r="N401" s="71"/>
      <c r="O401" s="72"/>
      <c r="P401" s="26"/>
      <c r="Q401" s="26"/>
      <c r="R401" s="26"/>
      <c r="S401" s="26"/>
    </row>
    <row r="402" spans="1:19" s="66" customFormat="1">
      <c r="A402" s="150"/>
      <c r="B402" s="1"/>
      <c r="C402" s="26"/>
      <c r="D402" s="67"/>
      <c r="E402" s="67"/>
      <c r="F402" s="26"/>
      <c r="G402" s="69"/>
      <c r="I402" s="26"/>
      <c r="J402" s="69"/>
      <c r="K402" s="69"/>
      <c r="L402" s="67"/>
      <c r="M402" s="69"/>
      <c r="N402" s="71"/>
      <c r="O402" s="72"/>
      <c r="P402" s="26"/>
      <c r="Q402" s="26"/>
      <c r="R402" s="26"/>
      <c r="S402" s="26"/>
    </row>
    <row r="403" spans="1:19" s="66" customFormat="1">
      <c r="A403" s="150"/>
      <c r="B403" s="1"/>
      <c r="C403" s="26"/>
      <c r="D403" s="67"/>
      <c r="E403" s="67"/>
      <c r="F403" s="26"/>
      <c r="G403" s="69"/>
      <c r="I403" s="26"/>
      <c r="J403" s="69"/>
      <c r="K403" s="69"/>
      <c r="L403" s="67"/>
      <c r="M403" s="69"/>
      <c r="N403" s="71"/>
      <c r="O403" s="72"/>
      <c r="P403" s="26"/>
      <c r="Q403" s="26"/>
      <c r="R403" s="26"/>
      <c r="S403" s="26"/>
    </row>
    <row r="404" spans="1:19" s="66" customFormat="1">
      <c r="A404" s="150"/>
      <c r="B404" s="1"/>
      <c r="C404" s="26"/>
      <c r="D404" s="67"/>
      <c r="E404" s="67"/>
      <c r="F404" s="26"/>
      <c r="G404" s="69"/>
      <c r="I404" s="26"/>
      <c r="J404" s="69"/>
      <c r="K404" s="69"/>
      <c r="L404" s="67"/>
      <c r="M404" s="69"/>
      <c r="N404" s="71"/>
      <c r="O404" s="72"/>
      <c r="P404" s="26"/>
      <c r="Q404" s="26"/>
      <c r="R404" s="26"/>
      <c r="S404" s="26"/>
    </row>
    <row r="405" spans="1:19" s="66" customFormat="1">
      <c r="A405" s="150"/>
      <c r="B405" s="1"/>
      <c r="C405" s="26"/>
      <c r="D405" s="67"/>
      <c r="E405" s="67"/>
      <c r="F405" s="26"/>
      <c r="G405" s="69"/>
      <c r="I405" s="26"/>
      <c r="J405" s="69"/>
      <c r="K405" s="69"/>
      <c r="L405" s="67"/>
      <c r="M405" s="69"/>
      <c r="N405" s="71"/>
      <c r="O405" s="72"/>
      <c r="P405" s="26"/>
      <c r="Q405" s="26"/>
      <c r="R405" s="26"/>
      <c r="S405" s="26"/>
    </row>
    <row r="406" spans="1:19" s="66" customFormat="1">
      <c r="A406" s="150"/>
      <c r="B406" s="1"/>
      <c r="C406" s="26"/>
      <c r="D406" s="67"/>
      <c r="E406" s="67"/>
      <c r="F406" s="26"/>
      <c r="G406" s="69"/>
      <c r="I406" s="26"/>
      <c r="J406" s="69"/>
      <c r="K406" s="69"/>
      <c r="L406" s="67"/>
      <c r="M406" s="69"/>
      <c r="N406" s="71"/>
      <c r="O406" s="72"/>
      <c r="P406" s="26"/>
      <c r="Q406" s="26"/>
      <c r="R406" s="26"/>
      <c r="S406" s="26"/>
    </row>
    <row r="407" spans="1:19" s="66" customFormat="1">
      <c r="A407" s="150"/>
      <c r="B407" s="1"/>
      <c r="C407" s="26"/>
      <c r="D407" s="67"/>
      <c r="E407" s="67"/>
      <c r="F407" s="26"/>
      <c r="G407" s="69"/>
      <c r="I407" s="26"/>
      <c r="J407" s="69"/>
      <c r="K407" s="69"/>
      <c r="L407" s="67"/>
      <c r="M407" s="69"/>
      <c r="N407" s="71"/>
      <c r="O407" s="72"/>
      <c r="P407" s="26"/>
      <c r="Q407" s="26"/>
      <c r="R407" s="26"/>
      <c r="S407" s="26"/>
    </row>
    <row r="408" spans="1:19" s="66" customFormat="1">
      <c r="A408" s="150"/>
      <c r="B408" s="1"/>
      <c r="C408" s="26"/>
      <c r="D408" s="67"/>
      <c r="E408" s="67"/>
      <c r="F408" s="26"/>
      <c r="G408" s="69"/>
      <c r="I408" s="26"/>
      <c r="J408" s="69"/>
      <c r="K408" s="69"/>
      <c r="L408" s="67"/>
      <c r="M408" s="69"/>
      <c r="N408" s="71"/>
      <c r="O408" s="72"/>
      <c r="P408" s="26"/>
      <c r="Q408" s="26"/>
      <c r="R408" s="26"/>
      <c r="S408" s="26"/>
    </row>
    <row r="409" spans="1:19" s="66" customFormat="1">
      <c r="A409" s="150"/>
      <c r="B409" s="1"/>
      <c r="C409" s="26"/>
      <c r="D409" s="67"/>
      <c r="E409" s="67"/>
      <c r="F409" s="26"/>
      <c r="G409" s="69"/>
      <c r="I409" s="26"/>
      <c r="J409" s="69"/>
      <c r="K409" s="69"/>
      <c r="L409" s="67"/>
      <c r="M409" s="69"/>
      <c r="N409" s="71"/>
      <c r="O409" s="72"/>
      <c r="P409" s="26"/>
      <c r="Q409" s="26"/>
      <c r="R409" s="26"/>
      <c r="S409" s="26"/>
    </row>
    <row r="410" spans="1:19">
      <c r="A410" s="24"/>
    </row>
    <row r="411" spans="1:19">
      <c r="A411" s="24"/>
    </row>
    <row r="412" spans="1:19">
      <c r="A412" s="24"/>
    </row>
    <row r="413" spans="1:19">
      <c r="A413" s="24"/>
    </row>
    <row r="414" spans="1:19">
      <c r="A414" s="24"/>
    </row>
    <row r="415" spans="1:19">
      <c r="A415" s="24"/>
    </row>
    <row r="416" spans="1:19" s="66" customFormat="1">
      <c r="A416" s="150"/>
      <c r="B416" s="1"/>
      <c r="C416" s="26"/>
      <c r="D416" s="67"/>
      <c r="E416" s="67"/>
      <c r="F416" s="26"/>
      <c r="G416" s="69"/>
      <c r="I416" s="26"/>
      <c r="J416" s="69"/>
      <c r="K416" s="69"/>
      <c r="L416" s="67"/>
      <c r="M416" s="69"/>
      <c r="N416" s="71"/>
      <c r="O416" s="72"/>
      <c r="P416" s="26"/>
      <c r="Q416" s="26"/>
      <c r="R416" s="26"/>
      <c r="S416" s="26"/>
    </row>
    <row r="417" spans="1:19" s="66" customFormat="1">
      <c r="A417" s="150"/>
      <c r="B417" s="1"/>
      <c r="C417" s="26"/>
      <c r="D417" s="67"/>
      <c r="E417" s="67"/>
      <c r="F417" s="26"/>
      <c r="G417" s="69"/>
      <c r="I417" s="26"/>
      <c r="J417" s="69"/>
      <c r="K417" s="69"/>
      <c r="L417" s="67"/>
      <c r="M417" s="69"/>
      <c r="N417" s="71"/>
      <c r="O417" s="72"/>
      <c r="P417" s="26"/>
      <c r="Q417" s="26"/>
      <c r="R417" s="26"/>
      <c r="S417" s="26"/>
    </row>
    <row r="418" spans="1:19" s="66" customFormat="1">
      <c r="A418" s="150"/>
      <c r="B418" s="1"/>
      <c r="C418" s="26"/>
      <c r="D418" s="67"/>
      <c r="E418" s="67"/>
      <c r="F418" s="26"/>
      <c r="G418" s="69"/>
      <c r="I418" s="26"/>
      <c r="J418" s="69"/>
      <c r="K418" s="69"/>
      <c r="L418" s="67"/>
      <c r="M418" s="69"/>
      <c r="N418" s="71"/>
      <c r="O418" s="72"/>
      <c r="P418" s="26"/>
      <c r="Q418" s="26"/>
      <c r="R418" s="26"/>
      <c r="S418" s="26"/>
    </row>
    <row r="419" spans="1:19" s="66" customFormat="1">
      <c r="A419" s="150"/>
      <c r="B419" s="1"/>
      <c r="C419" s="26"/>
      <c r="D419" s="67"/>
      <c r="E419" s="67"/>
      <c r="F419" s="26"/>
      <c r="G419" s="69"/>
      <c r="I419" s="26"/>
      <c r="J419" s="69"/>
      <c r="K419" s="69"/>
      <c r="L419" s="67"/>
      <c r="M419" s="69"/>
      <c r="N419" s="71"/>
      <c r="O419" s="72"/>
      <c r="P419" s="26"/>
      <c r="Q419" s="26"/>
      <c r="R419" s="26"/>
      <c r="S419" s="26"/>
    </row>
    <row r="420" spans="1:19" s="66" customFormat="1">
      <c r="A420" s="150"/>
      <c r="B420" s="1"/>
      <c r="C420" s="26"/>
      <c r="D420" s="67"/>
      <c r="E420" s="67"/>
      <c r="F420" s="26"/>
      <c r="G420" s="69"/>
      <c r="I420" s="26"/>
      <c r="J420" s="69"/>
      <c r="K420" s="69"/>
      <c r="L420" s="67"/>
      <c r="M420" s="69"/>
      <c r="N420" s="71"/>
      <c r="O420" s="72"/>
      <c r="P420" s="26"/>
      <c r="Q420" s="26"/>
      <c r="R420" s="26"/>
      <c r="S420" s="26"/>
    </row>
    <row r="421" spans="1:19" s="66" customFormat="1">
      <c r="A421" s="150"/>
      <c r="B421" s="1"/>
      <c r="C421" s="26"/>
      <c r="D421" s="67"/>
      <c r="E421" s="67"/>
      <c r="F421" s="26"/>
      <c r="G421" s="69"/>
      <c r="I421" s="26"/>
      <c r="J421" s="69"/>
      <c r="K421" s="69"/>
      <c r="L421" s="67"/>
      <c r="M421" s="69"/>
      <c r="N421" s="71"/>
      <c r="O421" s="72"/>
      <c r="P421" s="26"/>
      <c r="Q421" s="26"/>
      <c r="R421" s="26"/>
      <c r="S421" s="26"/>
    </row>
    <row r="422" spans="1:19" s="66" customFormat="1">
      <c r="A422" s="150"/>
      <c r="B422" s="1"/>
      <c r="C422" s="26"/>
      <c r="D422" s="67"/>
      <c r="E422" s="67"/>
      <c r="F422" s="26"/>
      <c r="G422" s="69"/>
      <c r="I422" s="26"/>
      <c r="J422" s="69"/>
      <c r="K422" s="69"/>
      <c r="L422" s="67"/>
      <c r="M422" s="69"/>
      <c r="N422" s="71"/>
      <c r="O422" s="72"/>
      <c r="P422" s="26"/>
      <c r="Q422" s="26"/>
      <c r="R422" s="26"/>
      <c r="S422" s="26"/>
    </row>
    <row r="423" spans="1:19" s="66" customFormat="1">
      <c r="A423" s="150"/>
      <c r="B423" s="1"/>
      <c r="C423" s="26"/>
      <c r="D423" s="67"/>
      <c r="E423" s="67"/>
      <c r="F423" s="26"/>
      <c r="G423" s="69"/>
      <c r="I423" s="26"/>
      <c r="J423" s="69"/>
      <c r="K423" s="69"/>
      <c r="L423" s="67"/>
      <c r="M423" s="69"/>
      <c r="N423" s="71"/>
      <c r="O423" s="72"/>
      <c r="P423" s="26"/>
      <c r="Q423" s="26"/>
      <c r="R423" s="26"/>
      <c r="S423" s="26"/>
    </row>
    <row r="424" spans="1:19" s="66" customFormat="1">
      <c r="A424" s="150"/>
      <c r="B424" s="1"/>
      <c r="C424" s="26"/>
      <c r="D424" s="67"/>
      <c r="E424" s="67"/>
      <c r="F424" s="26"/>
      <c r="G424" s="69"/>
      <c r="I424" s="26"/>
      <c r="J424" s="69"/>
      <c r="K424" s="69"/>
      <c r="L424" s="67"/>
      <c r="M424" s="69"/>
      <c r="N424" s="71"/>
      <c r="O424" s="72"/>
      <c r="P424" s="26"/>
      <c r="Q424" s="26"/>
      <c r="R424" s="26"/>
      <c r="S424" s="26"/>
    </row>
    <row r="425" spans="1:19" s="66" customFormat="1">
      <c r="A425" s="150"/>
      <c r="B425" s="1"/>
      <c r="C425" s="26"/>
      <c r="D425" s="67"/>
      <c r="E425" s="67"/>
      <c r="F425" s="26"/>
      <c r="G425" s="69"/>
      <c r="I425" s="26"/>
      <c r="J425" s="69"/>
      <c r="K425" s="69"/>
      <c r="L425" s="67"/>
      <c r="M425" s="69"/>
      <c r="N425" s="71"/>
      <c r="O425" s="72"/>
      <c r="P425" s="26"/>
      <c r="Q425" s="26"/>
      <c r="R425" s="26"/>
      <c r="S425" s="26"/>
    </row>
    <row r="426" spans="1:19" s="66" customFormat="1">
      <c r="A426" s="150"/>
      <c r="B426" s="1"/>
      <c r="C426" s="26"/>
      <c r="D426" s="67"/>
      <c r="E426" s="67"/>
      <c r="F426" s="26"/>
      <c r="G426" s="69"/>
      <c r="I426" s="26"/>
      <c r="J426" s="69"/>
      <c r="K426" s="69"/>
      <c r="L426" s="67"/>
      <c r="M426" s="69"/>
      <c r="N426" s="71"/>
      <c r="O426" s="72"/>
      <c r="P426" s="26"/>
      <c r="Q426" s="26"/>
      <c r="R426" s="26"/>
      <c r="S426" s="26"/>
    </row>
    <row r="427" spans="1:19" s="66" customFormat="1">
      <c r="A427" s="150"/>
      <c r="B427" s="1"/>
      <c r="C427" s="26"/>
      <c r="D427" s="67"/>
      <c r="E427" s="67"/>
      <c r="F427" s="26"/>
      <c r="G427" s="69"/>
      <c r="I427" s="26"/>
      <c r="J427" s="69"/>
      <c r="K427" s="69"/>
      <c r="L427" s="67"/>
      <c r="M427" s="69"/>
      <c r="N427" s="71"/>
      <c r="O427" s="72"/>
      <c r="P427" s="26"/>
      <c r="Q427" s="26"/>
      <c r="R427" s="26"/>
      <c r="S427" s="26"/>
    </row>
    <row r="428" spans="1:19" s="66" customFormat="1">
      <c r="A428" s="150"/>
      <c r="B428" s="1"/>
      <c r="C428" s="26"/>
      <c r="D428" s="67"/>
      <c r="E428" s="67"/>
      <c r="F428" s="26"/>
      <c r="G428" s="69"/>
      <c r="I428" s="26"/>
      <c r="J428" s="69"/>
      <c r="K428" s="69"/>
      <c r="L428" s="67"/>
      <c r="M428" s="69"/>
      <c r="N428" s="71"/>
      <c r="O428" s="72"/>
      <c r="P428" s="26"/>
      <c r="Q428" s="26"/>
      <c r="R428" s="26"/>
      <c r="S428" s="26"/>
    </row>
    <row r="429" spans="1:19" s="66" customFormat="1">
      <c r="A429" s="150"/>
      <c r="B429" s="1"/>
      <c r="C429" s="26"/>
      <c r="D429" s="67"/>
      <c r="E429" s="67"/>
      <c r="F429" s="26"/>
      <c r="G429" s="69"/>
      <c r="I429" s="26"/>
      <c r="J429" s="69"/>
      <c r="K429" s="69"/>
      <c r="L429" s="67"/>
      <c r="M429" s="69"/>
      <c r="N429" s="71"/>
      <c r="O429" s="72"/>
      <c r="P429" s="26"/>
      <c r="Q429" s="26"/>
      <c r="R429" s="26"/>
      <c r="S429" s="26"/>
    </row>
    <row r="430" spans="1:19" s="66" customFormat="1">
      <c r="A430" s="150"/>
      <c r="B430" s="1"/>
      <c r="C430" s="26"/>
      <c r="D430" s="67"/>
      <c r="E430" s="67"/>
      <c r="F430" s="26"/>
      <c r="G430" s="69"/>
      <c r="I430" s="26"/>
      <c r="J430" s="69"/>
      <c r="K430" s="69"/>
      <c r="L430" s="67"/>
      <c r="M430" s="69"/>
      <c r="N430" s="71"/>
      <c r="O430" s="72"/>
      <c r="P430" s="26"/>
      <c r="Q430" s="26"/>
      <c r="R430" s="26"/>
      <c r="S430" s="26"/>
    </row>
    <row r="431" spans="1:19" s="66" customFormat="1">
      <c r="A431" s="150"/>
      <c r="B431" s="1"/>
      <c r="C431" s="26"/>
      <c r="D431" s="67"/>
      <c r="E431" s="67"/>
      <c r="F431" s="26"/>
      <c r="G431" s="69"/>
      <c r="I431" s="26"/>
      <c r="J431" s="69"/>
      <c r="K431" s="69"/>
      <c r="L431" s="67"/>
      <c r="M431" s="69"/>
      <c r="N431" s="71"/>
      <c r="O431" s="72"/>
      <c r="P431" s="26"/>
      <c r="Q431" s="26"/>
      <c r="R431" s="26"/>
      <c r="S431" s="26"/>
    </row>
    <row r="432" spans="1:19" s="66" customFormat="1">
      <c r="A432" s="150"/>
      <c r="B432" s="1"/>
      <c r="C432" s="26"/>
      <c r="D432" s="67"/>
      <c r="E432" s="67"/>
      <c r="F432" s="26"/>
      <c r="G432" s="69"/>
      <c r="I432" s="26"/>
      <c r="J432" s="69"/>
      <c r="K432" s="69"/>
      <c r="L432" s="67"/>
      <c r="M432" s="69"/>
      <c r="N432" s="71"/>
      <c r="O432" s="72"/>
      <c r="P432" s="26"/>
      <c r="Q432" s="26"/>
      <c r="R432" s="26"/>
      <c r="S432" s="26"/>
    </row>
    <row r="433" spans="1:19" s="66" customFormat="1">
      <c r="A433" s="150"/>
      <c r="B433" s="1"/>
      <c r="C433" s="26"/>
      <c r="D433" s="67"/>
      <c r="E433" s="67"/>
      <c r="F433" s="26"/>
      <c r="G433" s="69"/>
      <c r="I433" s="26"/>
      <c r="J433" s="69"/>
      <c r="K433" s="69"/>
      <c r="L433" s="67"/>
      <c r="M433" s="69"/>
      <c r="N433" s="71"/>
      <c r="O433" s="72"/>
      <c r="P433" s="26"/>
      <c r="Q433" s="26"/>
      <c r="R433" s="26"/>
      <c r="S433" s="26"/>
    </row>
    <row r="434" spans="1:19" s="66" customFormat="1">
      <c r="A434" s="150"/>
      <c r="B434" s="1"/>
      <c r="C434" s="26"/>
      <c r="D434" s="67"/>
      <c r="E434" s="67"/>
      <c r="F434" s="26"/>
      <c r="G434" s="69"/>
      <c r="I434" s="26"/>
      <c r="J434" s="69"/>
      <c r="K434" s="69"/>
      <c r="L434" s="67"/>
      <c r="M434" s="69"/>
      <c r="N434" s="71"/>
      <c r="O434" s="72"/>
      <c r="P434" s="26"/>
      <c r="Q434" s="26"/>
      <c r="R434" s="26"/>
      <c r="S434" s="26"/>
    </row>
    <row r="435" spans="1:19" s="66" customFormat="1">
      <c r="A435" s="150"/>
      <c r="B435" s="1"/>
      <c r="C435" s="26"/>
      <c r="D435" s="67"/>
      <c r="E435" s="67"/>
      <c r="F435" s="26"/>
      <c r="G435" s="69"/>
      <c r="I435" s="26"/>
      <c r="J435" s="69"/>
      <c r="K435" s="69"/>
      <c r="L435" s="67"/>
      <c r="M435" s="69"/>
      <c r="N435" s="71"/>
      <c r="O435" s="72"/>
      <c r="P435" s="26"/>
      <c r="Q435" s="26"/>
      <c r="R435" s="26"/>
      <c r="S435" s="26"/>
    </row>
    <row r="436" spans="1:19" s="66" customFormat="1">
      <c r="A436" s="150"/>
      <c r="B436" s="1"/>
      <c r="C436" s="26"/>
      <c r="D436" s="67"/>
      <c r="E436" s="67"/>
      <c r="F436" s="26"/>
      <c r="G436" s="69"/>
      <c r="I436" s="26"/>
      <c r="J436" s="69"/>
      <c r="K436" s="69"/>
      <c r="L436" s="67"/>
      <c r="M436" s="69"/>
      <c r="N436" s="71"/>
      <c r="O436" s="72"/>
      <c r="P436" s="26"/>
      <c r="Q436" s="26"/>
      <c r="R436" s="26"/>
      <c r="S436" s="26"/>
    </row>
    <row r="437" spans="1:19" s="66" customFormat="1">
      <c r="A437" s="150"/>
      <c r="B437" s="1"/>
      <c r="C437" s="26"/>
      <c r="D437" s="67"/>
      <c r="E437" s="67"/>
      <c r="F437" s="26"/>
      <c r="G437" s="69"/>
      <c r="I437" s="26"/>
      <c r="J437" s="69"/>
      <c r="K437" s="69"/>
      <c r="L437" s="67"/>
      <c r="M437" s="69"/>
      <c r="N437" s="71"/>
      <c r="O437" s="72"/>
      <c r="P437" s="26"/>
      <c r="Q437" s="26"/>
      <c r="R437" s="26"/>
      <c r="S437" s="26"/>
    </row>
    <row r="438" spans="1:19" s="66" customFormat="1">
      <c r="A438" s="150"/>
      <c r="B438" s="1"/>
      <c r="C438" s="26"/>
      <c r="D438" s="67"/>
      <c r="E438" s="67"/>
      <c r="F438" s="26"/>
      <c r="G438" s="69"/>
      <c r="I438" s="26"/>
      <c r="J438" s="69"/>
      <c r="K438" s="69"/>
      <c r="L438" s="67"/>
      <c r="M438" s="69"/>
      <c r="N438" s="71"/>
      <c r="O438" s="72"/>
      <c r="P438" s="26"/>
      <c r="Q438" s="26"/>
      <c r="R438" s="26"/>
      <c r="S438" s="26"/>
    </row>
    <row r="439" spans="1:19" s="66" customFormat="1">
      <c r="A439" s="150"/>
      <c r="B439" s="1"/>
      <c r="C439" s="26"/>
      <c r="D439" s="67"/>
      <c r="E439" s="67"/>
      <c r="F439" s="26"/>
      <c r="G439" s="69"/>
      <c r="I439" s="26"/>
      <c r="J439" s="69"/>
      <c r="K439" s="69"/>
      <c r="L439" s="67"/>
      <c r="M439" s="69"/>
      <c r="N439" s="71"/>
      <c r="O439" s="72"/>
      <c r="P439" s="26"/>
      <c r="Q439" s="26"/>
      <c r="R439" s="26"/>
      <c r="S439" s="26"/>
    </row>
    <row r="440" spans="1:19" s="66" customFormat="1">
      <c r="A440" s="150"/>
      <c r="B440" s="1"/>
      <c r="C440" s="26"/>
      <c r="D440" s="67"/>
      <c r="E440" s="67"/>
      <c r="F440" s="26"/>
      <c r="G440" s="69"/>
      <c r="I440" s="26"/>
      <c r="J440" s="69"/>
      <c r="K440" s="69"/>
      <c r="L440" s="67"/>
      <c r="M440" s="69"/>
      <c r="N440" s="71"/>
      <c r="O440" s="72"/>
      <c r="P440" s="26"/>
      <c r="Q440" s="26"/>
      <c r="R440" s="26"/>
      <c r="S440" s="26"/>
    </row>
    <row r="441" spans="1:19" s="66" customFormat="1">
      <c r="A441" s="150"/>
      <c r="B441" s="1"/>
      <c r="C441" s="26"/>
      <c r="D441" s="67"/>
      <c r="E441" s="67"/>
      <c r="F441" s="26"/>
      <c r="G441" s="69"/>
      <c r="I441" s="26"/>
      <c r="J441" s="69"/>
      <c r="K441" s="69"/>
      <c r="L441" s="67"/>
      <c r="M441" s="69"/>
      <c r="N441" s="71"/>
      <c r="O441" s="72"/>
      <c r="P441" s="26"/>
      <c r="Q441" s="26"/>
      <c r="R441" s="26"/>
      <c r="S441" s="26"/>
    </row>
    <row r="442" spans="1:19" s="66" customFormat="1">
      <c r="A442" s="150"/>
      <c r="B442" s="1"/>
      <c r="C442" s="26"/>
      <c r="D442" s="67"/>
      <c r="E442" s="67"/>
      <c r="F442" s="26"/>
      <c r="G442" s="69"/>
      <c r="I442" s="26"/>
      <c r="J442" s="69"/>
      <c r="K442" s="69"/>
      <c r="L442" s="67"/>
      <c r="M442" s="69"/>
      <c r="N442" s="71"/>
      <c r="O442" s="72"/>
      <c r="P442" s="26"/>
      <c r="Q442" s="26"/>
      <c r="R442" s="26"/>
      <c r="S442" s="26"/>
    </row>
    <row r="443" spans="1:19" s="66" customFormat="1">
      <c r="A443" s="150"/>
      <c r="B443" s="1"/>
      <c r="C443" s="26"/>
      <c r="D443" s="67"/>
      <c r="E443" s="67"/>
      <c r="F443" s="26"/>
      <c r="G443" s="69"/>
      <c r="I443" s="26"/>
      <c r="J443" s="69"/>
      <c r="K443" s="69"/>
      <c r="L443" s="67"/>
      <c r="M443" s="69"/>
      <c r="N443" s="71"/>
      <c r="O443" s="72"/>
      <c r="P443" s="26"/>
      <c r="Q443" s="26"/>
      <c r="R443" s="26"/>
      <c r="S443" s="26"/>
    </row>
    <row r="444" spans="1:19" s="66" customFormat="1">
      <c r="A444" s="150"/>
      <c r="B444" s="1"/>
      <c r="C444" s="26"/>
      <c r="D444" s="67"/>
      <c r="E444" s="67"/>
      <c r="F444" s="26"/>
      <c r="G444" s="69"/>
      <c r="I444" s="26"/>
      <c r="J444" s="69"/>
      <c r="K444" s="69"/>
      <c r="L444" s="67"/>
      <c r="M444" s="69"/>
      <c r="N444" s="71"/>
      <c r="O444" s="72"/>
      <c r="P444" s="26"/>
      <c r="Q444" s="26"/>
      <c r="R444" s="26"/>
      <c r="S444" s="26"/>
    </row>
    <row r="445" spans="1:19"/>
    <row r="446" spans="1:19"/>
    <row r="447" spans="1:19"/>
    <row r="448" spans="1:19"/>
    <row r="449" spans="1:19"/>
    <row r="450" spans="1:19"/>
    <row r="451" spans="1:19"/>
    <row r="452" spans="1:19"/>
    <row r="453" spans="1:19"/>
    <row r="454" spans="1:19"/>
    <row r="455" spans="1:19"/>
    <row r="456" spans="1:19"/>
    <row r="457" spans="1:19"/>
    <row r="458" spans="1:19"/>
    <row r="459" spans="1:19" s="66" customFormat="1">
      <c r="A459" s="150"/>
      <c r="B459" s="1"/>
      <c r="C459" s="26"/>
      <c r="D459" s="67"/>
      <c r="E459" s="67"/>
      <c r="F459" s="26"/>
      <c r="G459" s="69"/>
      <c r="I459" s="26"/>
      <c r="J459" s="69"/>
      <c r="K459" s="69"/>
      <c r="L459" s="67"/>
      <c r="M459" s="69"/>
      <c r="N459" s="71"/>
      <c r="O459" s="72"/>
      <c r="P459" s="26"/>
      <c r="Q459" s="26"/>
      <c r="R459" s="26"/>
      <c r="S459" s="26"/>
    </row>
    <row r="460" spans="1:19" s="66" customFormat="1">
      <c r="A460" s="150"/>
      <c r="B460" s="1"/>
      <c r="C460" s="26"/>
      <c r="D460" s="67"/>
      <c r="E460" s="67"/>
      <c r="F460" s="26"/>
      <c r="G460" s="69"/>
      <c r="I460" s="26"/>
      <c r="J460" s="69"/>
      <c r="K460" s="69"/>
      <c r="L460" s="67"/>
      <c r="M460" s="69"/>
      <c r="N460" s="71"/>
      <c r="O460" s="72"/>
      <c r="P460" s="26"/>
      <c r="Q460" s="26"/>
      <c r="R460" s="26"/>
      <c r="S460" s="26"/>
    </row>
    <row r="461" spans="1:19" s="66" customFormat="1">
      <c r="A461" s="150"/>
      <c r="B461" s="1"/>
      <c r="C461" s="26"/>
      <c r="D461" s="67"/>
      <c r="E461" s="67"/>
      <c r="F461" s="26"/>
      <c r="G461" s="69"/>
      <c r="I461" s="26"/>
      <c r="J461" s="69"/>
      <c r="K461" s="69"/>
      <c r="L461" s="67"/>
      <c r="M461" s="69"/>
      <c r="N461" s="71"/>
      <c r="O461" s="72"/>
      <c r="P461" s="26"/>
      <c r="Q461" s="26"/>
      <c r="R461" s="26"/>
      <c r="S461" s="26"/>
    </row>
    <row r="462" spans="1:19" s="66" customFormat="1">
      <c r="A462" s="150"/>
      <c r="B462" s="1"/>
      <c r="C462" s="26"/>
      <c r="D462" s="67"/>
      <c r="E462" s="67"/>
      <c r="F462" s="26"/>
      <c r="G462" s="69"/>
      <c r="I462" s="26"/>
      <c r="J462" s="69"/>
      <c r="K462" s="69"/>
      <c r="L462" s="67"/>
      <c r="M462" s="69"/>
      <c r="N462" s="71"/>
      <c r="O462" s="72"/>
      <c r="P462" s="26"/>
      <c r="Q462" s="26"/>
      <c r="R462" s="26"/>
      <c r="S462" s="26"/>
    </row>
    <row r="463" spans="1:19" s="66" customFormat="1">
      <c r="A463" s="150"/>
      <c r="B463" s="1"/>
      <c r="C463" s="26"/>
      <c r="D463" s="67"/>
      <c r="E463" s="67"/>
      <c r="F463" s="26"/>
      <c r="G463" s="69"/>
      <c r="I463" s="26"/>
      <c r="J463" s="69"/>
      <c r="K463" s="69"/>
      <c r="L463" s="67"/>
      <c r="M463" s="69"/>
      <c r="N463" s="71"/>
      <c r="O463" s="72"/>
      <c r="P463" s="26"/>
      <c r="Q463" s="26"/>
      <c r="R463" s="26"/>
      <c r="S463" s="26"/>
    </row>
    <row r="464" spans="1:19" s="66" customFormat="1">
      <c r="A464" s="150"/>
      <c r="B464" s="1"/>
      <c r="C464" s="26"/>
      <c r="D464" s="67"/>
      <c r="E464" s="67"/>
      <c r="F464" s="26"/>
      <c r="G464" s="69"/>
      <c r="I464" s="26"/>
      <c r="J464" s="69"/>
      <c r="K464" s="69"/>
      <c r="L464" s="67"/>
      <c r="M464" s="69"/>
      <c r="N464" s="71"/>
      <c r="O464" s="72"/>
      <c r="P464" s="26"/>
      <c r="Q464" s="26"/>
      <c r="R464" s="26"/>
      <c r="S464" s="26"/>
    </row>
    <row r="465" spans="1:19" s="66" customFormat="1">
      <c r="A465" s="150"/>
      <c r="B465" s="1"/>
      <c r="C465" s="26"/>
      <c r="D465" s="67"/>
      <c r="E465" s="67"/>
      <c r="F465" s="26"/>
      <c r="G465" s="69"/>
      <c r="I465" s="26"/>
      <c r="J465" s="69"/>
      <c r="K465" s="69"/>
      <c r="L465" s="67"/>
      <c r="M465" s="69"/>
      <c r="N465" s="71"/>
      <c r="O465" s="72"/>
      <c r="P465" s="26"/>
      <c r="Q465" s="26"/>
      <c r="R465" s="26"/>
      <c r="S465" s="26"/>
    </row>
    <row r="466" spans="1:19" s="66" customFormat="1">
      <c r="A466" s="150"/>
      <c r="B466" s="1"/>
      <c r="C466" s="26"/>
      <c r="D466" s="67"/>
      <c r="E466" s="67"/>
      <c r="F466" s="26"/>
      <c r="G466" s="69"/>
      <c r="I466" s="26"/>
      <c r="J466" s="69"/>
      <c r="K466" s="69"/>
      <c r="L466" s="67"/>
      <c r="M466" s="69"/>
      <c r="N466" s="71"/>
      <c r="O466" s="72"/>
      <c r="P466" s="26"/>
      <c r="Q466" s="26"/>
      <c r="R466" s="26"/>
      <c r="S466" s="26"/>
    </row>
    <row r="467" spans="1:19" s="66" customFormat="1">
      <c r="A467" s="150"/>
      <c r="B467" s="1"/>
      <c r="C467" s="26"/>
      <c r="D467" s="67"/>
      <c r="E467" s="67"/>
      <c r="F467" s="26"/>
      <c r="G467" s="69"/>
      <c r="I467" s="26"/>
      <c r="J467" s="69"/>
      <c r="K467" s="69"/>
      <c r="L467" s="67"/>
      <c r="M467" s="69"/>
      <c r="N467" s="71"/>
      <c r="O467" s="72"/>
      <c r="P467" s="26"/>
      <c r="Q467" s="26"/>
      <c r="R467" s="26"/>
      <c r="S467" s="26"/>
    </row>
    <row r="468" spans="1:19" s="66" customFormat="1">
      <c r="A468" s="150"/>
      <c r="B468" s="1"/>
      <c r="C468" s="26"/>
      <c r="D468" s="67"/>
      <c r="E468" s="67"/>
      <c r="F468" s="26"/>
      <c r="G468" s="69"/>
      <c r="I468" s="26"/>
      <c r="J468" s="69"/>
      <c r="K468" s="69"/>
      <c r="L468" s="67"/>
      <c r="M468" s="69"/>
      <c r="N468" s="71"/>
      <c r="O468" s="72"/>
      <c r="P468" s="26"/>
      <c r="Q468" s="26"/>
      <c r="R468" s="26"/>
      <c r="S468" s="26"/>
    </row>
    <row r="469" spans="1:19" s="66" customFormat="1">
      <c r="A469" s="150"/>
      <c r="B469" s="1"/>
      <c r="C469" s="26"/>
      <c r="D469" s="67"/>
      <c r="E469" s="67"/>
      <c r="F469" s="26"/>
      <c r="G469" s="69"/>
      <c r="I469" s="26"/>
      <c r="J469" s="69"/>
      <c r="K469" s="69"/>
      <c r="L469" s="67"/>
      <c r="M469" s="69"/>
      <c r="N469" s="71"/>
      <c r="O469" s="72"/>
      <c r="P469" s="26"/>
      <c r="Q469" s="26"/>
      <c r="R469" s="26"/>
      <c r="S469" s="26"/>
    </row>
    <row r="470" spans="1:19" s="66" customFormat="1">
      <c r="A470" s="150"/>
      <c r="B470" s="1"/>
      <c r="C470" s="26"/>
      <c r="D470" s="67"/>
      <c r="E470" s="67"/>
      <c r="F470" s="26"/>
      <c r="G470" s="69"/>
      <c r="I470" s="26"/>
      <c r="J470" s="69"/>
      <c r="K470" s="69"/>
      <c r="L470" s="67"/>
      <c r="M470" s="69"/>
      <c r="N470" s="71"/>
      <c r="O470" s="72"/>
      <c r="P470" s="26"/>
      <c r="Q470" s="26"/>
      <c r="R470" s="26"/>
      <c r="S470" s="26"/>
    </row>
    <row r="471" spans="1:19" s="66" customFormat="1">
      <c r="A471" s="150"/>
      <c r="B471" s="1"/>
      <c r="C471" s="26"/>
      <c r="D471" s="67"/>
      <c r="E471" s="67"/>
      <c r="F471" s="26"/>
      <c r="G471" s="69"/>
      <c r="I471" s="26"/>
      <c r="J471" s="69"/>
      <c r="K471" s="69"/>
      <c r="L471" s="67"/>
      <c r="M471" s="69"/>
      <c r="N471" s="71"/>
      <c r="O471" s="72"/>
      <c r="P471" s="26"/>
      <c r="Q471" s="26"/>
      <c r="R471" s="26"/>
      <c r="S471" s="26"/>
    </row>
    <row r="472" spans="1:19" s="66" customFormat="1">
      <c r="A472" s="150"/>
      <c r="B472" s="1"/>
      <c r="C472" s="26"/>
      <c r="D472" s="67"/>
      <c r="E472" s="67"/>
      <c r="F472" s="26"/>
      <c r="G472" s="69"/>
      <c r="I472" s="26"/>
      <c r="J472" s="69"/>
      <c r="K472" s="69"/>
      <c r="L472" s="67"/>
      <c r="M472" s="69"/>
      <c r="N472" s="71"/>
      <c r="O472" s="72"/>
      <c r="P472" s="26"/>
      <c r="Q472" s="26"/>
      <c r="R472" s="26"/>
      <c r="S472" s="26"/>
    </row>
    <row r="473" spans="1:19" s="66" customFormat="1">
      <c r="A473" s="150"/>
      <c r="B473" s="1"/>
      <c r="C473" s="26"/>
      <c r="D473" s="67"/>
      <c r="E473" s="67"/>
      <c r="F473" s="26"/>
      <c r="G473" s="69"/>
      <c r="I473" s="26"/>
      <c r="J473" s="69"/>
      <c r="K473" s="69"/>
      <c r="L473" s="67"/>
      <c r="M473" s="69"/>
      <c r="N473" s="71"/>
      <c r="O473" s="72"/>
      <c r="P473" s="26"/>
      <c r="Q473" s="26"/>
      <c r="R473" s="26"/>
      <c r="S473" s="26"/>
    </row>
    <row r="474" spans="1:19" s="66" customFormat="1">
      <c r="A474" s="150"/>
      <c r="B474" s="1"/>
      <c r="C474" s="26"/>
      <c r="D474" s="67"/>
      <c r="E474" s="67"/>
      <c r="F474" s="26"/>
      <c r="G474" s="69"/>
      <c r="I474" s="26"/>
      <c r="J474" s="69"/>
      <c r="K474" s="69"/>
      <c r="L474" s="67"/>
      <c r="M474" s="69"/>
      <c r="N474" s="71"/>
      <c r="O474" s="72"/>
      <c r="P474" s="26"/>
      <c r="Q474" s="26"/>
      <c r="R474" s="26"/>
      <c r="S474" s="26"/>
    </row>
    <row r="475" spans="1:19" s="66" customFormat="1">
      <c r="A475" s="150"/>
      <c r="B475" s="1"/>
      <c r="C475" s="26"/>
      <c r="D475" s="67"/>
      <c r="E475" s="67"/>
      <c r="F475" s="26"/>
      <c r="G475" s="69"/>
      <c r="I475" s="26"/>
      <c r="J475" s="69"/>
      <c r="K475" s="69"/>
      <c r="L475" s="67"/>
      <c r="M475" s="69"/>
      <c r="N475" s="71"/>
      <c r="O475" s="72"/>
      <c r="P475" s="26"/>
      <c r="Q475" s="26"/>
      <c r="R475" s="26"/>
      <c r="S475" s="26"/>
    </row>
    <row r="476" spans="1:19" s="66" customFormat="1">
      <c r="A476" s="150"/>
      <c r="B476" s="1"/>
      <c r="C476" s="26"/>
      <c r="D476" s="67"/>
      <c r="E476" s="67"/>
      <c r="F476" s="26"/>
      <c r="G476" s="69"/>
      <c r="I476" s="26"/>
      <c r="J476" s="69"/>
      <c r="K476" s="69"/>
      <c r="L476" s="67"/>
      <c r="M476" s="69"/>
      <c r="N476" s="71"/>
      <c r="O476" s="72"/>
      <c r="P476" s="26"/>
      <c r="Q476" s="26"/>
      <c r="R476" s="26"/>
      <c r="S476" s="26"/>
    </row>
    <row r="477" spans="1:19" s="66" customFormat="1">
      <c r="A477" s="150"/>
      <c r="B477" s="1"/>
      <c r="C477" s="26"/>
      <c r="D477" s="67"/>
      <c r="E477" s="67"/>
      <c r="F477" s="26"/>
      <c r="G477" s="69"/>
      <c r="I477" s="26"/>
      <c r="J477" s="69"/>
      <c r="K477" s="69"/>
      <c r="L477" s="67"/>
      <c r="M477" s="69"/>
      <c r="N477" s="71"/>
      <c r="O477" s="72"/>
      <c r="P477" s="26"/>
      <c r="Q477" s="26"/>
      <c r="R477" s="26"/>
      <c r="S477" s="26"/>
    </row>
    <row r="478" spans="1:19" s="66" customFormat="1">
      <c r="A478" s="150"/>
      <c r="B478" s="1"/>
      <c r="C478" s="26"/>
      <c r="D478" s="67"/>
      <c r="E478" s="67"/>
      <c r="F478" s="26"/>
      <c r="G478" s="69"/>
      <c r="I478" s="26"/>
      <c r="J478" s="69"/>
      <c r="K478" s="69"/>
      <c r="L478" s="67"/>
      <c r="M478" s="69"/>
      <c r="N478" s="71"/>
      <c r="O478" s="72"/>
      <c r="P478" s="26"/>
      <c r="Q478" s="26"/>
      <c r="R478" s="26"/>
      <c r="S478" s="26"/>
    </row>
    <row r="479" spans="1:19" s="66" customFormat="1">
      <c r="A479" s="150"/>
      <c r="B479" s="1"/>
      <c r="C479" s="26"/>
      <c r="D479" s="67"/>
      <c r="E479" s="67"/>
      <c r="F479" s="26"/>
      <c r="G479" s="69"/>
      <c r="I479" s="26"/>
      <c r="J479" s="69"/>
      <c r="K479" s="69"/>
      <c r="L479" s="67"/>
      <c r="M479" s="69"/>
      <c r="N479" s="71"/>
      <c r="O479" s="72"/>
      <c r="P479" s="26"/>
      <c r="Q479" s="26"/>
      <c r="R479" s="26"/>
      <c r="S479" s="26"/>
    </row>
    <row r="480" spans="1:19" s="66" customFormat="1">
      <c r="A480" s="150"/>
      <c r="B480" s="1"/>
      <c r="C480" s="26"/>
      <c r="D480" s="67"/>
      <c r="E480" s="67"/>
      <c r="F480" s="26"/>
      <c r="G480" s="69"/>
      <c r="I480" s="26"/>
      <c r="J480" s="69"/>
      <c r="K480" s="69"/>
      <c r="L480" s="67"/>
      <c r="M480" s="69"/>
      <c r="N480" s="71"/>
      <c r="O480" s="72"/>
      <c r="P480" s="26"/>
      <c r="Q480" s="26"/>
      <c r="R480" s="26"/>
      <c r="S480" s="26"/>
    </row>
    <row r="481" spans="1:19" s="66" customFormat="1">
      <c r="A481" s="150"/>
      <c r="B481" s="1"/>
      <c r="C481" s="26"/>
      <c r="D481" s="67"/>
      <c r="E481" s="67"/>
      <c r="F481" s="26"/>
      <c r="G481" s="69"/>
      <c r="I481" s="26"/>
      <c r="J481" s="69"/>
      <c r="K481" s="69"/>
      <c r="L481" s="67"/>
      <c r="M481" s="69"/>
      <c r="N481" s="71"/>
      <c r="O481" s="72"/>
      <c r="P481" s="26"/>
      <c r="Q481" s="26"/>
      <c r="R481" s="26"/>
      <c r="S481" s="26"/>
    </row>
    <row r="482" spans="1:19" s="66" customFormat="1">
      <c r="A482" s="150"/>
      <c r="B482" s="1"/>
      <c r="C482" s="26"/>
      <c r="D482" s="67"/>
      <c r="E482" s="67"/>
      <c r="F482" s="26"/>
      <c r="G482" s="69"/>
      <c r="I482" s="26"/>
      <c r="J482" s="69"/>
      <c r="K482" s="69"/>
      <c r="L482" s="67"/>
      <c r="M482" s="69"/>
      <c r="N482" s="71"/>
      <c r="O482" s="72"/>
      <c r="P482" s="26"/>
      <c r="Q482" s="26"/>
      <c r="R482" s="26"/>
      <c r="S482" s="26"/>
    </row>
    <row r="483" spans="1:19" s="66" customFormat="1">
      <c r="A483" s="150"/>
      <c r="B483" s="1"/>
      <c r="C483" s="26"/>
      <c r="D483" s="67"/>
      <c r="E483" s="67"/>
      <c r="F483" s="26"/>
      <c r="G483" s="69"/>
      <c r="I483" s="26"/>
      <c r="J483" s="69"/>
      <c r="K483" s="69"/>
      <c r="L483" s="67"/>
      <c r="M483" s="69"/>
      <c r="N483" s="71"/>
      <c r="O483" s="72"/>
      <c r="P483" s="26"/>
      <c r="Q483" s="26"/>
      <c r="R483" s="26"/>
      <c r="S483" s="26"/>
    </row>
    <row r="484" spans="1:19" s="66" customFormat="1">
      <c r="A484" s="150"/>
      <c r="B484" s="1"/>
      <c r="C484" s="26"/>
      <c r="D484" s="67"/>
      <c r="E484" s="67"/>
      <c r="F484" s="26"/>
      <c r="G484" s="69"/>
      <c r="I484" s="26"/>
      <c r="J484" s="69"/>
      <c r="K484" s="69"/>
      <c r="L484" s="67"/>
      <c r="M484" s="69"/>
      <c r="N484" s="71"/>
      <c r="O484" s="72"/>
      <c r="P484" s="26"/>
      <c r="Q484" s="26"/>
      <c r="R484" s="26"/>
      <c r="S484" s="26"/>
    </row>
    <row r="485" spans="1:19" s="66" customFormat="1">
      <c r="A485" s="150"/>
      <c r="B485" s="1"/>
      <c r="C485" s="26"/>
      <c r="D485" s="67"/>
      <c r="E485" s="67"/>
      <c r="F485" s="26"/>
      <c r="G485" s="69"/>
      <c r="I485" s="26"/>
      <c r="J485" s="69"/>
      <c r="K485" s="69"/>
      <c r="L485" s="67"/>
      <c r="M485" s="69"/>
      <c r="N485" s="71"/>
      <c r="O485" s="72"/>
      <c r="P485" s="26"/>
      <c r="Q485" s="26"/>
      <c r="R485" s="26"/>
      <c r="S485" s="26"/>
    </row>
    <row r="486" spans="1:19" s="66" customFormat="1">
      <c r="A486" s="150"/>
      <c r="B486" s="1"/>
      <c r="C486" s="26"/>
      <c r="D486" s="67"/>
      <c r="E486" s="67"/>
      <c r="F486" s="26"/>
      <c r="G486" s="69"/>
      <c r="I486" s="26"/>
      <c r="J486" s="69"/>
      <c r="K486" s="69"/>
      <c r="L486" s="67"/>
      <c r="M486" s="69"/>
      <c r="N486" s="71"/>
      <c r="O486" s="72"/>
      <c r="P486" s="26"/>
      <c r="Q486" s="26"/>
      <c r="R486" s="26"/>
      <c r="S486" s="26"/>
    </row>
    <row r="487" spans="1:19" s="66" customFormat="1">
      <c r="A487" s="150"/>
      <c r="B487" s="1"/>
      <c r="C487" s="26"/>
      <c r="D487" s="67"/>
      <c r="E487" s="67"/>
      <c r="F487" s="26"/>
      <c r="G487" s="69"/>
      <c r="I487" s="26"/>
      <c r="J487" s="69"/>
      <c r="K487" s="69"/>
      <c r="L487" s="67"/>
      <c r="M487" s="69"/>
      <c r="N487" s="71"/>
      <c r="O487" s="72"/>
      <c r="P487" s="26"/>
      <c r="Q487" s="26"/>
      <c r="R487" s="26"/>
      <c r="S487" s="26"/>
    </row>
    <row r="488" spans="1:19" s="66" customFormat="1">
      <c r="A488" s="150"/>
      <c r="B488" s="1"/>
      <c r="C488" s="26"/>
      <c r="D488" s="67"/>
      <c r="E488" s="67"/>
      <c r="F488" s="26"/>
      <c r="G488" s="69"/>
      <c r="I488" s="26"/>
      <c r="J488" s="69"/>
      <c r="K488" s="69"/>
      <c r="L488" s="67"/>
      <c r="M488" s="69"/>
      <c r="N488" s="71"/>
      <c r="O488" s="72"/>
      <c r="P488" s="26"/>
      <c r="Q488" s="26"/>
      <c r="R488" s="26"/>
      <c r="S488" s="26"/>
    </row>
    <row r="489" spans="1:19" s="66" customFormat="1">
      <c r="A489" s="150"/>
      <c r="B489" s="1"/>
      <c r="C489" s="26"/>
      <c r="D489" s="67"/>
      <c r="E489" s="67"/>
      <c r="F489" s="26"/>
      <c r="G489" s="69"/>
      <c r="I489" s="26"/>
      <c r="J489" s="69"/>
      <c r="K489" s="69"/>
      <c r="L489" s="67"/>
      <c r="M489" s="69"/>
      <c r="N489" s="71"/>
      <c r="O489" s="72"/>
      <c r="P489" s="26"/>
      <c r="Q489" s="26"/>
      <c r="R489" s="26"/>
      <c r="S489" s="26"/>
    </row>
    <row r="490" spans="1:19" s="66" customFormat="1">
      <c r="A490" s="150"/>
      <c r="B490" s="1"/>
      <c r="C490" s="26"/>
      <c r="D490" s="67"/>
      <c r="E490" s="67"/>
      <c r="F490" s="26"/>
      <c r="G490" s="69"/>
      <c r="I490" s="26"/>
      <c r="J490" s="69"/>
      <c r="K490" s="69"/>
      <c r="L490" s="67"/>
      <c r="M490" s="69"/>
      <c r="N490" s="71"/>
      <c r="O490" s="72"/>
      <c r="P490" s="26"/>
      <c r="Q490" s="26"/>
      <c r="R490" s="26"/>
      <c r="S490" s="26"/>
    </row>
    <row r="491" spans="1:19" s="66" customFormat="1">
      <c r="A491" s="150"/>
      <c r="B491" s="1"/>
      <c r="C491" s="26"/>
      <c r="D491" s="67"/>
      <c r="E491" s="67"/>
      <c r="F491" s="26"/>
      <c r="G491" s="69"/>
      <c r="I491" s="26"/>
      <c r="J491" s="69"/>
      <c r="K491" s="69"/>
      <c r="L491" s="67"/>
      <c r="M491" s="69"/>
      <c r="N491" s="71"/>
      <c r="O491" s="72"/>
      <c r="P491" s="26"/>
      <c r="Q491" s="26"/>
      <c r="R491" s="26"/>
      <c r="S491" s="26"/>
    </row>
    <row r="492" spans="1:19" s="66" customFormat="1">
      <c r="A492" s="150"/>
      <c r="B492" s="1"/>
      <c r="C492" s="26"/>
      <c r="D492" s="67"/>
      <c r="E492" s="67"/>
      <c r="F492" s="26"/>
      <c r="G492" s="69"/>
      <c r="I492" s="26"/>
      <c r="J492" s="69"/>
      <c r="K492" s="69"/>
      <c r="L492" s="67"/>
      <c r="M492" s="69"/>
      <c r="N492" s="71"/>
      <c r="O492" s="72"/>
      <c r="P492" s="26"/>
      <c r="Q492" s="26"/>
      <c r="R492" s="26"/>
      <c r="S492" s="26"/>
    </row>
    <row r="493" spans="1:19" s="66" customFormat="1">
      <c r="A493" s="150"/>
      <c r="B493" s="1"/>
      <c r="C493" s="26"/>
      <c r="D493" s="67"/>
      <c r="E493" s="67"/>
      <c r="F493" s="26"/>
      <c r="G493" s="69"/>
      <c r="I493" s="26"/>
      <c r="J493" s="69"/>
      <c r="K493" s="69"/>
      <c r="L493" s="67"/>
      <c r="M493" s="69"/>
      <c r="N493" s="71"/>
      <c r="O493" s="72"/>
      <c r="P493" s="26"/>
      <c r="Q493" s="26"/>
      <c r="R493" s="26"/>
      <c r="S493" s="26"/>
    </row>
    <row r="494" spans="1:19" s="66" customFormat="1">
      <c r="A494" s="150"/>
      <c r="B494" s="1"/>
      <c r="C494" s="26"/>
      <c r="D494" s="67"/>
      <c r="E494" s="67"/>
      <c r="F494" s="26"/>
      <c r="G494" s="69"/>
      <c r="I494" s="26"/>
      <c r="J494" s="69"/>
      <c r="K494" s="69"/>
      <c r="L494" s="67"/>
      <c r="M494" s="69"/>
      <c r="N494" s="71"/>
      <c r="O494" s="72"/>
      <c r="P494" s="26"/>
      <c r="Q494" s="26"/>
      <c r="R494" s="26"/>
      <c r="S494" s="26"/>
    </row>
    <row r="495" spans="1:19" s="66" customFormat="1">
      <c r="A495" s="150"/>
      <c r="B495" s="1"/>
      <c r="C495" s="26"/>
      <c r="D495" s="67"/>
      <c r="E495" s="67"/>
      <c r="F495" s="26"/>
      <c r="G495" s="69"/>
      <c r="I495" s="26"/>
      <c r="J495" s="69"/>
      <c r="K495" s="69"/>
      <c r="L495" s="67"/>
      <c r="M495" s="69"/>
      <c r="N495" s="71"/>
      <c r="O495" s="72"/>
      <c r="P495" s="26"/>
      <c r="Q495" s="26"/>
      <c r="R495" s="26"/>
      <c r="S495" s="26"/>
    </row>
    <row r="496" spans="1:19" s="66" customFormat="1">
      <c r="A496" s="150"/>
      <c r="B496" s="1"/>
      <c r="C496" s="26"/>
      <c r="D496" s="67"/>
      <c r="E496" s="67"/>
      <c r="F496" s="26"/>
      <c r="G496" s="69"/>
      <c r="I496" s="26"/>
      <c r="J496" s="69"/>
      <c r="K496" s="69"/>
      <c r="L496" s="67"/>
      <c r="M496" s="69"/>
      <c r="N496" s="71"/>
      <c r="O496" s="72"/>
      <c r="P496" s="26"/>
      <c r="Q496" s="26"/>
      <c r="R496" s="26"/>
      <c r="S496" s="26"/>
    </row>
    <row r="497" spans="1:19" s="66" customFormat="1">
      <c r="A497" s="150"/>
      <c r="B497" s="1"/>
      <c r="C497" s="26"/>
      <c r="D497" s="67"/>
      <c r="E497" s="67"/>
      <c r="F497" s="26"/>
      <c r="G497" s="69"/>
      <c r="I497" s="26"/>
      <c r="J497" s="69"/>
      <c r="K497" s="69"/>
      <c r="L497" s="67"/>
      <c r="M497" s="69"/>
      <c r="N497" s="71"/>
      <c r="O497" s="72"/>
      <c r="P497" s="26"/>
      <c r="Q497" s="26"/>
      <c r="R497" s="26"/>
      <c r="S497" s="26"/>
    </row>
    <row r="498" spans="1:19" s="66" customFormat="1">
      <c r="A498" s="150"/>
      <c r="B498" s="1"/>
      <c r="C498" s="26"/>
      <c r="D498" s="67"/>
      <c r="E498" s="67"/>
      <c r="F498" s="26"/>
      <c r="G498" s="69"/>
      <c r="I498" s="26"/>
      <c r="J498" s="69"/>
      <c r="K498" s="69"/>
      <c r="L498" s="67"/>
      <c r="M498" s="69"/>
      <c r="N498" s="71"/>
      <c r="O498" s="72"/>
      <c r="P498" s="26"/>
      <c r="Q498" s="26"/>
      <c r="R498" s="26"/>
      <c r="S498" s="26"/>
    </row>
    <row r="499" spans="1:19" s="66" customFormat="1">
      <c r="A499" s="150"/>
      <c r="B499" s="1"/>
      <c r="C499" s="26"/>
      <c r="D499" s="67"/>
      <c r="E499" s="67"/>
      <c r="F499" s="26"/>
      <c r="G499" s="69"/>
      <c r="I499" s="26"/>
      <c r="J499" s="69"/>
      <c r="K499" s="69"/>
      <c r="L499" s="67"/>
      <c r="M499" s="69"/>
      <c r="N499" s="71"/>
      <c r="O499" s="72"/>
      <c r="P499" s="26"/>
      <c r="Q499" s="26"/>
      <c r="R499" s="26"/>
      <c r="S499" s="26"/>
    </row>
    <row r="500" spans="1:19" s="66" customFormat="1">
      <c r="A500" s="150"/>
      <c r="B500" s="1"/>
      <c r="C500" s="26"/>
      <c r="D500" s="67"/>
      <c r="E500" s="67"/>
      <c r="F500" s="26"/>
      <c r="G500" s="69"/>
      <c r="I500" s="26"/>
      <c r="J500" s="69"/>
      <c r="K500" s="69"/>
      <c r="L500" s="67"/>
      <c r="M500" s="69"/>
      <c r="N500" s="71"/>
      <c r="O500" s="72"/>
      <c r="P500" s="26"/>
      <c r="Q500" s="26"/>
      <c r="R500" s="26"/>
      <c r="S500" s="26"/>
    </row>
    <row r="501" spans="1:19" s="66" customFormat="1">
      <c r="A501" s="150"/>
      <c r="B501" s="1"/>
      <c r="C501" s="26"/>
      <c r="D501" s="67"/>
      <c r="E501" s="67"/>
      <c r="F501" s="26"/>
      <c r="G501" s="69"/>
      <c r="I501" s="26"/>
      <c r="J501" s="69"/>
      <c r="K501" s="69"/>
      <c r="L501" s="67"/>
      <c r="M501" s="69"/>
      <c r="N501" s="71"/>
      <c r="O501" s="72"/>
      <c r="P501" s="26"/>
      <c r="Q501" s="26"/>
      <c r="R501" s="26"/>
      <c r="S501" s="26"/>
    </row>
    <row r="502" spans="1:19" s="66" customFormat="1">
      <c r="A502" s="150"/>
      <c r="B502" s="1"/>
      <c r="C502" s="26"/>
      <c r="D502" s="67"/>
      <c r="E502" s="67"/>
      <c r="F502" s="26"/>
      <c r="G502" s="69"/>
      <c r="I502" s="26"/>
      <c r="J502" s="69"/>
      <c r="K502" s="69"/>
      <c r="L502" s="67"/>
      <c r="M502" s="69"/>
      <c r="N502" s="71"/>
      <c r="O502" s="72"/>
      <c r="P502" s="26"/>
      <c r="Q502" s="26"/>
      <c r="R502" s="26"/>
      <c r="S502" s="26"/>
    </row>
    <row r="503" spans="1:19" s="66" customFormat="1">
      <c r="A503" s="150"/>
      <c r="B503" s="1"/>
      <c r="C503" s="26"/>
      <c r="D503" s="67"/>
      <c r="E503" s="67"/>
      <c r="F503" s="26"/>
      <c r="G503" s="69"/>
      <c r="I503" s="26"/>
      <c r="J503" s="69"/>
      <c r="K503" s="69"/>
      <c r="L503" s="67"/>
      <c r="M503" s="69"/>
      <c r="N503" s="71"/>
      <c r="O503" s="72"/>
      <c r="P503" s="26"/>
      <c r="Q503" s="26"/>
      <c r="R503" s="26"/>
      <c r="S503" s="26"/>
    </row>
    <row r="504" spans="1:19" s="66" customFormat="1">
      <c r="A504" s="150"/>
      <c r="B504" s="1"/>
      <c r="C504" s="26"/>
      <c r="D504" s="67"/>
      <c r="E504" s="67"/>
      <c r="F504" s="26"/>
      <c r="G504" s="69"/>
      <c r="I504" s="26"/>
      <c r="J504" s="69"/>
      <c r="K504" s="69"/>
      <c r="L504" s="67"/>
      <c r="M504" s="69"/>
      <c r="N504" s="71"/>
      <c r="O504" s="72"/>
      <c r="P504" s="26"/>
      <c r="Q504" s="26"/>
      <c r="R504" s="26"/>
      <c r="S504" s="26"/>
    </row>
    <row r="505" spans="1:19" s="66" customFormat="1">
      <c r="A505" s="150"/>
      <c r="B505" s="1"/>
      <c r="C505" s="26"/>
      <c r="D505" s="67"/>
      <c r="E505" s="67"/>
      <c r="F505" s="26"/>
      <c r="G505" s="69"/>
      <c r="I505" s="26"/>
      <c r="J505" s="69"/>
      <c r="K505" s="69"/>
      <c r="L505" s="67"/>
      <c r="M505" s="69"/>
      <c r="N505" s="71"/>
      <c r="O505" s="72"/>
      <c r="P505" s="26"/>
      <c r="Q505" s="26"/>
      <c r="R505" s="26"/>
      <c r="S505" s="26"/>
    </row>
    <row r="506" spans="1:19" s="66" customFormat="1">
      <c r="A506" s="150"/>
      <c r="B506" s="1"/>
      <c r="C506" s="26"/>
      <c r="D506" s="67"/>
      <c r="E506" s="67"/>
      <c r="F506" s="26"/>
      <c r="G506" s="69"/>
      <c r="I506" s="26"/>
      <c r="J506" s="69"/>
      <c r="K506" s="69"/>
      <c r="L506" s="67"/>
      <c r="M506" s="69"/>
      <c r="N506" s="71"/>
      <c r="O506" s="72"/>
      <c r="P506" s="26"/>
      <c r="Q506" s="26"/>
      <c r="R506" s="26"/>
      <c r="S506" s="26"/>
    </row>
    <row r="507" spans="1:19" s="66" customFormat="1">
      <c r="A507" s="150"/>
      <c r="B507" s="1"/>
      <c r="C507" s="26"/>
      <c r="D507" s="67"/>
      <c r="E507" s="67"/>
      <c r="F507" s="26"/>
      <c r="G507" s="69"/>
      <c r="I507" s="26"/>
      <c r="J507" s="69"/>
      <c r="K507" s="69"/>
      <c r="L507" s="67"/>
      <c r="M507" s="69"/>
      <c r="N507" s="71"/>
      <c r="O507" s="72"/>
      <c r="P507" s="26"/>
      <c r="Q507" s="26"/>
      <c r="R507" s="26"/>
      <c r="S507" s="26"/>
    </row>
    <row r="508" spans="1:19" s="66" customFormat="1">
      <c r="A508" s="150"/>
      <c r="B508" s="1"/>
      <c r="C508" s="26"/>
      <c r="D508" s="67"/>
      <c r="E508" s="67"/>
      <c r="F508" s="26"/>
      <c r="G508" s="69"/>
      <c r="I508" s="26"/>
      <c r="J508" s="69"/>
      <c r="K508" s="69"/>
      <c r="L508" s="67"/>
      <c r="M508" s="69"/>
      <c r="N508" s="71"/>
      <c r="O508" s="72"/>
      <c r="P508" s="26"/>
      <c r="Q508" s="26"/>
      <c r="R508" s="26"/>
      <c r="S508" s="26"/>
    </row>
    <row r="509" spans="1:19" s="66" customFormat="1">
      <c r="A509" s="150"/>
      <c r="B509" s="1"/>
      <c r="C509" s="26"/>
      <c r="D509" s="67"/>
      <c r="E509" s="67"/>
      <c r="F509" s="26"/>
      <c r="G509" s="69"/>
      <c r="I509" s="26"/>
      <c r="J509" s="69"/>
      <c r="K509" s="69"/>
      <c r="L509" s="67"/>
      <c r="M509" s="69"/>
      <c r="N509" s="71"/>
      <c r="O509" s="72"/>
      <c r="P509" s="26"/>
      <c r="Q509" s="26"/>
      <c r="R509" s="26"/>
      <c r="S509" s="26"/>
    </row>
    <row r="510" spans="1:19" s="66" customFormat="1">
      <c r="A510" s="150"/>
      <c r="B510" s="1"/>
      <c r="C510" s="26"/>
      <c r="D510" s="67"/>
      <c r="E510" s="67"/>
      <c r="F510" s="26"/>
      <c r="G510" s="69"/>
      <c r="I510" s="26"/>
      <c r="J510" s="69"/>
      <c r="K510" s="69"/>
      <c r="L510" s="67"/>
      <c r="M510" s="69"/>
      <c r="N510" s="71"/>
      <c r="O510" s="72"/>
      <c r="P510" s="26"/>
      <c r="Q510" s="26"/>
      <c r="R510" s="26"/>
      <c r="S510" s="26"/>
    </row>
    <row r="511" spans="1:19" s="66" customFormat="1">
      <c r="A511" s="150"/>
      <c r="B511" s="1"/>
      <c r="C511" s="26"/>
      <c r="D511" s="67"/>
      <c r="E511" s="67"/>
      <c r="F511" s="26"/>
      <c r="G511" s="69"/>
      <c r="I511" s="26"/>
      <c r="J511" s="69"/>
      <c r="K511" s="69"/>
      <c r="L511" s="67"/>
      <c r="M511" s="69"/>
      <c r="N511" s="71"/>
      <c r="O511" s="72"/>
      <c r="P511" s="26"/>
      <c r="Q511" s="26"/>
      <c r="R511" s="26"/>
      <c r="S511" s="26"/>
    </row>
    <row r="512" spans="1:19"/>
    <row r="513" spans="2:19"/>
    <row r="514" spans="2:19"/>
    <row r="515" spans="2:19"/>
    <row r="516" spans="2:19" s="150" customFormat="1">
      <c r="B516" s="1"/>
      <c r="C516" s="26"/>
      <c r="D516" s="67"/>
      <c r="E516" s="67"/>
      <c r="F516" s="26"/>
      <c r="G516" s="69"/>
      <c r="H516" s="66"/>
      <c r="I516" s="26"/>
      <c r="J516" s="69"/>
      <c r="K516" s="69"/>
      <c r="L516" s="67"/>
      <c r="M516" s="69"/>
      <c r="N516" s="71"/>
      <c r="O516" s="72"/>
      <c r="P516" s="26"/>
      <c r="Q516" s="26"/>
      <c r="R516" s="26"/>
      <c r="S516" s="26"/>
    </row>
    <row r="517" spans="2:19" s="150" customFormat="1">
      <c r="B517" s="1"/>
      <c r="C517" s="26"/>
      <c r="D517" s="67"/>
      <c r="E517" s="67"/>
      <c r="F517" s="26"/>
      <c r="G517" s="69"/>
      <c r="H517" s="66"/>
      <c r="I517" s="26"/>
      <c r="J517" s="69"/>
      <c r="K517" s="69"/>
      <c r="L517" s="67"/>
      <c r="M517" s="69"/>
      <c r="N517" s="71"/>
      <c r="O517" s="72"/>
      <c r="P517" s="26"/>
      <c r="Q517" s="26"/>
      <c r="R517" s="26"/>
      <c r="S517" s="26"/>
    </row>
    <row r="518" spans="2:19" s="150" customFormat="1">
      <c r="B518" s="1"/>
      <c r="C518" s="26"/>
      <c r="D518" s="67"/>
      <c r="E518" s="67"/>
      <c r="F518" s="26"/>
      <c r="G518" s="69"/>
      <c r="H518" s="66"/>
      <c r="I518" s="26"/>
      <c r="J518" s="69"/>
      <c r="K518" s="69"/>
      <c r="L518" s="67"/>
      <c r="M518" s="69"/>
      <c r="N518" s="71"/>
      <c r="O518" s="72"/>
      <c r="P518" s="26"/>
      <c r="Q518" s="26"/>
      <c r="R518" s="26"/>
      <c r="S518" s="26"/>
    </row>
    <row r="519" spans="2:19" s="150" customFormat="1">
      <c r="B519" s="1"/>
      <c r="C519" s="26"/>
      <c r="D519" s="67"/>
      <c r="E519" s="67"/>
      <c r="F519" s="26"/>
      <c r="G519" s="69"/>
      <c r="H519" s="66"/>
      <c r="I519" s="26"/>
      <c r="J519" s="69"/>
      <c r="K519" s="69"/>
      <c r="L519" s="67"/>
      <c r="M519" s="69"/>
      <c r="N519" s="71"/>
      <c r="O519" s="72"/>
      <c r="P519" s="26"/>
      <c r="Q519" s="26"/>
      <c r="R519" s="26"/>
      <c r="S519" s="26"/>
    </row>
    <row r="520" spans="2:19" s="150" customFormat="1">
      <c r="B520" s="1"/>
      <c r="C520" s="26"/>
      <c r="D520" s="67"/>
      <c r="E520" s="67"/>
      <c r="F520" s="26"/>
      <c r="G520" s="69"/>
      <c r="H520" s="66"/>
      <c r="I520" s="26"/>
      <c r="J520" s="69"/>
      <c r="K520" s="69"/>
      <c r="L520" s="67"/>
      <c r="M520" s="69"/>
      <c r="N520" s="71"/>
      <c r="O520" s="72"/>
      <c r="P520" s="26"/>
      <c r="Q520" s="26"/>
      <c r="R520" s="26"/>
      <c r="S520" s="26"/>
    </row>
    <row r="521" spans="2:19" s="150" customFormat="1">
      <c r="B521" s="1"/>
      <c r="C521" s="26"/>
      <c r="D521" s="67"/>
      <c r="E521" s="67"/>
      <c r="F521" s="26"/>
      <c r="G521" s="69"/>
      <c r="H521" s="66"/>
      <c r="I521" s="26"/>
      <c r="J521" s="69"/>
      <c r="K521" s="69"/>
      <c r="L521" s="67"/>
      <c r="M521" s="69"/>
      <c r="N521" s="71"/>
      <c r="O521" s="72"/>
      <c r="P521" s="26"/>
      <c r="Q521" s="26"/>
      <c r="R521" s="26"/>
      <c r="S521" s="26"/>
    </row>
    <row r="522" spans="2:19" s="150" customFormat="1">
      <c r="B522" s="1"/>
      <c r="C522" s="26"/>
      <c r="D522" s="67"/>
      <c r="E522" s="67"/>
      <c r="F522" s="26"/>
      <c r="G522" s="69"/>
      <c r="H522" s="66"/>
      <c r="I522" s="26"/>
      <c r="J522" s="69"/>
      <c r="K522" s="69"/>
      <c r="L522" s="67"/>
      <c r="M522" s="69"/>
      <c r="N522" s="71"/>
      <c r="O522" s="72"/>
      <c r="P522" s="26"/>
      <c r="Q522" s="26"/>
      <c r="R522" s="26"/>
      <c r="S522" s="26"/>
    </row>
    <row r="523" spans="2:19" s="150" customFormat="1">
      <c r="B523" s="1"/>
      <c r="C523" s="26"/>
      <c r="D523" s="67"/>
      <c r="E523" s="67"/>
      <c r="F523" s="26"/>
      <c r="G523" s="69"/>
      <c r="H523" s="66"/>
      <c r="I523" s="26"/>
      <c r="J523" s="69"/>
      <c r="K523" s="69"/>
      <c r="L523" s="67"/>
      <c r="M523" s="69"/>
      <c r="N523" s="71"/>
      <c r="O523" s="72"/>
      <c r="P523" s="26"/>
      <c r="Q523" s="26"/>
      <c r="R523" s="26"/>
      <c r="S523" s="26"/>
    </row>
    <row r="524" spans="2:19" s="150" customFormat="1">
      <c r="B524" s="1"/>
      <c r="C524" s="26"/>
      <c r="D524" s="67"/>
      <c r="E524" s="67"/>
      <c r="F524" s="26"/>
      <c r="G524" s="69"/>
      <c r="H524" s="66"/>
      <c r="I524" s="26"/>
      <c r="J524" s="69"/>
      <c r="K524" s="69"/>
      <c r="L524" s="67"/>
      <c r="M524" s="69"/>
      <c r="N524" s="71"/>
      <c r="O524" s="72"/>
      <c r="P524" s="26"/>
      <c r="Q524" s="26"/>
      <c r="R524" s="26"/>
      <c r="S524" s="26"/>
    </row>
    <row r="525" spans="2:19" s="150" customFormat="1">
      <c r="B525" s="1"/>
      <c r="C525" s="26"/>
      <c r="D525" s="67"/>
      <c r="E525" s="67"/>
      <c r="F525" s="26"/>
      <c r="G525" s="69"/>
      <c r="H525" s="66"/>
      <c r="I525" s="26"/>
      <c r="J525" s="69"/>
      <c r="K525" s="69"/>
      <c r="L525" s="67"/>
      <c r="M525" s="69"/>
      <c r="N525" s="71"/>
      <c r="O525" s="72"/>
      <c r="P525" s="26"/>
      <c r="Q525" s="26"/>
      <c r="R525" s="26"/>
      <c r="S525" s="26"/>
    </row>
    <row r="526" spans="2:19" s="150" customFormat="1">
      <c r="B526" s="1"/>
      <c r="C526" s="26"/>
      <c r="D526" s="67"/>
      <c r="E526" s="67"/>
      <c r="F526" s="26"/>
      <c r="G526" s="69"/>
      <c r="H526" s="66"/>
      <c r="I526" s="26"/>
      <c r="J526" s="69"/>
      <c r="K526" s="69"/>
      <c r="L526" s="67"/>
      <c r="M526" s="69"/>
      <c r="N526" s="71"/>
      <c r="O526" s="72"/>
      <c r="P526" s="26"/>
      <c r="Q526" s="26"/>
      <c r="R526" s="26"/>
      <c r="S526" s="26"/>
    </row>
    <row r="527" spans="2:19" s="150" customFormat="1">
      <c r="B527" s="1"/>
      <c r="C527" s="26"/>
      <c r="D527" s="67"/>
      <c r="E527" s="67"/>
      <c r="F527" s="26"/>
      <c r="G527" s="69"/>
      <c r="H527" s="66"/>
      <c r="I527" s="26"/>
      <c r="J527" s="69"/>
      <c r="K527" s="69"/>
      <c r="L527" s="67"/>
      <c r="M527" s="69"/>
      <c r="N527" s="71"/>
      <c r="O527" s="72"/>
      <c r="P527" s="26"/>
      <c r="Q527" s="26"/>
      <c r="R527" s="26"/>
      <c r="S527" s="26"/>
    </row>
    <row r="528" spans="2:19" s="150" customFormat="1">
      <c r="B528" s="1"/>
      <c r="C528" s="26"/>
      <c r="D528" s="67"/>
      <c r="E528" s="67"/>
      <c r="F528" s="26"/>
      <c r="G528" s="69"/>
      <c r="H528" s="66"/>
      <c r="I528" s="26"/>
      <c r="J528" s="69"/>
      <c r="K528" s="69"/>
      <c r="L528" s="67"/>
      <c r="M528" s="69"/>
      <c r="N528" s="71"/>
      <c r="O528" s="72"/>
      <c r="P528" s="26"/>
      <c r="Q528" s="26"/>
      <c r="R528" s="26"/>
      <c r="S528" s="26"/>
    </row>
    <row r="529" spans="2:19" s="150" customFormat="1">
      <c r="B529" s="1"/>
      <c r="C529" s="26"/>
      <c r="D529" s="67"/>
      <c r="E529" s="67"/>
      <c r="F529" s="26"/>
      <c r="G529" s="69"/>
      <c r="H529" s="66"/>
      <c r="I529" s="26"/>
      <c r="J529" s="69"/>
      <c r="K529" s="69"/>
      <c r="L529" s="67"/>
      <c r="M529" s="69"/>
      <c r="N529" s="71"/>
      <c r="O529" s="72"/>
      <c r="P529" s="26"/>
      <c r="Q529" s="26"/>
      <c r="R529" s="26"/>
      <c r="S529" s="26"/>
    </row>
    <row r="530" spans="2:19" s="150" customFormat="1">
      <c r="B530" s="1"/>
      <c r="C530" s="26"/>
      <c r="D530" s="67"/>
      <c r="E530" s="67"/>
      <c r="F530" s="26"/>
      <c r="G530" s="69"/>
      <c r="H530" s="66"/>
      <c r="I530" s="26"/>
      <c r="J530" s="69"/>
      <c r="K530" s="69"/>
      <c r="L530" s="67"/>
      <c r="M530" s="69"/>
      <c r="N530" s="71"/>
      <c r="O530" s="72"/>
      <c r="P530" s="26"/>
      <c r="Q530" s="26"/>
      <c r="R530" s="26"/>
      <c r="S530" s="26"/>
    </row>
    <row r="531" spans="2:19" s="150" customFormat="1">
      <c r="B531" s="1"/>
      <c r="C531" s="26"/>
      <c r="D531" s="67"/>
      <c r="E531" s="67"/>
      <c r="F531" s="26"/>
      <c r="G531" s="69"/>
      <c r="H531" s="66"/>
      <c r="I531" s="26"/>
      <c r="J531" s="69"/>
      <c r="K531" s="69"/>
      <c r="L531" s="67"/>
      <c r="M531" s="69"/>
      <c r="N531" s="71"/>
      <c r="O531" s="72"/>
      <c r="P531" s="26"/>
      <c r="Q531" s="26"/>
      <c r="R531" s="26"/>
      <c r="S531" s="26"/>
    </row>
    <row r="532" spans="2:19" s="150" customFormat="1">
      <c r="B532" s="1"/>
      <c r="C532" s="26"/>
      <c r="D532" s="67"/>
      <c r="E532" s="67"/>
      <c r="F532" s="26"/>
      <c r="G532" s="69"/>
      <c r="H532" s="66"/>
      <c r="I532" s="26"/>
      <c r="J532" s="69"/>
      <c r="K532" s="69"/>
      <c r="L532" s="67"/>
      <c r="M532" s="69"/>
      <c r="N532" s="71"/>
      <c r="O532" s="72"/>
      <c r="P532" s="26"/>
      <c r="Q532" s="26"/>
      <c r="R532" s="26"/>
      <c r="S532" s="26"/>
    </row>
    <row r="533" spans="2:19" s="150" customFormat="1">
      <c r="B533" s="1"/>
      <c r="C533" s="26"/>
      <c r="D533" s="67"/>
      <c r="E533" s="67"/>
      <c r="F533" s="26"/>
      <c r="G533" s="69"/>
      <c r="H533" s="66"/>
      <c r="I533" s="26"/>
      <c r="J533" s="69"/>
      <c r="K533" s="69"/>
      <c r="L533" s="67"/>
      <c r="M533" s="69"/>
      <c r="N533" s="71"/>
      <c r="O533" s="72"/>
      <c r="P533" s="26"/>
      <c r="Q533" s="26"/>
      <c r="R533" s="26"/>
      <c r="S533" s="26"/>
    </row>
    <row r="534" spans="2:19" s="150" customFormat="1">
      <c r="B534" s="1"/>
      <c r="C534" s="26"/>
      <c r="D534" s="67"/>
      <c r="E534" s="67"/>
      <c r="F534" s="26"/>
      <c r="G534" s="69"/>
      <c r="H534" s="66"/>
      <c r="I534" s="26"/>
      <c r="J534" s="69"/>
      <c r="K534" s="69"/>
      <c r="L534" s="67"/>
      <c r="M534" s="69"/>
      <c r="N534" s="71"/>
      <c r="O534" s="72"/>
      <c r="P534" s="26"/>
      <c r="Q534" s="26"/>
      <c r="R534" s="26"/>
      <c r="S534" s="26"/>
    </row>
    <row r="535" spans="2:19" s="150" customFormat="1">
      <c r="B535" s="1"/>
      <c r="C535" s="26"/>
      <c r="D535" s="67"/>
      <c r="E535" s="67"/>
      <c r="F535" s="26"/>
      <c r="G535" s="69"/>
      <c r="H535" s="66"/>
      <c r="I535" s="26"/>
      <c r="J535" s="69"/>
      <c r="K535" s="69"/>
      <c r="L535" s="67"/>
      <c r="M535" s="69"/>
      <c r="N535" s="71"/>
      <c r="O535" s="72"/>
      <c r="P535" s="26"/>
      <c r="Q535" s="26"/>
      <c r="R535" s="26"/>
      <c r="S535" s="26"/>
    </row>
    <row r="536" spans="2:19" s="150" customFormat="1">
      <c r="B536" s="1"/>
      <c r="C536" s="26"/>
      <c r="D536" s="67"/>
      <c r="E536" s="67"/>
      <c r="F536" s="26"/>
      <c r="G536" s="69"/>
      <c r="H536" s="66"/>
      <c r="I536" s="26"/>
      <c r="J536" s="69"/>
      <c r="K536" s="69"/>
      <c r="L536" s="67"/>
      <c r="M536" s="69"/>
      <c r="N536" s="71"/>
      <c r="O536" s="72"/>
      <c r="P536" s="26"/>
      <c r="Q536" s="26"/>
      <c r="R536" s="26"/>
      <c r="S536" s="26"/>
    </row>
    <row r="537" spans="2:19" s="150" customFormat="1">
      <c r="B537" s="1"/>
      <c r="C537" s="26"/>
      <c r="D537" s="67"/>
      <c r="E537" s="67"/>
      <c r="F537" s="26"/>
      <c r="G537" s="69"/>
      <c r="H537" s="66"/>
      <c r="I537" s="26"/>
      <c r="J537" s="69"/>
      <c r="K537" s="69"/>
      <c r="L537" s="67"/>
      <c r="M537" s="69"/>
      <c r="N537" s="71"/>
      <c r="O537" s="72"/>
      <c r="P537" s="26"/>
      <c r="Q537" s="26"/>
      <c r="R537" s="26"/>
      <c r="S537" s="26"/>
    </row>
    <row r="538" spans="2:19" s="150" customFormat="1">
      <c r="B538" s="1"/>
      <c r="C538" s="26"/>
      <c r="D538" s="67"/>
      <c r="E538" s="67"/>
      <c r="F538" s="26"/>
      <c r="G538" s="69"/>
      <c r="H538" s="66"/>
      <c r="I538" s="26"/>
      <c r="J538" s="69"/>
      <c r="K538" s="69"/>
      <c r="L538" s="67"/>
      <c r="M538" s="69"/>
      <c r="N538" s="71"/>
      <c r="O538" s="72"/>
      <c r="P538" s="26"/>
      <c r="Q538" s="26"/>
      <c r="R538" s="26"/>
      <c r="S538" s="26"/>
    </row>
    <row r="539" spans="2:19" s="150" customFormat="1">
      <c r="B539" s="1"/>
      <c r="C539" s="26"/>
      <c r="D539" s="67"/>
      <c r="E539" s="67"/>
      <c r="F539" s="26"/>
      <c r="G539" s="69"/>
      <c r="H539" s="66"/>
      <c r="I539" s="26"/>
      <c r="J539" s="69"/>
      <c r="K539" s="69"/>
      <c r="L539" s="67"/>
      <c r="M539" s="69"/>
      <c r="N539" s="71"/>
      <c r="O539" s="72"/>
      <c r="P539" s="26"/>
      <c r="Q539" s="26"/>
      <c r="R539" s="26"/>
      <c r="S539" s="26"/>
    </row>
    <row r="540" spans="2:19" s="150" customFormat="1">
      <c r="B540" s="1"/>
      <c r="C540" s="26"/>
      <c r="D540" s="67"/>
      <c r="E540" s="67"/>
      <c r="F540" s="26"/>
      <c r="G540" s="69"/>
      <c r="H540" s="66"/>
      <c r="I540" s="26"/>
      <c r="J540" s="69"/>
      <c r="K540" s="69"/>
      <c r="L540" s="67"/>
      <c r="M540" s="69"/>
      <c r="N540" s="71"/>
      <c r="O540" s="72"/>
      <c r="P540" s="26"/>
      <c r="Q540" s="26"/>
      <c r="R540" s="26"/>
      <c r="S540" s="26"/>
    </row>
    <row r="541" spans="2:19" s="150" customFormat="1">
      <c r="B541" s="1"/>
      <c r="C541" s="26"/>
      <c r="D541" s="67"/>
      <c r="E541" s="67"/>
      <c r="F541" s="26"/>
      <c r="G541" s="69"/>
      <c r="H541" s="66"/>
      <c r="I541" s="26"/>
      <c r="J541" s="69"/>
      <c r="K541" s="69"/>
      <c r="L541" s="67"/>
      <c r="M541" s="69"/>
      <c r="N541" s="71"/>
      <c r="O541" s="72"/>
      <c r="P541" s="26"/>
      <c r="Q541" s="26"/>
      <c r="R541" s="26"/>
      <c r="S541" s="26"/>
    </row>
    <row r="542" spans="2:19"/>
    <row r="543" spans="2:19"/>
    <row r="544" spans="2:19"/>
    <row r="545" spans="2:19"/>
    <row r="546" spans="2:19"/>
    <row r="547" spans="2:19"/>
    <row r="548" spans="2:19"/>
    <row r="549" spans="2:19"/>
    <row r="550" spans="2:19"/>
    <row r="551" spans="2:19"/>
    <row r="552" spans="2:19"/>
    <row r="553" spans="2:19"/>
    <row r="554" spans="2:19"/>
    <row r="555" spans="2:19"/>
    <row r="556" spans="2:19"/>
    <row r="557" spans="2:19" s="150" customFormat="1">
      <c r="B557" s="1"/>
      <c r="C557" s="26"/>
      <c r="D557" s="67"/>
      <c r="E557" s="67"/>
      <c r="F557" s="26"/>
      <c r="G557" s="69"/>
      <c r="H557" s="66"/>
      <c r="I557" s="26"/>
      <c r="J557" s="69"/>
      <c r="K557" s="69"/>
      <c r="L557" s="67"/>
      <c r="M557" s="69"/>
      <c r="N557" s="71"/>
      <c r="O557" s="72"/>
      <c r="P557" s="26"/>
      <c r="Q557" s="26"/>
      <c r="R557" s="26"/>
      <c r="S557" s="26"/>
    </row>
    <row r="558" spans="2:19" s="150" customFormat="1">
      <c r="B558" s="1"/>
      <c r="C558" s="26"/>
      <c r="D558" s="67"/>
      <c r="E558" s="67"/>
      <c r="F558" s="26"/>
      <c r="G558" s="69"/>
      <c r="H558" s="66"/>
      <c r="I558" s="26"/>
      <c r="J558" s="69"/>
      <c r="K558" s="69"/>
      <c r="L558" s="67"/>
      <c r="M558" s="69"/>
      <c r="N558" s="71"/>
      <c r="O558" s="72"/>
      <c r="P558" s="26"/>
      <c r="Q558" s="26"/>
      <c r="R558" s="26"/>
      <c r="S558" s="26"/>
    </row>
    <row r="559" spans="2:19" s="150" customFormat="1">
      <c r="B559" s="1"/>
      <c r="C559" s="26"/>
      <c r="D559" s="67"/>
      <c r="E559" s="67"/>
      <c r="F559" s="26"/>
      <c r="G559" s="69"/>
      <c r="H559" s="66"/>
      <c r="I559" s="26"/>
      <c r="J559" s="69"/>
      <c r="K559" s="69"/>
      <c r="L559" s="67"/>
      <c r="M559" s="69"/>
      <c r="N559" s="71"/>
      <c r="O559" s="72"/>
      <c r="P559" s="26"/>
      <c r="Q559" s="26"/>
      <c r="R559" s="26"/>
      <c r="S559" s="26"/>
    </row>
    <row r="560" spans="2:19" s="150" customFormat="1">
      <c r="B560" s="1"/>
      <c r="C560" s="26"/>
      <c r="D560" s="67"/>
      <c r="E560" s="67"/>
      <c r="F560" s="26"/>
      <c r="G560" s="69"/>
      <c r="H560" s="66"/>
      <c r="I560" s="26"/>
      <c r="J560" s="69"/>
      <c r="K560" s="69"/>
      <c r="L560" s="67"/>
      <c r="M560" s="69"/>
      <c r="N560" s="71"/>
      <c r="O560" s="72"/>
      <c r="P560" s="26"/>
      <c r="Q560" s="26"/>
      <c r="R560" s="26"/>
      <c r="S560" s="26"/>
    </row>
    <row r="561" spans="2:19" s="150" customFormat="1">
      <c r="B561" s="1"/>
      <c r="C561" s="26"/>
      <c r="D561" s="67"/>
      <c r="E561" s="67"/>
      <c r="F561" s="26"/>
      <c r="G561" s="69"/>
      <c r="H561" s="66"/>
      <c r="I561" s="26"/>
      <c r="J561" s="69"/>
      <c r="K561" s="69"/>
      <c r="L561" s="67"/>
      <c r="M561" s="69"/>
      <c r="N561" s="71"/>
      <c r="O561" s="72"/>
      <c r="P561" s="26"/>
      <c r="Q561" s="26"/>
      <c r="R561" s="26"/>
      <c r="S561" s="26"/>
    </row>
    <row r="562" spans="2:19" s="150" customFormat="1">
      <c r="B562" s="1"/>
      <c r="C562" s="26"/>
      <c r="D562" s="67"/>
      <c r="E562" s="67"/>
      <c r="F562" s="26"/>
      <c r="G562" s="69"/>
      <c r="H562" s="66"/>
      <c r="I562" s="26"/>
      <c r="J562" s="69"/>
      <c r="K562" s="69"/>
      <c r="L562" s="67"/>
      <c r="M562" s="69"/>
      <c r="N562" s="71"/>
      <c r="O562" s="72"/>
      <c r="P562" s="26"/>
      <c r="Q562" s="26"/>
      <c r="R562" s="26"/>
      <c r="S562" s="26"/>
    </row>
    <row r="563" spans="2:19" s="150" customFormat="1">
      <c r="B563" s="1"/>
      <c r="C563" s="26"/>
      <c r="D563" s="67"/>
      <c r="E563" s="67"/>
      <c r="F563" s="26"/>
      <c r="G563" s="69"/>
      <c r="H563" s="66"/>
      <c r="I563" s="26"/>
      <c r="J563" s="69"/>
      <c r="K563" s="69"/>
      <c r="L563" s="67"/>
      <c r="M563" s="69"/>
      <c r="N563" s="71"/>
      <c r="O563" s="72"/>
      <c r="P563" s="26"/>
      <c r="Q563" s="26"/>
      <c r="R563" s="26"/>
      <c r="S563" s="26"/>
    </row>
    <row r="564" spans="2:19" s="150" customFormat="1">
      <c r="B564" s="1"/>
      <c r="C564" s="26"/>
      <c r="D564" s="67"/>
      <c r="E564" s="67"/>
      <c r="F564" s="26"/>
      <c r="G564" s="69"/>
      <c r="H564" s="66"/>
      <c r="I564" s="26"/>
      <c r="J564" s="69"/>
      <c r="K564" s="69"/>
      <c r="L564" s="67"/>
      <c r="M564" s="69"/>
      <c r="N564" s="71"/>
      <c r="O564" s="72"/>
      <c r="P564" s="26"/>
      <c r="Q564" s="26"/>
      <c r="R564" s="26"/>
      <c r="S564" s="26"/>
    </row>
    <row r="565" spans="2:19" s="150" customFormat="1">
      <c r="B565" s="1"/>
      <c r="C565" s="26"/>
      <c r="D565" s="67"/>
      <c r="E565" s="67"/>
      <c r="F565" s="26"/>
      <c r="G565" s="69"/>
      <c r="H565" s="66"/>
      <c r="I565" s="26"/>
      <c r="J565" s="69"/>
      <c r="K565" s="69"/>
      <c r="L565" s="67"/>
      <c r="M565" s="69"/>
      <c r="N565" s="71"/>
      <c r="O565" s="72"/>
      <c r="P565" s="26"/>
      <c r="Q565" s="26"/>
      <c r="R565" s="26"/>
      <c r="S565" s="26"/>
    </row>
    <row r="566" spans="2:19" s="150" customFormat="1">
      <c r="B566" s="1"/>
      <c r="C566" s="26"/>
      <c r="D566" s="67"/>
      <c r="E566" s="67"/>
      <c r="F566" s="26"/>
      <c r="G566" s="69"/>
      <c r="H566" s="66"/>
      <c r="I566" s="26"/>
      <c r="J566" s="69"/>
      <c r="K566" s="69"/>
      <c r="L566" s="67"/>
      <c r="M566" s="69"/>
      <c r="N566" s="71"/>
      <c r="O566" s="72"/>
      <c r="P566" s="26"/>
      <c r="Q566" s="26"/>
      <c r="R566" s="26"/>
      <c r="S566" s="26"/>
    </row>
    <row r="567" spans="2:19" s="150" customFormat="1">
      <c r="B567" s="1"/>
      <c r="C567" s="26"/>
      <c r="D567" s="67"/>
      <c r="E567" s="67"/>
      <c r="F567" s="26"/>
      <c r="G567" s="69"/>
      <c r="H567" s="66"/>
      <c r="I567" s="26"/>
      <c r="J567" s="69"/>
      <c r="K567" s="69"/>
      <c r="L567" s="67"/>
      <c r="M567" s="69"/>
      <c r="N567" s="71"/>
      <c r="O567" s="72"/>
      <c r="P567" s="26"/>
      <c r="Q567" s="26"/>
      <c r="R567" s="26"/>
      <c r="S567" s="26"/>
    </row>
    <row r="568" spans="2:19" s="150" customFormat="1">
      <c r="B568" s="1"/>
      <c r="C568" s="26"/>
      <c r="D568" s="67"/>
      <c r="E568" s="67"/>
      <c r="F568" s="26"/>
      <c r="G568" s="69"/>
      <c r="H568" s="66"/>
      <c r="I568" s="26"/>
      <c r="J568" s="69"/>
      <c r="K568" s="69"/>
      <c r="L568" s="67"/>
      <c r="M568" s="69"/>
      <c r="N568" s="71"/>
      <c r="O568" s="72"/>
      <c r="P568" s="26"/>
      <c r="Q568" s="26"/>
      <c r="R568" s="26"/>
      <c r="S568" s="26"/>
    </row>
    <row r="569" spans="2:19" s="150" customFormat="1">
      <c r="B569" s="1"/>
      <c r="C569" s="26"/>
      <c r="D569" s="67"/>
      <c r="E569" s="67"/>
      <c r="F569" s="26"/>
      <c r="G569" s="69"/>
      <c r="H569" s="66"/>
      <c r="I569" s="26"/>
      <c r="J569" s="69"/>
      <c r="K569" s="69"/>
      <c r="L569" s="67"/>
      <c r="M569" s="69"/>
      <c r="N569" s="71"/>
      <c r="O569" s="72"/>
      <c r="P569" s="26"/>
      <c r="Q569" s="26"/>
      <c r="R569" s="26"/>
      <c r="S569" s="26"/>
    </row>
    <row r="570" spans="2:19" s="150" customFormat="1">
      <c r="B570" s="1"/>
      <c r="C570" s="26"/>
      <c r="D570" s="67"/>
      <c r="E570" s="67"/>
      <c r="F570" s="26"/>
      <c r="G570" s="69"/>
      <c r="H570" s="66"/>
      <c r="I570" s="26"/>
      <c r="J570" s="69"/>
      <c r="K570" s="69"/>
      <c r="L570" s="67"/>
      <c r="M570" s="69"/>
      <c r="N570" s="71"/>
      <c r="O570" s="72"/>
      <c r="P570" s="26"/>
      <c r="Q570" s="26"/>
      <c r="R570" s="26"/>
      <c r="S570" s="26"/>
    </row>
    <row r="571" spans="2:19" s="150" customFormat="1">
      <c r="B571" s="1"/>
      <c r="C571" s="26"/>
      <c r="D571" s="67"/>
      <c r="E571" s="67"/>
      <c r="F571" s="26"/>
      <c r="G571" s="69"/>
      <c r="H571" s="66"/>
      <c r="I571" s="26"/>
      <c r="J571" s="69"/>
      <c r="K571" s="69"/>
      <c r="L571" s="67"/>
      <c r="M571" s="69"/>
      <c r="N571" s="71"/>
      <c r="O571" s="72"/>
      <c r="P571" s="26"/>
      <c r="Q571" s="26"/>
      <c r="R571" s="26"/>
      <c r="S571" s="26"/>
    </row>
    <row r="572" spans="2:19" s="150" customFormat="1">
      <c r="B572" s="1"/>
      <c r="C572" s="26"/>
      <c r="D572" s="67"/>
      <c r="E572" s="67"/>
      <c r="F572" s="26"/>
      <c r="G572" s="69"/>
      <c r="H572" s="66"/>
      <c r="I572" s="26"/>
      <c r="J572" s="69"/>
      <c r="K572" s="69"/>
      <c r="L572" s="67"/>
      <c r="M572" s="69"/>
      <c r="N572" s="71"/>
      <c r="O572" s="72"/>
      <c r="P572" s="26"/>
      <c r="Q572" s="26"/>
      <c r="R572" s="26"/>
      <c r="S572" s="26"/>
    </row>
    <row r="573" spans="2:19" s="150" customFormat="1">
      <c r="B573" s="1"/>
      <c r="C573" s="26"/>
      <c r="D573" s="67"/>
      <c r="E573" s="67"/>
      <c r="F573" s="26"/>
      <c r="G573" s="69"/>
      <c r="H573" s="66"/>
      <c r="I573" s="26"/>
      <c r="J573" s="69"/>
      <c r="K573" s="69"/>
      <c r="L573" s="67"/>
      <c r="M573" s="69"/>
      <c r="N573" s="71"/>
      <c r="O573" s="72"/>
      <c r="P573" s="26"/>
      <c r="Q573" s="26"/>
      <c r="R573" s="26"/>
      <c r="S573" s="26"/>
    </row>
    <row r="574" spans="2:19" s="150" customFormat="1">
      <c r="B574" s="1"/>
      <c r="C574" s="26"/>
      <c r="D574" s="67"/>
      <c r="E574" s="67"/>
      <c r="F574" s="26"/>
      <c r="G574" s="69"/>
      <c r="H574" s="66"/>
      <c r="I574" s="26"/>
      <c r="J574" s="69"/>
      <c r="K574" s="69"/>
      <c r="L574" s="67"/>
      <c r="M574" s="69"/>
      <c r="N574" s="71"/>
      <c r="O574" s="72"/>
      <c r="P574" s="26"/>
      <c r="Q574" s="26"/>
      <c r="R574" s="26"/>
      <c r="S574" s="26"/>
    </row>
    <row r="575" spans="2:19" s="150" customFormat="1">
      <c r="B575" s="1"/>
      <c r="C575" s="26"/>
      <c r="D575" s="67"/>
      <c r="E575" s="67"/>
      <c r="F575" s="26"/>
      <c r="G575" s="69"/>
      <c r="H575" s="66"/>
      <c r="I575" s="26"/>
      <c r="J575" s="69"/>
      <c r="K575" s="69"/>
      <c r="L575" s="67"/>
      <c r="M575" s="69"/>
      <c r="N575" s="71"/>
      <c r="O575" s="72"/>
      <c r="P575" s="26"/>
      <c r="Q575" s="26"/>
      <c r="R575" s="26"/>
      <c r="S575" s="26"/>
    </row>
    <row r="576" spans="2:19" s="150" customFormat="1">
      <c r="B576" s="1"/>
      <c r="C576" s="26"/>
      <c r="D576" s="67"/>
      <c r="E576" s="67"/>
      <c r="F576" s="26"/>
      <c r="G576" s="69"/>
      <c r="H576" s="66"/>
      <c r="I576" s="26"/>
      <c r="J576" s="69"/>
      <c r="K576" s="69"/>
      <c r="L576" s="67"/>
      <c r="M576" s="69"/>
      <c r="N576" s="71"/>
      <c r="O576" s="72"/>
      <c r="P576" s="26"/>
      <c r="Q576" s="26"/>
      <c r="R576" s="26"/>
      <c r="S576" s="26"/>
    </row>
    <row r="577" spans="2:19" s="150" customFormat="1">
      <c r="B577" s="1"/>
      <c r="C577" s="26"/>
      <c r="D577" s="67"/>
      <c r="E577" s="67"/>
      <c r="F577" s="26"/>
      <c r="G577" s="69"/>
      <c r="H577" s="66"/>
      <c r="I577" s="26"/>
      <c r="J577" s="69"/>
      <c r="K577" s="69"/>
      <c r="L577" s="67"/>
      <c r="M577" s="69"/>
      <c r="N577" s="71"/>
      <c r="O577" s="72"/>
      <c r="P577" s="26"/>
      <c r="Q577" s="26"/>
      <c r="R577" s="26"/>
      <c r="S577" s="26"/>
    </row>
    <row r="578" spans="2:19" s="150" customFormat="1">
      <c r="B578" s="1"/>
      <c r="C578" s="26"/>
      <c r="D578" s="67"/>
      <c r="E578" s="67"/>
      <c r="F578" s="26"/>
      <c r="G578" s="69"/>
      <c r="H578" s="66"/>
      <c r="I578" s="26"/>
      <c r="J578" s="69"/>
      <c r="K578" s="69"/>
      <c r="L578" s="67"/>
      <c r="M578" s="69"/>
      <c r="N578" s="71"/>
      <c r="O578" s="72"/>
      <c r="P578" s="26"/>
      <c r="Q578" s="26"/>
      <c r="R578" s="26"/>
      <c r="S578" s="26"/>
    </row>
    <row r="579" spans="2:19" s="150" customFormat="1">
      <c r="B579" s="1"/>
      <c r="C579" s="26"/>
      <c r="D579" s="67"/>
      <c r="E579" s="67"/>
      <c r="F579" s="26"/>
      <c r="G579" s="69"/>
      <c r="H579" s="66"/>
      <c r="I579" s="26"/>
      <c r="J579" s="69"/>
      <c r="K579" s="69"/>
      <c r="L579" s="67"/>
      <c r="M579" s="69"/>
      <c r="N579" s="71"/>
      <c r="O579" s="72"/>
      <c r="P579" s="26"/>
      <c r="Q579" s="26"/>
      <c r="R579" s="26"/>
      <c r="S579" s="26"/>
    </row>
    <row r="580" spans="2:19" s="150" customFormat="1">
      <c r="B580" s="1"/>
      <c r="C580" s="26"/>
      <c r="D580" s="67"/>
      <c r="E580" s="67"/>
      <c r="F580" s="26"/>
      <c r="G580" s="69"/>
      <c r="H580" s="66"/>
      <c r="I580" s="26"/>
      <c r="J580" s="69"/>
      <c r="K580" s="69"/>
      <c r="L580" s="67"/>
      <c r="M580" s="69"/>
      <c r="N580" s="71"/>
      <c r="O580" s="72"/>
      <c r="P580" s="26"/>
      <c r="Q580" s="26"/>
      <c r="R580" s="26"/>
      <c r="S580" s="26"/>
    </row>
    <row r="581" spans="2:19" s="150" customFormat="1">
      <c r="B581" s="1"/>
      <c r="C581" s="26"/>
      <c r="D581" s="67"/>
      <c r="E581" s="67"/>
      <c r="F581" s="26"/>
      <c r="G581" s="69"/>
      <c r="H581" s="66"/>
      <c r="I581" s="26"/>
      <c r="J581" s="69"/>
      <c r="K581" s="69"/>
      <c r="L581" s="67"/>
      <c r="M581" s="69"/>
      <c r="N581" s="71"/>
      <c r="O581" s="72"/>
      <c r="P581" s="26"/>
      <c r="Q581" s="26"/>
      <c r="R581" s="26"/>
      <c r="S581" s="26"/>
    </row>
    <row r="582" spans="2:19" s="150" customFormat="1">
      <c r="B582" s="1"/>
      <c r="C582" s="26"/>
      <c r="D582" s="67"/>
      <c r="E582" s="67"/>
      <c r="F582" s="26"/>
      <c r="G582" s="69"/>
      <c r="H582" s="66"/>
      <c r="I582" s="26"/>
      <c r="J582" s="69"/>
      <c r="K582" s="69"/>
      <c r="L582" s="67"/>
      <c r="M582" s="69"/>
      <c r="N582" s="71"/>
      <c r="O582" s="72"/>
      <c r="P582" s="26"/>
      <c r="Q582" s="26"/>
      <c r="R582" s="26"/>
      <c r="S582" s="26"/>
    </row>
    <row r="583" spans="2:19"/>
    <row r="584" spans="2:19"/>
    <row r="585" spans="2:19"/>
    <row r="586" spans="2:19"/>
    <row r="587" spans="2:19"/>
    <row r="588" spans="2:19"/>
    <row r="589" spans="2:19"/>
    <row r="590" spans="2:19"/>
    <row r="591" spans="2:19"/>
    <row r="592" spans="2:19"/>
    <row r="593" spans="2:19"/>
    <row r="594" spans="2:19"/>
    <row r="595" spans="2:19"/>
    <row r="596" spans="2:19"/>
    <row r="597" spans="2:19" s="150" customFormat="1">
      <c r="B597" s="1"/>
      <c r="C597" s="26"/>
      <c r="D597" s="67"/>
      <c r="E597" s="67"/>
      <c r="F597" s="26"/>
      <c r="G597" s="69"/>
      <c r="H597" s="66"/>
      <c r="I597" s="26"/>
      <c r="J597" s="69"/>
      <c r="K597" s="69"/>
      <c r="L597" s="67"/>
      <c r="M597" s="69"/>
      <c r="N597" s="71"/>
      <c r="O597" s="72"/>
      <c r="P597" s="26"/>
      <c r="Q597" s="26"/>
      <c r="R597" s="26"/>
      <c r="S597" s="26"/>
    </row>
    <row r="598" spans="2:19" s="150" customFormat="1">
      <c r="B598" s="1"/>
      <c r="C598" s="26"/>
      <c r="D598" s="67"/>
      <c r="E598" s="67"/>
      <c r="F598" s="26"/>
      <c r="G598" s="69"/>
      <c r="H598" s="66"/>
      <c r="I598" s="26"/>
      <c r="J598" s="69"/>
      <c r="K598" s="69"/>
      <c r="L598" s="67"/>
      <c r="M598" s="69"/>
      <c r="N598" s="71"/>
      <c r="O598" s="72"/>
      <c r="P598" s="26"/>
      <c r="Q598" s="26"/>
      <c r="R598" s="26"/>
      <c r="S598" s="26"/>
    </row>
    <row r="599" spans="2:19" s="150" customFormat="1">
      <c r="B599" s="1"/>
      <c r="C599" s="26"/>
      <c r="D599" s="67"/>
      <c r="E599" s="67"/>
      <c r="F599" s="26"/>
      <c r="G599" s="69"/>
      <c r="H599" s="66"/>
      <c r="I599" s="26"/>
      <c r="J599" s="69"/>
      <c r="K599" s="69"/>
      <c r="L599" s="67"/>
      <c r="M599" s="69"/>
      <c r="N599" s="71"/>
      <c r="O599" s="72"/>
      <c r="P599" s="26"/>
      <c r="Q599" s="26"/>
      <c r="R599" s="26"/>
      <c r="S599" s="26"/>
    </row>
    <row r="600" spans="2:19" s="150" customFormat="1">
      <c r="B600" s="1"/>
      <c r="C600" s="26"/>
      <c r="D600" s="67"/>
      <c r="E600" s="67"/>
      <c r="F600" s="26"/>
      <c r="G600" s="69"/>
      <c r="H600" s="66"/>
      <c r="I600" s="26"/>
      <c r="J600" s="69"/>
      <c r="K600" s="69"/>
      <c r="L600" s="67"/>
      <c r="M600" s="69"/>
      <c r="N600" s="71"/>
      <c r="O600" s="72"/>
      <c r="P600" s="26"/>
      <c r="Q600" s="26"/>
      <c r="R600" s="26"/>
      <c r="S600" s="26"/>
    </row>
    <row r="601" spans="2:19" s="150" customFormat="1">
      <c r="B601" s="1"/>
      <c r="C601" s="26"/>
      <c r="D601" s="67"/>
      <c r="E601" s="67"/>
      <c r="F601" s="26"/>
      <c r="G601" s="69"/>
      <c r="H601" s="66"/>
      <c r="I601" s="26"/>
      <c r="J601" s="69"/>
      <c r="K601" s="69"/>
      <c r="L601" s="67"/>
      <c r="M601" s="69"/>
      <c r="N601" s="71"/>
      <c r="O601" s="72"/>
      <c r="P601" s="26"/>
      <c r="Q601" s="26"/>
      <c r="R601" s="26"/>
      <c r="S601" s="26"/>
    </row>
    <row r="602" spans="2:19" s="150" customFormat="1">
      <c r="B602" s="1"/>
      <c r="C602" s="26"/>
      <c r="D602" s="67"/>
      <c r="E602" s="67"/>
      <c r="F602" s="26"/>
      <c r="G602" s="69"/>
      <c r="H602" s="66"/>
      <c r="I602" s="26"/>
      <c r="J602" s="69"/>
      <c r="K602" s="69"/>
      <c r="L602" s="67"/>
      <c r="M602" s="69"/>
      <c r="N602" s="71"/>
      <c r="O602" s="72"/>
      <c r="P602" s="26"/>
      <c r="Q602" s="26"/>
      <c r="R602" s="26"/>
      <c r="S602" s="26"/>
    </row>
    <row r="603" spans="2:19" s="150" customFormat="1">
      <c r="B603" s="1"/>
      <c r="C603" s="26"/>
      <c r="D603" s="67"/>
      <c r="E603" s="67"/>
      <c r="F603" s="26"/>
      <c r="G603" s="69"/>
      <c r="H603" s="66"/>
      <c r="I603" s="26"/>
      <c r="J603" s="69"/>
      <c r="K603" s="69"/>
      <c r="L603" s="67"/>
      <c r="M603" s="69"/>
      <c r="N603" s="71"/>
      <c r="O603" s="72"/>
      <c r="P603" s="26"/>
      <c r="Q603" s="26"/>
      <c r="R603" s="26"/>
      <c r="S603" s="26"/>
    </row>
    <row r="604" spans="2:19" s="150" customFormat="1">
      <c r="B604" s="1"/>
      <c r="C604" s="26"/>
      <c r="D604" s="67"/>
      <c r="E604" s="67"/>
      <c r="F604" s="26"/>
      <c r="G604" s="69"/>
      <c r="H604" s="66"/>
      <c r="I604" s="26"/>
      <c r="J604" s="69"/>
      <c r="K604" s="69"/>
      <c r="L604" s="67"/>
      <c r="M604" s="69"/>
      <c r="N604" s="71"/>
      <c r="O604" s="72"/>
      <c r="P604" s="26"/>
      <c r="Q604" s="26"/>
      <c r="R604" s="26"/>
      <c r="S604" s="26"/>
    </row>
    <row r="605" spans="2:19" s="150" customFormat="1">
      <c r="B605" s="1"/>
      <c r="C605" s="26"/>
      <c r="D605" s="67"/>
      <c r="E605" s="67"/>
      <c r="F605" s="26"/>
      <c r="G605" s="69"/>
      <c r="H605" s="66"/>
      <c r="I605" s="26"/>
      <c r="J605" s="69"/>
      <c r="K605" s="69"/>
      <c r="L605" s="67"/>
      <c r="M605" s="69"/>
      <c r="N605" s="71"/>
      <c r="O605" s="72"/>
      <c r="P605" s="26"/>
      <c r="Q605" s="26"/>
      <c r="R605" s="26"/>
      <c r="S605" s="26"/>
    </row>
    <row r="606" spans="2:19" s="150" customFormat="1">
      <c r="B606" s="1"/>
      <c r="C606" s="26"/>
      <c r="D606" s="67"/>
      <c r="E606" s="67"/>
      <c r="F606" s="26"/>
      <c r="G606" s="69"/>
      <c r="H606" s="66"/>
      <c r="I606" s="26"/>
      <c r="J606" s="69"/>
      <c r="K606" s="69"/>
      <c r="L606" s="67"/>
      <c r="M606" s="69"/>
      <c r="N606" s="71"/>
      <c r="O606" s="72"/>
      <c r="P606" s="26"/>
      <c r="Q606" s="26"/>
      <c r="R606" s="26"/>
      <c r="S606" s="26"/>
    </row>
    <row r="607" spans="2:19" s="150" customFormat="1">
      <c r="B607" s="1"/>
      <c r="C607" s="26"/>
      <c r="D607" s="67"/>
      <c r="E607" s="67"/>
      <c r="F607" s="26"/>
      <c r="G607" s="69"/>
      <c r="H607" s="66"/>
      <c r="I607" s="26"/>
      <c r="J607" s="69"/>
      <c r="K607" s="69"/>
      <c r="L607" s="67"/>
      <c r="M607" s="69"/>
      <c r="N607" s="71"/>
      <c r="O607" s="72"/>
      <c r="P607" s="26"/>
      <c r="Q607" s="26"/>
      <c r="R607" s="26"/>
      <c r="S607" s="26"/>
    </row>
    <row r="608" spans="2:19" s="150" customFormat="1">
      <c r="B608" s="1"/>
      <c r="C608" s="26"/>
      <c r="D608" s="67"/>
      <c r="E608" s="67"/>
      <c r="F608" s="26"/>
      <c r="G608" s="69"/>
      <c r="H608" s="66"/>
      <c r="I608" s="26"/>
      <c r="J608" s="69"/>
      <c r="K608" s="69"/>
      <c r="L608" s="67"/>
      <c r="M608" s="69"/>
      <c r="N608" s="71"/>
      <c r="O608" s="72"/>
      <c r="P608" s="26"/>
      <c r="Q608" s="26"/>
      <c r="R608" s="26"/>
      <c r="S608" s="26"/>
    </row>
    <row r="609" spans="2:19" s="150" customFormat="1">
      <c r="B609" s="1"/>
      <c r="C609" s="26"/>
      <c r="D609" s="67"/>
      <c r="E609" s="67"/>
      <c r="F609" s="26"/>
      <c r="G609" s="69"/>
      <c r="H609" s="66"/>
      <c r="I609" s="26"/>
      <c r="J609" s="69"/>
      <c r="K609" s="69"/>
      <c r="L609" s="67"/>
      <c r="M609" s="69"/>
      <c r="N609" s="71"/>
      <c r="O609" s="72"/>
      <c r="P609" s="26"/>
      <c r="Q609" s="26"/>
      <c r="R609" s="26"/>
      <c r="S609" s="26"/>
    </row>
    <row r="610" spans="2:19" s="150" customFormat="1">
      <c r="B610" s="1"/>
      <c r="C610" s="26"/>
      <c r="D610" s="67"/>
      <c r="E610" s="67"/>
      <c r="F610" s="26"/>
      <c r="G610" s="69"/>
      <c r="H610" s="66"/>
      <c r="I610" s="26"/>
      <c r="J610" s="69"/>
      <c r="K610" s="69"/>
      <c r="L610" s="67"/>
      <c r="M610" s="69"/>
      <c r="N610" s="71"/>
      <c r="O610" s="72"/>
      <c r="P610" s="26"/>
      <c r="Q610" s="26"/>
      <c r="R610" s="26"/>
      <c r="S610" s="26"/>
    </row>
    <row r="611" spans="2:19" s="150" customFormat="1">
      <c r="B611" s="1"/>
      <c r="C611" s="26"/>
      <c r="D611" s="67"/>
      <c r="E611" s="67"/>
      <c r="F611" s="26"/>
      <c r="G611" s="69"/>
      <c r="H611" s="66"/>
      <c r="I611" s="26"/>
      <c r="J611" s="69"/>
      <c r="K611" s="69"/>
      <c r="L611" s="67"/>
      <c r="M611" s="69"/>
      <c r="N611" s="71"/>
      <c r="O611" s="72"/>
      <c r="P611" s="26"/>
      <c r="Q611" s="26"/>
      <c r="R611" s="26"/>
      <c r="S611" s="26"/>
    </row>
    <row r="612" spans="2:19" s="150" customFormat="1">
      <c r="B612" s="1"/>
      <c r="C612" s="26"/>
      <c r="D612" s="67"/>
      <c r="E612" s="67"/>
      <c r="F612" s="26"/>
      <c r="G612" s="69"/>
      <c r="H612" s="66"/>
      <c r="I612" s="26"/>
      <c r="J612" s="69"/>
      <c r="K612" s="69"/>
      <c r="L612" s="67"/>
      <c r="M612" s="69"/>
      <c r="N612" s="71"/>
      <c r="O612" s="72"/>
      <c r="P612" s="26"/>
      <c r="Q612" s="26"/>
      <c r="R612" s="26"/>
      <c r="S612" s="26"/>
    </row>
    <row r="613" spans="2:19" s="150" customFormat="1">
      <c r="B613" s="1"/>
      <c r="C613" s="26"/>
      <c r="D613" s="67"/>
      <c r="E613" s="67"/>
      <c r="F613" s="26"/>
      <c r="G613" s="69"/>
      <c r="H613" s="66"/>
      <c r="I613" s="26"/>
      <c r="J613" s="69"/>
      <c r="K613" s="69"/>
      <c r="L613" s="67"/>
      <c r="M613" s="69"/>
      <c r="N613" s="71"/>
      <c r="O613" s="72"/>
      <c r="P613" s="26"/>
      <c r="Q613" s="26"/>
      <c r="R613" s="26"/>
      <c r="S613" s="26"/>
    </row>
    <row r="614" spans="2:19" s="150" customFormat="1">
      <c r="B614" s="1"/>
      <c r="C614" s="26"/>
      <c r="D614" s="67"/>
      <c r="E614" s="67"/>
      <c r="F614" s="26"/>
      <c r="G614" s="69"/>
      <c r="H614" s="66"/>
      <c r="I614" s="26"/>
      <c r="J614" s="69"/>
      <c r="K614" s="69"/>
      <c r="L614" s="67"/>
      <c r="M614" s="69"/>
      <c r="N614" s="71"/>
      <c r="O614" s="72"/>
      <c r="P614" s="26"/>
      <c r="Q614" s="26"/>
      <c r="R614" s="26"/>
      <c r="S614" s="26"/>
    </row>
    <row r="615" spans="2:19" s="150" customFormat="1">
      <c r="B615" s="1"/>
      <c r="C615" s="26"/>
      <c r="D615" s="67"/>
      <c r="E615" s="67"/>
      <c r="F615" s="26"/>
      <c r="G615" s="69"/>
      <c r="H615" s="66"/>
      <c r="I615" s="26"/>
      <c r="J615" s="69"/>
      <c r="K615" s="69"/>
      <c r="L615" s="67"/>
      <c r="M615" s="69"/>
      <c r="N615" s="71"/>
      <c r="O615" s="72"/>
      <c r="P615" s="26"/>
      <c r="Q615" s="26"/>
      <c r="R615" s="26"/>
      <c r="S615" s="26"/>
    </row>
    <row r="616" spans="2:19" s="150" customFormat="1">
      <c r="B616" s="1"/>
      <c r="C616" s="26"/>
      <c r="D616" s="67"/>
      <c r="E616" s="67"/>
      <c r="F616" s="26"/>
      <c r="G616" s="69"/>
      <c r="H616" s="66"/>
      <c r="I616" s="26"/>
      <c r="J616" s="69"/>
      <c r="K616" s="69"/>
      <c r="L616" s="67"/>
      <c r="M616" s="69"/>
      <c r="N616" s="71"/>
      <c r="O616" s="72"/>
      <c r="P616" s="26"/>
      <c r="Q616" s="26"/>
      <c r="R616" s="26"/>
      <c r="S616" s="26"/>
    </row>
    <row r="617" spans="2:19" s="150" customFormat="1">
      <c r="B617" s="1"/>
      <c r="C617" s="26"/>
      <c r="D617" s="67"/>
      <c r="E617" s="67"/>
      <c r="F617" s="26"/>
      <c r="G617" s="69"/>
      <c r="H617" s="66"/>
      <c r="I617" s="26"/>
      <c r="J617" s="69"/>
      <c r="K617" s="69"/>
      <c r="L617" s="67"/>
      <c r="M617" s="69"/>
      <c r="N617" s="71"/>
      <c r="O617" s="72"/>
      <c r="P617" s="26"/>
      <c r="Q617" s="26"/>
      <c r="R617" s="26"/>
      <c r="S617" s="26"/>
    </row>
    <row r="618" spans="2:19" s="150" customFormat="1">
      <c r="B618" s="1"/>
      <c r="C618" s="26"/>
      <c r="D618" s="67"/>
      <c r="E618" s="67"/>
      <c r="F618" s="26"/>
      <c r="G618" s="69"/>
      <c r="H618" s="66"/>
      <c r="I618" s="26"/>
      <c r="J618" s="69"/>
      <c r="K618" s="69"/>
      <c r="L618" s="67"/>
      <c r="M618" s="69"/>
      <c r="N618" s="71"/>
      <c r="O618" s="72"/>
      <c r="P618" s="26"/>
      <c r="Q618" s="26"/>
      <c r="R618" s="26"/>
      <c r="S618" s="26"/>
    </row>
    <row r="619" spans="2:19" s="150" customFormat="1">
      <c r="B619" s="1"/>
      <c r="C619" s="26"/>
      <c r="D619" s="67"/>
      <c r="E619" s="67"/>
      <c r="F619" s="26"/>
      <c r="G619" s="69"/>
      <c r="H619" s="66"/>
      <c r="I619" s="26"/>
      <c r="J619" s="69"/>
      <c r="K619" s="69"/>
      <c r="L619" s="67"/>
      <c r="M619" s="69"/>
      <c r="N619" s="71"/>
      <c r="O619" s="72"/>
      <c r="P619" s="26"/>
      <c r="Q619" s="26"/>
      <c r="R619" s="26"/>
      <c r="S619" s="26"/>
    </row>
    <row r="620" spans="2:19" s="150" customFormat="1">
      <c r="B620" s="1"/>
      <c r="C620" s="26"/>
      <c r="D620" s="67"/>
      <c r="E620" s="67"/>
      <c r="F620" s="26"/>
      <c r="G620" s="69"/>
      <c r="H620" s="66"/>
      <c r="I620" s="26"/>
      <c r="J620" s="69"/>
      <c r="K620" s="69"/>
      <c r="L620" s="67"/>
      <c r="M620" s="69"/>
      <c r="N620" s="71"/>
      <c r="O620" s="72"/>
      <c r="P620" s="26"/>
      <c r="Q620" s="26"/>
      <c r="R620" s="26"/>
      <c r="S620" s="26"/>
    </row>
    <row r="621" spans="2:19" s="150" customFormat="1">
      <c r="B621" s="1"/>
      <c r="C621" s="26"/>
      <c r="D621" s="67"/>
      <c r="E621" s="67"/>
      <c r="F621" s="26"/>
      <c r="G621" s="69"/>
      <c r="H621" s="66"/>
      <c r="I621" s="26"/>
      <c r="J621" s="69"/>
      <c r="K621" s="69"/>
      <c r="L621" s="67"/>
      <c r="M621" s="69"/>
      <c r="N621" s="71"/>
      <c r="O621" s="72"/>
      <c r="P621" s="26"/>
      <c r="Q621" s="26"/>
      <c r="R621" s="26"/>
      <c r="S621" s="26"/>
    </row>
    <row r="622" spans="2:19" s="150" customFormat="1">
      <c r="B622" s="1"/>
      <c r="C622" s="26"/>
      <c r="D622" s="67"/>
      <c r="E622" s="67"/>
      <c r="F622" s="26"/>
      <c r="G622" s="69"/>
      <c r="H622" s="66"/>
      <c r="I622" s="26"/>
      <c r="J622" s="69"/>
      <c r="K622" s="69"/>
      <c r="L622" s="67"/>
      <c r="M622" s="69"/>
      <c r="N622" s="71"/>
      <c r="O622" s="72"/>
      <c r="P622" s="26"/>
      <c r="Q622" s="26"/>
      <c r="R622" s="26"/>
      <c r="S622" s="26"/>
    </row>
    <row r="623" spans="2:19" s="150" customFormat="1">
      <c r="B623" s="1"/>
      <c r="C623" s="26"/>
      <c r="D623" s="67"/>
      <c r="E623" s="67"/>
      <c r="F623" s="26"/>
      <c r="G623" s="69"/>
      <c r="H623" s="66"/>
      <c r="I623" s="26"/>
      <c r="J623" s="69"/>
      <c r="K623" s="69"/>
      <c r="L623" s="67"/>
      <c r="M623" s="69"/>
      <c r="N623" s="71"/>
      <c r="O623" s="72"/>
      <c r="P623" s="26"/>
      <c r="Q623" s="26"/>
      <c r="R623" s="26"/>
      <c r="S623" s="26"/>
    </row>
    <row r="624" spans="2:19"/>
    <row r="625" spans="2:19"/>
    <row r="626" spans="2:19"/>
    <row r="627" spans="2:19" s="150" customFormat="1">
      <c r="B627" s="1"/>
      <c r="C627" s="26"/>
      <c r="D627" s="67"/>
      <c r="E627" s="67"/>
      <c r="F627" s="26"/>
      <c r="G627" s="69"/>
      <c r="H627" s="66"/>
      <c r="I627" s="26"/>
      <c r="J627" s="69"/>
      <c r="K627" s="69"/>
      <c r="L627" s="67"/>
      <c r="M627" s="69"/>
      <c r="N627" s="71"/>
      <c r="O627" s="72"/>
      <c r="P627" s="26"/>
      <c r="Q627" s="26"/>
      <c r="R627" s="26"/>
      <c r="S627" s="26"/>
    </row>
    <row r="628" spans="2:19" s="150" customFormat="1">
      <c r="B628" s="1"/>
      <c r="C628" s="26"/>
      <c r="D628" s="67"/>
      <c r="E628" s="67"/>
      <c r="F628" s="26"/>
      <c r="G628" s="69"/>
      <c r="H628" s="66"/>
      <c r="I628" s="26"/>
      <c r="J628" s="69"/>
      <c r="K628" s="69"/>
      <c r="L628" s="67"/>
      <c r="M628" s="69"/>
      <c r="N628" s="71"/>
      <c r="O628" s="72"/>
      <c r="P628" s="26"/>
      <c r="Q628" s="26"/>
      <c r="R628" s="26"/>
      <c r="S628" s="26"/>
    </row>
    <row r="629" spans="2:19" s="150" customFormat="1">
      <c r="B629" s="1"/>
      <c r="C629" s="26"/>
      <c r="D629" s="67"/>
      <c r="E629" s="67"/>
      <c r="F629" s="26"/>
      <c r="G629" s="69"/>
      <c r="H629" s="66"/>
      <c r="I629" s="26"/>
      <c r="J629" s="69"/>
      <c r="K629" s="69"/>
      <c r="L629" s="67"/>
      <c r="M629" s="69"/>
      <c r="N629" s="71"/>
      <c r="O629" s="72"/>
      <c r="P629" s="26"/>
      <c r="Q629" s="26"/>
      <c r="R629" s="26"/>
      <c r="S629" s="26"/>
    </row>
    <row r="630" spans="2:19" s="150" customFormat="1">
      <c r="B630" s="1"/>
      <c r="C630" s="26"/>
      <c r="D630" s="67"/>
      <c r="E630" s="67"/>
      <c r="F630" s="26"/>
      <c r="G630" s="69"/>
      <c r="H630" s="66"/>
      <c r="I630" s="26"/>
      <c r="J630" s="69"/>
      <c r="K630" s="69"/>
      <c r="L630" s="67"/>
      <c r="M630" s="69"/>
      <c r="N630" s="71"/>
      <c r="O630" s="72"/>
      <c r="P630" s="26"/>
      <c r="Q630" s="26"/>
      <c r="R630" s="26"/>
      <c r="S630" s="26"/>
    </row>
    <row r="631" spans="2:19" s="150" customFormat="1">
      <c r="B631" s="1"/>
      <c r="C631" s="26"/>
      <c r="D631" s="67"/>
      <c r="E631" s="67"/>
      <c r="F631" s="26"/>
      <c r="G631" s="69"/>
      <c r="H631" s="66"/>
      <c r="I631" s="26"/>
      <c r="J631" s="69"/>
      <c r="K631" s="69"/>
      <c r="L631" s="67"/>
      <c r="M631" s="69"/>
      <c r="N631" s="71"/>
      <c r="O631" s="72"/>
      <c r="P631" s="26"/>
      <c r="Q631" s="26"/>
      <c r="R631" s="26"/>
      <c r="S631" s="26"/>
    </row>
    <row r="632" spans="2:19" s="150" customFormat="1">
      <c r="B632" s="1"/>
      <c r="C632" s="26"/>
      <c r="D632" s="67"/>
      <c r="E632" s="67"/>
      <c r="F632" s="26"/>
      <c r="G632" s="69"/>
      <c r="H632" s="66"/>
      <c r="I632" s="26"/>
      <c r="J632" s="69"/>
      <c r="K632" s="69"/>
      <c r="L632" s="67"/>
      <c r="M632" s="69"/>
      <c r="N632" s="71"/>
      <c r="O632" s="72"/>
      <c r="P632" s="26"/>
      <c r="Q632" s="26"/>
      <c r="R632" s="26"/>
      <c r="S632" s="26"/>
    </row>
    <row r="633" spans="2:19" s="150" customFormat="1">
      <c r="B633" s="1"/>
      <c r="C633" s="26"/>
      <c r="D633" s="67"/>
      <c r="E633" s="67"/>
      <c r="F633" s="26"/>
      <c r="G633" s="69"/>
      <c r="H633" s="66"/>
      <c r="I633" s="26"/>
      <c r="J633" s="69"/>
      <c r="K633" s="69"/>
      <c r="L633" s="67"/>
      <c r="M633" s="69"/>
      <c r="N633" s="71"/>
      <c r="O633" s="72"/>
      <c r="P633" s="26"/>
      <c r="Q633" s="26"/>
      <c r="R633" s="26"/>
      <c r="S633" s="26"/>
    </row>
    <row r="634" spans="2:19" s="150" customFormat="1">
      <c r="B634" s="1"/>
      <c r="C634" s="26"/>
      <c r="D634" s="67"/>
      <c r="E634" s="67"/>
      <c r="F634" s="26"/>
      <c r="G634" s="69"/>
      <c r="H634" s="66"/>
      <c r="I634" s="26"/>
      <c r="J634" s="69"/>
      <c r="K634" s="69"/>
      <c r="L634" s="67"/>
      <c r="M634" s="69"/>
      <c r="N634" s="71"/>
      <c r="O634" s="72"/>
      <c r="P634" s="26"/>
      <c r="Q634" s="26"/>
      <c r="R634" s="26"/>
      <c r="S634" s="26"/>
    </row>
    <row r="635" spans="2:19" s="150" customFormat="1">
      <c r="B635" s="1"/>
      <c r="C635" s="26"/>
      <c r="D635" s="67"/>
      <c r="E635" s="67"/>
      <c r="F635" s="26"/>
      <c r="G635" s="69"/>
      <c r="H635" s="66"/>
      <c r="I635" s="26"/>
      <c r="J635" s="69"/>
      <c r="K635" s="69"/>
      <c r="L635" s="67"/>
      <c r="M635" s="69"/>
      <c r="N635" s="71"/>
      <c r="O635" s="72"/>
      <c r="P635" s="26"/>
      <c r="Q635" s="26"/>
      <c r="R635" s="26"/>
      <c r="S635" s="26"/>
    </row>
    <row r="636" spans="2:19" s="150" customFormat="1">
      <c r="B636" s="1"/>
      <c r="C636" s="26"/>
      <c r="D636" s="67"/>
      <c r="E636" s="67"/>
      <c r="F636" s="26"/>
      <c r="G636" s="69"/>
      <c r="H636" s="66"/>
      <c r="I636" s="26"/>
      <c r="J636" s="69"/>
      <c r="K636" s="69"/>
      <c r="L636" s="67"/>
      <c r="M636" s="69"/>
      <c r="N636" s="71"/>
      <c r="O636" s="72"/>
      <c r="P636" s="26"/>
      <c r="Q636" s="26"/>
      <c r="R636" s="26"/>
      <c r="S636" s="26"/>
    </row>
    <row r="637" spans="2:19" s="150" customFormat="1">
      <c r="B637" s="1"/>
      <c r="C637" s="26"/>
      <c r="D637" s="67"/>
      <c r="E637" s="67"/>
      <c r="F637" s="26"/>
      <c r="G637" s="69"/>
      <c r="H637" s="66"/>
      <c r="I637" s="26"/>
      <c r="J637" s="69"/>
      <c r="K637" s="69"/>
      <c r="L637" s="67"/>
      <c r="M637" s="69"/>
      <c r="N637" s="71"/>
      <c r="O637" s="72"/>
      <c r="P637" s="26"/>
      <c r="Q637" s="26"/>
      <c r="R637" s="26"/>
      <c r="S637" s="26"/>
    </row>
    <row r="638" spans="2:19" s="150" customFormat="1">
      <c r="B638" s="1"/>
      <c r="C638" s="26"/>
      <c r="D638" s="67"/>
      <c r="E638" s="67"/>
      <c r="F638" s="26"/>
      <c r="G638" s="69"/>
      <c r="H638" s="66"/>
      <c r="I638" s="26"/>
      <c r="J638" s="69"/>
      <c r="K638" s="69"/>
      <c r="L638" s="67"/>
      <c r="M638" s="69"/>
      <c r="N638" s="71"/>
      <c r="O638" s="72"/>
      <c r="P638" s="26"/>
      <c r="Q638" s="26"/>
      <c r="R638" s="26"/>
      <c r="S638" s="26"/>
    </row>
    <row r="639" spans="2:19" s="150" customFormat="1">
      <c r="B639" s="1"/>
      <c r="C639" s="26"/>
      <c r="D639" s="67"/>
      <c r="E639" s="67"/>
      <c r="F639" s="26"/>
      <c r="G639" s="69"/>
      <c r="H639" s="66"/>
      <c r="I639" s="26"/>
      <c r="J639" s="69"/>
      <c r="K639" s="69"/>
      <c r="L639" s="67"/>
      <c r="M639" s="69"/>
      <c r="N639" s="71"/>
      <c r="O639" s="72"/>
      <c r="P639" s="26"/>
      <c r="Q639" s="26"/>
      <c r="R639" s="26"/>
      <c r="S639" s="26"/>
    </row>
    <row r="640" spans="2:19" s="150" customFormat="1">
      <c r="B640" s="1"/>
      <c r="C640" s="26"/>
      <c r="D640" s="67"/>
      <c r="E640" s="67"/>
      <c r="F640" s="26"/>
      <c r="G640" s="69"/>
      <c r="H640" s="66"/>
      <c r="I640" s="26"/>
      <c r="J640" s="69"/>
      <c r="K640" s="69"/>
      <c r="L640" s="67"/>
      <c r="M640" s="69"/>
      <c r="N640" s="71"/>
      <c r="O640" s="72"/>
      <c r="P640" s="26"/>
      <c r="Q640" s="26"/>
      <c r="R640" s="26"/>
      <c r="S640" s="26"/>
    </row>
    <row r="641" spans="2:19" s="150" customFormat="1">
      <c r="B641" s="1"/>
      <c r="C641" s="26"/>
      <c r="D641" s="67"/>
      <c r="E641" s="67"/>
      <c r="F641" s="26"/>
      <c r="G641" s="69"/>
      <c r="H641" s="66"/>
      <c r="I641" s="26"/>
      <c r="J641" s="69"/>
      <c r="K641" s="69"/>
      <c r="L641" s="67"/>
      <c r="M641" s="69"/>
      <c r="N641" s="71"/>
      <c r="O641" s="72"/>
      <c r="P641" s="26"/>
      <c r="Q641" s="26"/>
      <c r="R641" s="26"/>
      <c r="S641" s="26"/>
    </row>
    <row r="642" spans="2:19" s="150" customFormat="1">
      <c r="B642" s="1"/>
      <c r="C642" s="26"/>
      <c r="D642" s="67"/>
      <c r="E642" s="67"/>
      <c r="F642" s="26"/>
      <c r="G642" s="69"/>
      <c r="H642" s="66"/>
      <c r="I642" s="26"/>
      <c r="J642" s="69"/>
      <c r="K642" s="69"/>
      <c r="L642" s="67"/>
      <c r="M642" s="69"/>
      <c r="N642" s="71"/>
      <c r="O642" s="72"/>
      <c r="P642" s="26"/>
      <c r="Q642" s="26"/>
      <c r="R642" s="26"/>
      <c r="S642" s="26"/>
    </row>
    <row r="643" spans="2:19" s="150" customFormat="1">
      <c r="B643" s="1"/>
      <c r="C643" s="26"/>
      <c r="D643" s="67"/>
      <c r="E643" s="67"/>
      <c r="F643" s="26"/>
      <c r="G643" s="69"/>
      <c r="H643" s="66"/>
      <c r="I643" s="26"/>
      <c r="J643" s="69"/>
      <c r="K643" s="69"/>
      <c r="L643" s="67"/>
      <c r="M643" s="69"/>
      <c r="N643" s="71"/>
      <c r="O643" s="72"/>
      <c r="P643" s="26"/>
      <c r="Q643" s="26"/>
      <c r="R643" s="26"/>
      <c r="S643" s="26"/>
    </row>
    <row r="644" spans="2:19" s="150" customFormat="1">
      <c r="B644" s="1"/>
      <c r="C644" s="26"/>
      <c r="D644" s="67"/>
      <c r="E644" s="67"/>
      <c r="F644" s="26"/>
      <c r="G644" s="69"/>
      <c r="H644" s="66"/>
      <c r="I644" s="26"/>
      <c r="J644" s="69"/>
      <c r="K644" s="69"/>
      <c r="L644" s="67"/>
      <c r="M644" s="69"/>
      <c r="N644" s="71"/>
      <c r="O644" s="72"/>
      <c r="P644" s="26"/>
      <c r="Q644" s="26"/>
      <c r="R644" s="26"/>
      <c r="S644" s="26"/>
    </row>
    <row r="645" spans="2:19" s="150" customFormat="1">
      <c r="B645" s="1"/>
      <c r="C645" s="26"/>
      <c r="D645" s="67"/>
      <c r="E645" s="67"/>
      <c r="F645" s="26"/>
      <c r="G645" s="69"/>
      <c r="H645" s="66"/>
      <c r="I645" s="26"/>
      <c r="J645" s="69"/>
      <c r="K645" s="69"/>
      <c r="L645" s="67"/>
      <c r="M645" s="69"/>
      <c r="N645" s="71"/>
      <c r="O645" s="72"/>
      <c r="P645" s="26"/>
      <c r="Q645" s="26"/>
      <c r="R645" s="26"/>
      <c r="S645" s="26"/>
    </row>
    <row r="646" spans="2:19"/>
    <row r="647" spans="2:19"/>
    <row r="648" spans="2:19"/>
    <row r="649" spans="2:19"/>
    <row r="650" spans="2:19"/>
    <row r="651" spans="2:19"/>
    <row r="652" spans="2:19"/>
    <row r="653" spans="2:19" s="150" customFormat="1">
      <c r="B653" s="1"/>
      <c r="C653" s="26"/>
      <c r="D653" s="67"/>
      <c r="E653" s="67"/>
      <c r="F653" s="26"/>
      <c r="G653" s="69"/>
      <c r="H653" s="66"/>
      <c r="I653" s="26"/>
      <c r="J653" s="69"/>
      <c r="K653" s="69"/>
      <c r="L653" s="67"/>
      <c r="M653" s="69"/>
      <c r="N653" s="71"/>
      <c r="O653" s="72"/>
      <c r="P653" s="26"/>
      <c r="Q653" s="26"/>
      <c r="R653" s="26"/>
      <c r="S653" s="26"/>
    </row>
    <row r="654" spans="2:19" s="150" customFormat="1">
      <c r="B654" s="1"/>
      <c r="C654" s="26"/>
      <c r="D654" s="67"/>
      <c r="E654" s="67"/>
      <c r="F654" s="26"/>
      <c r="G654" s="69"/>
      <c r="H654" s="66"/>
      <c r="I654" s="26"/>
      <c r="J654" s="69"/>
      <c r="K654" s="69"/>
      <c r="L654" s="67"/>
      <c r="M654" s="69"/>
      <c r="N654" s="71"/>
      <c r="O654" s="72"/>
      <c r="P654" s="26"/>
      <c r="Q654" s="26"/>
      <c r="R654" s="26"/>
      <c r="S654" s="26"/>
    </row>
    <row r="655" spans="2:19" s="150" customFormat="1">
      <c r="B655" s="1"/>
      <c r="C655" s="26"/>
      <c r="D655" s="67"/>
      <c r="E655" s="67"/>
      <c r="F655" s="26"/>
      <c r="G655" s="69"/>
      <c r="H655" s="66"/>
      <c r="I655" s="26"/>
      <c r="J655" s="69"/>
      <c r="K655" s="69"/>
      <c r="L655" s="67"/>
      <c r="M655" s="69"/>
      <c r="N655" s="71"/>
      <c r="O655" s="72"/>
      <c r="P655" s="26"/>
      <c r="Q655" s="26"/>
      <c r="R655" s="26"/>
      <c r="S655" s="26"/>
    </row>
    <row r="656" spans="2:19" s="150" customFormat="1">
      <c r="B656" s="1"/>
      <c r="C656" s="26"/>
      <c r="D656" s="67"/>
      <c r="E656" s="67"/>
      <c r="F656" s="26"/>
      <c r="G656" s="69"/>
      <c r="H656" s="66"/>
      <c r="I656" s="26"/>
      <c r="J656" s="69"/>
      <c r="K656" s="69"/>
      <c r="L656" s="67"/>
      <c r="M656" s="69"/>
      <c r="N656" s="71"/>
      <c r="O656" s="72"/>
      <c r="P656" s="26"/>
      <c r="Q656" s="26"/>
      <c r="R656" s="26"/>
      <c r="S656" s="26"/>
    </row>
    <row r="657" spans="2:19" s="150" customFormat="1">
      <c r="B657" s="1"/>
      <c r="C657" s="26"/>
      <c r="D657" s="67"/>
      <c r="E657" s="67"/>
      <c r="F657" s="26"/>
      <c r="G657" s="69"/>
      <c r="H657" s="66"/>
      <c r="I657" s="26"/>
      <c r="J657" s="69"/>
      <c r="K657" s="69"/>
      <c r="L657" s="67"/>
      <c r="M657" s="69"/>
      <c r="N657" s="71"/>
      <c r="O657" s="72"/>
      <c r="P657" s="26"/>
      <c r="Q657" s="26"/>
      <c r="R657" s="26"/>
      <c r="S657" s="26"/>
    </row>
    <row r="658" spans="2:19" s="150" customFormat="1">
      <c r="B658" s="1"/>
      <c r="C658" s="26"/>
      <c r="D658" s="67"/>
      <c r="E658" s="67"/>
      <c r="F658" s="26"/>
      <c r="G658" s="69"/>
      <c r="H658" s="66"/>
      <c r="I658" s="26"/>
      <c r="J658" s="69"/>
      <c r="K658" s="69"/>
      <c r="L658" s="67"/>
      <c r="M658" s="69"/>
      <c r="N658" s="71"/>
      <c r="O658" s="72"/>
      <c r="P658" s="26"/>
      <c r="Q658" s="26"/>
      <c r="R658" s="26"/>
      <c r="S658" s="26"/>
    </row>
    <row r="659" spans="2:19" s="150" customFormat="1">
      <c r="B659" s="1"/>
      <c r="C659" s="26"/>
      <c r="D659" s="67"/>
      <c r="E659" s="67"/>
      <c r="F659" s="26"/>
      <c r="G659" s="69"/>
      <c r="H659" s="66"/>
      <c r="I659" s="26"/>
      <c r="J659" s="69"/>
      <c r="K659" s="69"/>
      <c r="L659" s="67"/>
      <c r="M659" s="69"/>
      <c r="N659" s="71"/>
      <c r="O659" s="72"/>
      <c r="P659" s="26"/>
      <c r="Q659" s="26"/>
      <c r="R659" s="26"/>
      <c r="S659" s="26"/>
    </row>
    <row r="660" spans="2:19" s="150" customFormat="1">
      <c r="B660" s="1"/>
      <c r="C660" s="26"/>
      <c r="D660" s="67"/>
      <c r="E660" s="67"/>
      <c r="F660" s="26"/>
      <c r="G660" s="69"/>
      <c r="H660" s="66"/>
      <c r="I660" s="26"/>
      <c r="J660" s="69"/>
      <c r="K660" s="69"/>
      <c r="L660" s="67"/>
      <c r="M660" s="69"/>
      <c r="N660" s="71"/>
      <c r="O660" s="72"/>
      <c r="P660" s="26"/>
      <c r="Q660" s="26"/>
      <c r="R660" s="26"/>
      <c r="S660" s="26"/>
    </row>
    <row r="661" spans="2:19" s="150" customFormat="1">
      <c r="B661" s="1"/>
      <c r="C661" s="26"/>
      <c r="D661" s="67"/>
      <c r="E661" s="67"/>
      <c r="F661" s="26"/>
      <c r="G661" s="69"/>
      <c r="H661" s="66"/>
      <c r="I661" s="26"/>
      <c r="J661" s="69"/>
      <c r="K661" s="69"/>
      <c r="L661" s="67"/>
      <c r="M661" s="69"/>
      <c r="N661" s="71"/>
      <c r="O661" s="72"/>
      <c r="P661" s="26"/>
      <c r="Q661" s="26"/>
      <c r="R661" s="26"/>
      <c r="S661" s="26"/>
    </row>
    <row r="662" spans="2:19" s="150" customFormat="1">
      <c r="B662" s="1"/>
      <c r="C662" s="26"/>
      <c r="D662" s="67"/>
      <c r="E662" s="67"/>
      <c r="F662" s="26"/>
      <c r="G662" s="69"/>
      <c r="H662" s="66"/>
      <c r="I662" s="26"/>
      <c r="J662" s="69"/>
      <c r="K662" s="69"/>
      <c r="L662" s="67"/>
      <c r="M662" s="69"/>
      <c r="N662" s="71"/>
      <c r="O662" s="72"/>
      <c r="P662" s="26"/>
      <c r="Q662" s="26"/>
      <c r="R662" s="26"/>
      <c r="S662" s="26"/>
    </row>
    <row r="663" spans="2:19" s="150" customFormat="1">
      <c r="B663" s="1"/>
      <c r="C663" s="26"/>
      <c r="D663" s="67"/>
      <c r="E663" s="67"/>
      <c r="F663" s="26"/>
      <c r="G663" s="69"/>
      <c r="H663" s="66"/>
      <c r="I663" s="26"/>
      <c r="J663" s="69"/>
      <c r="K663" s="69"/>
      <c r="L663" s="67"/>
      <c r="M663" s="69"/>
      <c r="N663" s="71"/>
      <c r="O663" s="72"/>
      <c r="P663" s="26"/>
      <c r="Q663" s="26"/>
      <c r="R663" s="26"/>
      <c r="S663" s="26"/>
    </row>
    <row r="664" spans="2:19" s="150" customFormat="1">
      <c r="B664" s="1"/>
      <c r="C664" s="26"/>
      <c r="D664" s="67"/>
      <c r="E664" s="67"/>
      <c r="F664" s="26"/>
      <c r="G664" s="69"/>
      <c r="H664" s="66"/>
      <c r="I664" s="26"/>
      <c r="J664" s="69"/>
      <c r="K664" s="69"/>
      <c r="L664" s="67"/>
      <c r="M664" s="69"/>
      <c r="N664" s="71"/>
      <c r="O664" s="72"/>
      <c r="P664" s="26"/>
      <c r="Q664" s="26"/>
      <c r="R664" s="26"/>
      <c r="S664" s="26"/>
    </row>
    <row r="665" spans="2:19"/>
    <row r="666" spans="2:19"/>
    <row r="667" spans="2:19"/>
    <row r="668" spans="2:19"/>
    <row r="669" spans="2:19" s="150" customFormat="1">
      <c r="B669" s="1"/>
      <c r="C669" s="26"/>
      <c r="D669" s="67"/>
      <c r="E669" s="67"/>
      <c r="F669" s="26"/>
      <c r="G669" s="69"/>
      <c r="H669" s="66"/>
      <c r="I669" s="26"/>
      <c r="J669" s="69"/>
      <c r="K669" s="69"/>
      <c r="L669" s="67"/>
      <c r="M669" s="69"/>
      <c r="N669" s="71"/>
      <c r="O669" s="72"/>
      <c r="P669" s="26"/>
      <c r="Q669" s="26"/>
      <c r="R669" s="26"/>
      <c r="S669" s="26"/>
    </row>
    <row r="670" spans="2:19" s="150" customFormat="1">
      <c r="B670" s="1"/>
      <c r="C670" s="26"/>
      <c r="D670" s="67"/>
      <c r="E670" s="67"/>
      <c r="F670" s="26"/>
      <c r="G670" s="69"/>
      <c r="H670" s="66"/>
      <c r="I670" s="26"/>
      <c r="J670" s="69"/>
      <c r="K670" s="69"/>
      <c r="L670" s="67"/>
      <c r="M670" s="69"/>
      <c r="N670" s="71"/>
      <c r="O670" s="72"/>
      <c r="P670" s="26"/>
      <c r="Q670" s="26"/>
      <c r="R670" s="26"/>
      <c r="S670" s="26"/>
    </row>
    <row r="671" spans="2:19" s="150" customFormat="1">
      <c r="B671" s="1"/>
      <c r="C671" s="26"/>
      <c r="D671" s="67"/>
      <c r="E671" s="67"/>
      <c r="F671" s="26"/>
      <c r="G671" s="69"/>
      <c r="H671" s="66"/>
      <c r="I671" s="26"/>
      <c r="J671" s="69"/>
      <c r="K671" s="69"/>
      <c r="L671" s="67"/>
      <c r="M671" s="69"/>
      <c r="N671" s="71"/>
      <c r="O671" s="72"/>
      <c r="P671" s="26"/>
      <c r="Q671" s="26"/>
      <c r="R671" s="26"/>
      <c r="S671" s="26"/>
    </row>
    <row r="672" spans="2:19" s="150" customFormat="1">
      <c r="B672" s="1"/>
      <c r="C672" s="26"/>
      <c r="D672" s="67"/>
      <c r="E672" s="67"/>
      <c r="F672" s="26"/>
      <c r="G672" s="69"/>
      <c r="H672" s="66"/>
      <c r="I672" s="26"/>
      <c r="J672" s="69"/>
      <c r="K672" s="69"/>
      <c r="L672" s="67"/>
      <c r="M672" s="69"/>
      <c r="N672" s="71"/>
      <c r="O672" s="72"/>
      <c r="P672" s="26"/>
      <c r="Q672" s="26"/>
      <c r="R672" s="26"/>
      <c r="S672" s="26"/>
    </row>
    <row r="673" spans="2:19" s="150" customFormat="1">
      <c r="B673" s="1"/>
      <c r="C673" s="26"/>
      <c r="D673" s="67"/>
      <c r="E673" s="67"/>
      <c r="F673" s="26"/>
      <c r="G673" s="69"/>
      <c r="H673" s="66"/>
      <c r="I673" s="26"/>
      <c r="J673" s="69"/>
      <c r="K673" s="69"/>
      <c r="L673" s="67"/>
      <c r="M673" s="69"/>
      <c r="N673" s="71"/>
      <c r="O673" s="72"/>
      <c r="P673" s="26"/>
      <c r="Q673" s="26"/>
      <c r="R673" s="26"/>
      <c r="S673" s="26"/>
    </row>
    <row r="674" spans="2:19" s="150" customFormat="1">
      <c r="B674" s="1"/>
      <c r="C674" s="26"/>
      <c r="D674" s="67"/>
      <c r="E674" s="67"/>
      <c r="F674" s="26"/>
      <c r="G674" s="69"/>
      <c r="H674" s="66"/>
      <c r="I674" s="26"/>
      <c r="J674" s="69"/>
      <c r="K674" s="69"/>
      <c r="L674" s="67"/>
      <c r="M674" s="69"/>
      <c r="N674" s="71"/>
      <c r="O674" s="72"/>
      <c r="P674" s="26"/>
      <c r="Q674" s="26"/>
      <c r="R674" s="26"/>
      <c r="S674" s="26"/>
    </row>
    <row r="675" spans="2:19" s="150" customFormat="1">
      <c r="B675" s="1"/>
      <c r="C675" s="26"/>
      <c r="D675" s="67"/>
      <c r="E675" s="67"/>
      <c r="F675" s="26"/>
      <c r="G675" s="69"/>
      <c r="H675" s="66"/>
      <c r="I675" s="26"/>
      <c r="J675" s="69"/>
      <c r="K675" s="69"/>
      <c r="L675" s="67"/>
      <c r="M675" s="69"/>
      <c r="N675" s="71"/>
      <c r="O675" s="72"/>
      <c r="P675" s="26"/>
      <c r="Q675" s="26"/>
      <c r="R675" s="26"/>
      <c r="S675" s="26"/>
    </row>
    <row r="676" spans="2:19" s="150" customFormat="1">
      <c r="B676" s="1"/>
      <c r="C676" s="26"/>
      <c r="D676" s="67"/>
      <c r="E676" s="67"/>
      <c r="F676" s="26"/>
      <c r="G676" s="69"/>
      <c r="H676" s="66"/>
      <c r="I676" s="26"/>
      <c r="J676" s="69"/>
      <c r="K676" s="69"/>
      <c r="L676" s="67"/>
      <c r="M676" s="69"/>
      <c r="N676" s="71"/>
      <c r="O676" s="72"/>
      <c r="P676" s="26"/>
      <c r="Q676" s="26"/>
      <c r="R676" s="26"/>
      <c r="S676" s="26"/>
    </row>
    <row r="677" spans="2:19" s="150" customFormat="1">
      <c r="B677" s="1"/>
      <c r="C677" s="26"/>
      <c r="D677" s="67"/>
      <c r="E677" s="67"/>
      <c r="F677" s="26"/>
      <c r="G677" s="69"/>
      <c r="H677" s="66"/>
      <c r="I677" s="26"/>
      <c r="J677" s="69"/>
      <c r="K677" s="69"/>
      <c r="L677" s="67"/>
      <c r="M677" s="69"/>
      <c r="N677" s="71"/>
      <c r="O677" s="72"/>
      <c r="P677" s="26"/>
      <c r="Q677" s="26"/>
      <c r="R677" s="26"/>
      <c r="S677" s="26"/>
    </row>
    <row r="678" spans="2:19" s="150" customFormat="1">
      <c r="B678" s="1"/>
      <c r="C678" s="26"/>
      <c r="D678" s="67"/>
      <c r="E678" s="67"/>
      <c r="F678" s="26"/>
      <c r="G678" s="69"/>
      <c r="H678" s="66"/>
      <c r="I678" s="26"/>
      <c r="J678" s="69"/>
      <c r="K678" s="69"/>
      <c r="L678" s="67"/>
      <c r="M678" s="69"/>
      <c r="N678" s="71"/>
      <c r="O678" s="72"/>
      <c r="P678" s="26"/>
      <c r="Q678" s="26"/>
      <c r="R678" s="26"/>
      <c r="S678" s="26"/>
    </row>
    <row r="679" spans="2:19" s="150" customFormat="1">
      <c r="B679" s="1"/>
      <c r="C679" s="26"/>
      <c r="D679" s="67"/>
      <c r="E679" s="67"/>
      <c r="F679" s="26"/>
      <c r="G679" s="69"/>
      <c r="H679" s="66"/>
      <c r="I679" s="26"/>
      <c r="J679" s="69"/>
      <c r="K679" s="69"/>
      <c r="L679" s="67"/>
      <c r="M679" s="69"/>
      <c r="N679" s="71"/>
      <c r="O679" s="72"/>
      <c r="P679" s="26"/>
      <c r="Q679" s="26"/>
      <c r="R679" s="26"/>
      <c r="S679" s="26"/>
    </row>
    <row r="680" spans="2:19" s="150" customFormat="1">
      <c r="B680" s="1"/>
      <c r="C680" s="26"/>
      <c r="D680" s="67"/>
      <c r="E680" s="67"/>
      <c r="F680" s="26"/>
      <c r="G680" s="69"/>
      <c r="H680" s="66"/>
      <c r="I680" s="26"/>
      <c r="J680" s="69"/>
      <c r="K680" s="69"/>
      <c r="L680" s="67"/>
      <c r="M680" s="69"/>
      <c r="N680" s="71"/>
      <c r="O680" s="72"/>
      <c r="P680" s="26"/>
      <c r="Q680" s="26"/>
      <c r="R680" s="26"/>
      <c r="S680" s="26"/>
    </row>
    <row r="681" spans="2:19" s="150" customFormat="1">
      <c r="B681" s="1"/>
      <c r="C681" s="26"/>
      <c r="D681" s="67"/>
      <c r="E681" s="67"/>
      <c r="F681" s="26"/>
      <c r="G681" s="69"/>
      <c r="H681" s="66"/>
      <c r="I681" s="26"/>
      <c r="J681" s="69"/>
      <c r="K681" s="69"/>
      <c r="L681" s="67"/>
      <c r="M681" s="69"/>
      <c r="N681" s="71"/>
      <c r="O681" s="72"/>
      <c r="P681" s="26"/>
      <c r="Q681" s="26"/>
      <c r="R681" s="26"/>
      <c r="S681" s="26"/>
    </row>
    <row r="682" spans="2:19" s="150" customFormat="1">
      <c r="B682" s="1"/>
      <c r="C682" s="26"/>
      <c r="D682" s="67"/>
      <c r="E682" s="67"/>
      <c r="F682" s="26"/>
      <c r="G682" s="69"/>
      <c r="H682" s="66"/>
      <c r="I682" s="26"/>
      <c r="J682" s="69"/>
      <c r="K682" s="69"/>
      <c r="L682" s="67"/>
      <c r="M682" s="69"/>
      <c r="N682" s="71"/>
      <c r="O682" s="72"/>
      <c r="P682" s="26"/>
      <c r="Q682" s="26"/>
      <c r="R682" s="26"/>
      <c r="S682" s="26"/>
    </row>
    <row r="683" spans="2:19" s="150" customFormat="1">
      <c r="B683" s="1"/>
      <c r="C683" s="26"/>
      <c r="D683" s="67"/>
      <c r="E683" s="67"/>
      <c r="F683" s="26"/>
      <c r="G683" s="69"/>
      <c r="H683" s="66"/>
      <c r="I683" s="26"/>
      <c r="J683" s="69"/>
      <c r="K683" s="69"/>
      <c r="L683" s="67"/>
      <c r="M683" s="69"/>
      <c r="N683" s="71"/>
      <c r="O683" s="72"/>
      <c r="P683" s="26"/>
      <c r="Q683" s="26"/>
      <c r="R683" s="26"/>
      <c r="S683" s="26"/>
    </row>
    <row r="684" spans="2:19" s="150" customFormat="1">
      <c r="B684" s="1"/>
      <c r="C684" s="26"/>
      <c r="D684" s="67"/>
      <c r="E684" s="67"/>
      <c r="F684" s="26"/>
      <c r="G684" s="69"/>
      <c r="H684" s="66"/>
      <c r="I684" s="26"/>
      <c r="J684" s="69"/>
      <c r="K684" s="69"/>
      <c r="L684" s="67"/>
      <c r="M684" s="69"/>
      <c r="N684" s="71"/>
      <c r="O684" s="72"/>
      <c r="P684" s="26"/>
      <c r="Q684" s="26"/>
      <c r="R684" s="26"/>
      <c r="S684" s="26"/>
    </row>
    <row r="685" spans="2:19" s="150" customFormat="1">
      <c r="B685" s="1"/>
      <c r="C685" s="26"/>
      <c r="D685" s="67"/>
      <c r="E685" s="67"/>
      <c r="F685" s="26"/>
      <c r="G685" s="69"/>
      <c r="H685" s="66"/>
      <c r="I685" s="26"/>
      <c r="J685" s="69"/>
      <c r="K685" s="69"/>
      <c r="L685" s="67"/>
      <c r="M685" s="69"/>
      <c r="N685" s="71"/>
      <c r="O685" s="72"/>
      <c r="P685" s="26"/>
      <c r="Q685" s="26"/>
      <c r="R685" s="26"/>
      <c r="S685" s="26"/>
    </row>
    <row r="686" spans="2:19" s="150" customFormat="1">
      <c r="B686" s="1"/>
      <c r="C686" s="26"/>
      <c r="D686" s="67"/>
      <c r="E686" s="67"/>
      <c r="F686" s="26"/>
      <c r="G686" s="69"/>
      <c r="H686" s="66"/>
      <c r="I686" s="26"/>
      <c r="J686" s="69"/>
      <c r="K686" s="69"/>
      <c r="L686" s="67"/>
      <c r="M686" s="69"/>
      <c r="N686" s="71"/>
      <c r="O686" s="72"/>
      <c r="P686" s="26"/>
      <c r="Q686" s="26"/>
      <c r="R686" s="26"/>
      <c r="S686" s="26"/>
    </row>
    <row r="687" spans="2:19" s="150" customFormat="1">
      <c r="B687" s="1"/>
      <c r="C687" s="26"/>
      <c r="D687" s="67"/>
      <c r="E687" s="67"/>
      <c r="F687" s="26"/>
      <c r="G687" s="69"/>
      <c r="H687" s="66"/>
      <c r="I687" s="26"/>
      <c r="J687" s="69"/>
      <c r="K687" s="69"/>
      <c r="L687" s="67"/>
      <c r="M687" s="69"/>
      <c r="N687" s="71"/>
      <c r="O687" s="72"/>
      <c r="P687" s="26"/>
      <c r="Q687" s="26"/>
      <c r="R687" s="26"/>
      <c r="S687" s="26"/>
    </row>
    <row r="688" spans="2:19" s="150" customFormat="1">
      <c r="B688" s="1"/>
      <c r="C688" s="26"/>
      <c r="D688" s="67"/>
      <c r="E688" s="67"/>
      <c r="F688" s="26"/>
      <c r="G688" s="69"/>
      <c r="H688" s="66"/>
      <c r="I688" s="26"/>
      <c r="J688" s="69"/>
      <c r="K688" s="69"/>
      <c r="L688" s="67"/>
      <c r="M688" s="69"/>
      <c r="N688" s="71"/>
      <c r="O688" s="72"/>
      <c r="P688" s="26"/>
      <c r="Q688" s="26"/>
      <c r="R688" s="26"/>
      <c r="S688" s="26"/>
    </row>
    <row r="689" spans="2:19" s="150" customFormat="1">
      <c r="B689" s="1"/>
      <c r="C689" s="26"/>
      <c r="D689" s="67"/>
      <c r="E689" s="67"/>
      <c r="F689" s="26"/>
      <c r="G689" s="69"/>
      <c r="H689" s="66"/>
      <c r="I689" s="26"/>
      <c r="J689" s="69"/>
      <c r="K689" s="69"/>
      <c r="L689" s="67"/>
      <c r="M689" s="69"/>
      <c r="N689" s="71"/>
      <c r="O689" s="72"/>
      <c r="P689" s="26"/>
      <c r="Q689" s="26"/>
      <c r="R689" s="26"/>
      <c r="S689" s="26"/>
    </row>
    <row r="690" spans="2:19" s="150" customFormat="1">
      <c r="B690" s="1"/>
      <c r="C690" s="26"/>
      <c r="D690" s="67"/>
      <c r="E690" s="67"/>
      <c r="F690" s="26"/>
      <c r="G690" s="69"/>
      <c r="H690" s="66"/>
      <c r="I690" s="26"/>
      <c r="J690" s="69"/>
      <c r="K690" s="69"/>
      <c r="L690" s="67"/>
      <c r="M690" s="69"/>
      <c r="N690" s="71"/>
      <c r="O690" s="72"/>
      <c r="P690" s="26"/>
      <c r="Q690" s="26"/>
      <c r="R690" s="26"/>
      <c r="S690" s="26"/>
    </row>
    <row r="691" spans="2:19" s="150" customFormat="1">
      <c r="B691" s="1"/>
      <c r="C691" s="26"/>
      <c r="D691" s="67"/>
      <c r="E691" s="67"/>
      <c r="F691" s="26"/>
      <c r="G691" s="69"/>
      <c r="H691" s="66"/>
      <c r="I691" s="26"/>
      <c r="J691" s="69"/>
      <c r="K691" s="69"/>
      <c r="L691" s="67"/>
      <c r="M691" s="69"/>
      <c r="N691" s="71"/>
      <c r="O691" s="72"/>
      <c r="P691" s="26"/>
      <c r="Q691" s="26"/>
      <c r="R691" s="26"/>
      <c r="S691" s="26"/>
    </row>
    <row r="692" spans="2:19" s="150" customFormat="1">
      <c r="B692" s="1"/>
      <c r="C692" s="26"/>
      <c r="D692" s="67"/>
      <c r="E692" s="67"/>
      <c r="F692" s="26"/>
      <c r="G692" s="69"/>
      <c r="H692" s="66"/>
      <c r="I692" s="26"/>
      <c r="J692" s="69"/>
      <c r="K692" s="69"/>
      <c r="L692" s="67"/>
      <c r="M692" s="69"/>
      <c r="N692" s="71"/>
      <c r="O692" s="72"/>
      <c r="P692" s="26"/>
      <c r="Q692" s="26"/>
      <c r="R692" s="26"/>
      <c r="S692" s="26"/>
    </row>
    <row r="693" spans="2:19"/>
    <row r="694" spans="2:19"/>
    <row r="695" spans="2:19"/>
    <row r="696" spans="2:19"/>
    <row r="697" spans="2:19"/>
    <row r="698" spans="2:19"/>
    <row r="699" spans="2:19"/>
    <row r="700" spans="2:19"/>
    <row r="701" spans="2:19"/>
    <row r="702" spans="2:19"/>
    <row r="703" spans="2:19" s="150" customFormat="1">
      <c r="B703" s="1"/>
      <c r="C703" s="26"/>
      <c r="D703" s="67"/>
      <c r="E703" s="67"/>
      <c r="F703" s="26"/>
      <c r="G703" s="69"/>
      <c r="H703" s="66"/>
      <c r="I703" s="26"/>
      <c r="J703" s="69"/>
      <c r="K703" s="69"/>
      <c r="L703" s="67"/>
      <c r="M703" s="69"/>
      <c r="N703" s="71"/>
      <c r="O703" s="72"/>
      <c r="P703" s="26"/>
      <c r="Q703" s="26"/>
      <c r="R703" s="26"/>
      <c r="S703" s="26"/>
    </row>
    <row r="704" spans="2:19" s="150" customFormat="1">
      <c r="B704" s="1"/>
      <c r="C704" s="26"/>
      <c r="D704" s="67"/>
      <c r="E704" s="67"/>
      <c r="F704" s="26"/>
      <c r="G704" s="69"/>
      <c r="H704" s="66"/>
      <c r="I704" s="26"/>
      <c r="J704" s="69"/>
      <c r="K704" s="69"/>
      <c r="L704" s="67"/>
      <c r="M704" s="69"/>
      <c r="N704" s="71"/>
      <c r="O704" s="72"/>
      <c r="P704" s="26"/>
      <c r="Q704" s="26"/>
      <c r="R704" s="26"/>
      <c r="S704" s="26"/>
    </row>
    <row r="705" spans="2:19" s="150" customFormat="1">
      <c r="B705" s="1"/>
      <c r="C705" s="26"/>
      <c r="D705" s="67"/>
      <c r="E705" s="67"/>
      <c r="F705" s="26"/>
      <c r="G705" s="69"/>
      <c r="H705" s="66"/>
      <c r="I705" s="26"/>
      <c r="J705" s="69"/>
      <c r="K705" s="69"/>
      <c r="L705" s="67"/>
      <c r="M705" s="69"/>
      <c r="N705" s="71"/>
      <c r="O705" s="72"/>
      <c r="P705" s="26"/>
      <c r="Q705" s="26"/>
      <c r="R705" s="26"/>
      <c r="S705" s="26"/>
    </row>
    <row r="706" spans="2:19" s="150" customFormat="1">
      <c r="B706" s="1"/>
      <c r="C706" s="26"/>
      <c r="D706" s="67"/>
      <c r="E706" s="67"/>
      <c r="F706" s="26"/>
      <c r="G706" s="69"/>
      <c r="H706" s="66"/>
      <c r="I706" s="26"/>
      <c r="J706" s="69"/>
      <c r="K706" s="69"/>
      <c r="L706" s="67"/>
      <c r="M706" s="69"/>
      <c r="N706" s="71"/>
      <c r="O706" s="72"/>
      <c r="P706" s="26"/>
      <c r="Q706" s="26"/>
      <c r="R706" s="26"/>
      <c r="S706" s="26"/>
    </row>
    <row r="707" spans="2:19" s="150" customFormat="1">
      <c r="B707" s="1"/>
      <c r="C707" s="26"/>
      <c r="D707" s="67"/>
      <c r="E707" s="67"/>
      <c r="F707" s="26"/>
      <c r="G707" s="69"/>
      <c r="H707" s="66"/>
      <c r="I707" s="26"/>
      <c r="J707" s="69"/>
      <c r="K707" s="69"/>
      <c r="L707" s="67"/>
      <c r="M707" s="69"/>
      <c r="N707" s="71"/>
      <c r="O707" s="72"/>
      <c r="P707" s="26"/>
      <c r="Q707" s="26"/>
      <c r="R707" s="26"/>
      <c r="S707" s="26"/>
    </row>
    <row r="708" spans="2:19" s="150" customFormat="1">
      <c r="B708" s="1"/>
      <c r="C708" s="26"/>
      <c r="D708" s="67"/>
      <c r="E708" s="67"/>
      <c r="F708" s="26"/>
      <c r="G708" s="69"/>
      <c r="H708" s="66"/>
      <c r="I708" s="26"/>
      <c r="J708" s="69"/>
      <c r="K708" s="69"/>
      <c r="L708" s="67"/>
      <c r="M708" s="69"/>
      <c r="N708" s="71"/>
      <c r="O708" s="72"/>
      <c r="P708" s="26"/>
      <c r="Q708" s="26"/>
      <c r="R708" s="26"/>
      <c r="S708" s="26"/>
    </row>
    <row r="709" spans="2:19" s="150" customFormat="1">
      <c r="B709" s="1"/>
      <c r="C709" s="26"/>
      <c r="D709" s="67"/>
      <c r="E709" s="67"/>
      <c r="F709" s="26"/>
      <c r="G709" s="69"/>
      <c r="H709" s="66"/>
      <c r="I709" s="26"/>
      <c r="J709" s="69"/>
      <c r="K709" s="69"/>
      <c r="L709" s="67"/>
      <c r="M709" s="69"/>
      <c r="N709" s="71"/>
      <c r="O709" s="72"/>
      <c r="P709" s="26"/>
      <c r="Q709" s="26"/>
      <c r="R709" s="26"/>
      <c r="S709" s="26"/>
    </row>
    <row r="710" spans="2:19" s="150" customFormat="1">
      <c r="B710" s="1"/>
      <c r="C710" s="26"/>
      <c r="D710" s="67"/>
      <c r="E710" s="67"/>
      <c r="F710" s="26"/>
      <c r="G710" s="69"/>
      <c r="H710" s="66"/>
      <c r="I710" s="26"/>
      <c r="J710" s="69"/>
      <c r="K710" s="69"/>
      <c r="L710" s="67"/>
      <c r="M710" s="69"/>
      <c r="N710" s="71"/>
      <c r="O710" s="72"/>
      <c r="P710" s="26"/>
      <c r="Q710" s="26"/>
      <c r="R710" s="26"/>
      <c r="S710" s="26"/>
    </row>
    <row r="711" spans="2:19" s="150" customFormat="1">
      <c r="B711" s="1"/>
      <c r="C711" s="26"/>
      <c r="D711" s="67"/>
      <c r="E711" s="67"/>
      <c r="F711" s="26"/>
      <c r="G711" s="69"/>
      <c r="H711" s="66"/>
      <c r="I711" s="26"/>
      <c r="J711" s="69"/>
      <c r="K711" s="69"/>
      <c r="L711" s="67"/>
      <c r="M711" s="69"/>
      <c r="N711" s="71"/>
      <c r="O711" s="72"/>
      <c r="P711" s="26"/>
      <c r="Q711" s="26"/>
      <c r="R711" s="26"/>
      <c r="S711" s="26"/>
    </row>
    <row r="712" spans="2:19" s="150" customFormat="1">
      <c r="B712" s="1"/>
      <c r="C712" s="26"/>
      <c r="D712" s="67"/>
      <c r="E712" s="67"/>
      <c r="F712" s="26"/>
      <c r="G712" s="69"/>
      <c r="H712" s="66"/>
      <c r="I712" s="26"/>
      <c r="J712" s="69"/>
      <c r="K712" s="69"/>
      <c r="L712" s="67"/>
      <c r="M712" s="69"/>
      <c r="N712" s="71"/>
      <c r="O712" s="72"/>
      <c r="P712" s="26"/>
      <c r="Q712" s="26"/>
      <c r="R712" s="26"/>
      <c r="S712" s="26"/>
    </row>
    <row r="713" spans="2:19" s="150" customFormat="1">
      <c r="B713" s="1"/>
      <c r="C713" s="26"/>
      <c r="D713" s="67"/>
      <c r="E713" s="67"/>
      <c r="F713" s="26"/>
      <c r="G713" s="69"/>
      <c r="H713" s="66"/>
      <c r="I713" s="26"/>
      <c r="J713" s="69"/>
      <c r="K713" s="69"/>
      <c r="L713" s="67"/>
      <c r="M713" s="69"/>
      <c r="N713" s="71"/>
      <c r="O713" s="72"/>
      <c r="P713" s="26"/>
      <c r="Q713" s="26"/>
      <c r="R713" s="26"/>
      <c r="S713" s="26"/>
    </row>
    <row r="714" spans="2:19" s="150" customFormat="1">
      <c r="B714" s="1"/>
      <c r="C714" s="26"/>
      <c r="D714" s="67"/>
      <c r="E714" s="67"/>
      <c r="F714" s="26"/>
      <c r="G714" s="69"/>
      <c r="H714" s="66"/>
      <c r="I714" s="26"/>
      <c r="J714" s="69"/>
      <c r="K714" s="69"/>
      <c r="L714" s="67"/>
      <c r="M714" s="69"/>
      <c r="N714" s="71"/>
      <c r="O714" s="72"/>
      <c r="P714" s="26"/>
      <c r="Q714" s="26"/>
      <c r="R714" s="26"/>
      <c r="S714" s="26"/>
    </row>
    <row r="715" spans="2:19" s="150" customFormat="1">
      <c r="B715" s="1"/>
      <c r="C715" s="26"/>
      <c r="D715" s="67"/>
      <c r="E715" s="67"/>
      <c r="F715" s="26"/>
      <c r="G715" s="69"/>
      <c r="H715" s="66"/>
      <c r="I715" s="26"/>
      <c r="J715" s="69"/>
      <c r="K715" s="69"/>
      <c r="L715" s="67"/>
      <c r="M715" s="69"/>
      <c r="N715" s="71"/>
      <c r="O715" s="72"/>
      <c r="P715" s="26"/>
      <c r="Q715" s="26"/>
      <c r="R715" s="26"/>
      <c r="S715" s="26"/>
    </row>
    <row r="716" spans="2:19" s="150" customFormat="1">
      <c r="B716" s="1"/>
      <c r="C716" s="26"/>
      <c r="D716" s="67"/>
      <c r="E716" s="67"/>
      <c r="F716" s="26"/>
      <c r="G716" s="69"/>
      <c r="H716" s="66"/>
      <c r="I716" s="26"/>
      <c r="J716" s="69"/>
      <c r="K716" s="69"/>
      <c r="L716" s="67"/>
      <c r="M716" s="69"/>
      <c r="N716" s="71"/>
      <c r="O716" s="72"/>
      <c r="P716" s="26"/>
      <c r="Q716" s="26"/>
      <c r="R716" s="26"/>
      <c r="S716" s="26"/>
    </row>
    <row r="717" spans="2:19" s="150" customFormat="1">
      <c r="B717" s="1"/>
      <c r="C717" s="26"/>
      <c r="D717" s="67"/>
      <c r="E717" s="67"/>
      <c r="F717" s="26"/>
      <c r="G717" s="69"/>
      <c r="H717" s="66"/>
      <c r="I717" s="26"/>
      <c r="J717" s="69"/>
      <c r="K717" s="69"/>
      <c r="L717" s="67"/>
      <c r="M717" s="69"/>
      <c r="N717" s="71"/>
      <c r="O717" s="72"/>
      <c r="P717" s="26"/>
      <c r="Q717" s="26"/>
      <c r="R717" s="26"/>
      <c r="S717" s="26"/>
    </row>
    <row r="718" spans="2:19" s="150" customFormat="1">
      <c r="B718" s="1"/>
      <c r="C718" s="26"/>
      <c r="D718" s="67"/>
      <c r="E718" s="67"/>
      <c r="F718" s="26"/>
      <c r="G718" s="69"/>
      <c r="H718" s="66"/>
      <c r="I718" s="26"/>
      <c r="J718" s="69"/>
      <c r="K718" s="69"/>
      <c r="L718" s="67"/>
      <c r="M718" s="69"/>
      <c r="N718" s="71"/>
      <c r="O718" s="72"/>
      <c r="P718" s="26"/>
      <c r="Q718" s="26"/>
      <c r="R718" s="26"/>
      <c r="S718" s="26"/>
    </row>
    <row r="719" spans="2:19" s="150" customFormat="1">
      <c r="B719" s="1"/>
      <c r="C719" s="26"/>
      <c r="D719" s="67"/>
      <c r="E719" s="67"/>
      <c r="F719" s="26"/>
      <c r="G719" s="69"/>
      <c r="H719" s="66"/>
      <c r="I719" s="26"/>
      <c r="J719" s="69"/>
      <c r="K719" s="69"/>
      <c r="L719" s="67"/>
      <c r="M719" s="69"/>
      <c r="N719" s="71"/>
      <c r="O719" s="72"/>
      <c r="P719" s="26"/>
      <c r="Q719" s="26"/>
      <c r="R719" s="26"/>
      <c r="S719" s="26"/>
    </row>
    <row r="720" spans="2:19" s="150" customFormat="1">
      <c r="B720" s="1"/>
      <c r="C720" s="26"/>
      <c r="D720" s="67"/>
      <c r="E720" s="67"/>
      <c r="F720" s="26"/>
      <c r="G720" s="69"/>
      <c r="H720" s="66"/>
      <c r="I720" s="26"/>
      <c r="J720" s="69"/>
      <c r="K720" s="69"/>
      <c r="L720" s="67"/>
      <c r="M720" s="69"/>
      <c r="N720" s="71"/>
      <c r="O720" s="72"/>
      <c r="P720" s="26"/>
      <c r="Q720" s="26"/>
      <c r="R720" s="26"/>
      <c r="S720" s="26"/>
    </row>
    <row r="721" spans="2:19" s="150" customFormat="1">
      <c r="B721" s="1"/>
      <c r="C721" s="26"/>
      <c r="D721" s="67"/>
      <c r="E721" s="67"/>
      <c r="F721" s="26"/>
      <c r="G721" s="69"/>
      <c r="H721" s="66"/>
      <c r="I721" s="26"/>
      <c r="J721" s="69"/>
      <c r="K721" s="69"/>
      <c r="L721" s="67"/>
      <c r="M721" s="69"/>
      <c r="N721" s="71"/>
      <c r="O721" s="72"/>
      <c r="P721" s="26"/>
      <c r="Q721" s="26"/>
      <c r="R721" s="26"/>
      <c r="S721" s="26"/>
    </row>
    <row r="722" spans="2:19" s="150" customFormat="1">
      <c r="B722" s="1"/>
      <c r="C722" s="26"/>
      <c r="D722" s="67"/>
      <c r="E722" s="67"/>
      <c r="F722" s="26"/>
      <c r="G722" s="69"/>
      <c r="H722" s="66"/>
      <c r="I722" s="26"/>
      <c r="J722" s="69"/>
      <c r="K722" s="69"/>
      <c r="L722" s="67"/>
      <c r="M722" s="69"/>
      <c r="N722" s="71"/>
      <c r="O722" s="72"/>
      <c r="P722" s="26"/>
      <c r="Q722" s="26"/>
      <c r="R722" s="26"/>
      <c r="S722" s="26"/>
    </row>
    <row r="723" spans="2:19" s="150" customFormat="1">
      <c r="B723" s="1"/>
      <c r="C723" s="26"/>
      <c r="D723" s="67"/>
      <c r="E723" s="67"/>
      <c r="F723" s="26"/>
      <c r="G723" s="69"/>
      <c r="H723" s="66"/>
      <c r="I723" s="26"/>
      <c r="J723" s="69"/>
      <c r="K723" s="69"/>
      <c r="L723" s="67"/>
      <c r="M723" s="69"/>
      <c r="N723" s="71"/>
      <c r="O723" s="72"/>
      <c r="P723" s="26"/>
      <c r="Q723" s="26"/>
      <c r="R723" s="26"/>
      <c r="S723" s="26"/>
    </row>
    <row r="724" spans="2:19" s="150" customFormat="1">
      <c r="B724" s="1"/>
      <c r="C724" s="26"/>
      <c r="D724" s="67"/>
      <c r="E724" s="67"/>
      <c r="F724" s="26"/>
      <c r="G724" s="69"/>
      <c r="H724" s="66"/>
      <c r="I724" s="26"/>
      <c r="J724" s="69"/>
      <c r="K724" s="69"/>
      <c r="L724" s="67"/>
      <c r="M724" s="69"/>
      <c r="N724" s="71"/>
      <c r="O724" s="72"/>
      <c r="P724" s="26"/>
      <c r="Q724" s="26"/>
      <c r="R724" s="26"/>
      <c r="S724" s="26"/>
    </row>
    <row r="725" spans="2:19"/>
    <row r="726" spans="2:19"/>
    <row r="727" spans="2:19"/>
    <row r="728" spans="2:19"/>
    <row r="729" spans="2:19"/>
    <row r="730" spans="2:19"/>
    <row r="731" spans="2:19"/>
    <row r="732" spans="2:19"/>
    <row r="733" spans="2:19"/>
    <row r="734" spans="2:19"/>
    <row r="735" spans="2:19"/>
    <row r="736" spans="2:19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</sheetData>
  <mergeCells count="1">
    <mergeCell ref="A1:O1"/>
  </mergeCells>
  <conditionalFormatting sqref="C31">
    <cfRule type="duplicateValues" dxfId="82" priority="3"/>
  </conditionalFormatting>
  <conditionalFormatting sqref="C34">
    <cfRule type="duplicateValues" dxfId="81" priority="2"/>
  </conditionalFormatting>
  <conditionalFormatting sqref="C36">
    <cfRule type="duplicateValues" dxfId="80" priority="1"/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18543-FFAA-4A39-8785-AB5F2D7C8836}">
  <dimension ref="A1:S726"/>
  <sheetViews>
    <sheetView topLeftCell="A4" zoomScale="70" zoomScaleNormal="70" workbookViewId="0">
      <selection activeCell="C36" sqref="C36"/>
    </sheetView>
  </sheetViews>
  <sheetFormatPr defaultColWidth="0" defaultRowHeight="11.4" zeroHeight="1"/>
  <cols>
    <col min="1" max="1" width="4.75" style="150" customWidth="1"/>
    <col min="2" max="2" width="4.75" style="1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69" t="s">
        <v>410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</row>
    <row r="2" spans="1:18" s="5" customFormat="1" ht="63.6" customHeight="1" thickBot="1">
      <c r="A2" s="149" t="s">
        <v>13</v>
      </c>
      <c r="B2" s="156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52" customFormat="1" ht="24.9" customHeight="1">
      <c r="A3" s="11">
        <v>1</v>
      </c>
      <c r="B3" s="11">
        <v>1</v>
      </c>
      <c r="C3" s="7" t="s">
        <v>393</v>
      </c>
      <c r="D3" s="8">
        <v>174281.29</v>
      </c>
      <c r="E3" s="8">
        <v>285880.69</v>
      </c>
      <c r="F3" s="136">
        <f t="shared" ref="F3:F8" si="0">(D3-E3)/E3</f>
        <v>-0.39037054234058266</v>
      </c>
      <c r="G3" s="10">
        <v>20711</v>
      </c>
      <c r="H3" s="11">
        <v>405</v>
      </c>
      <c r="I3" s="11">
        <f t="shared" ref="I3:I17" si="1">G3/H3</f>
        <v>51.138271604938275</v>
      </c>
      <c r="J3" s="10">
        <v>17</v>
      </c>
      <c r="K3" s="21">
        <v>3</v>
      </c>
      <c r="L3" s="8">
        <v>949658.17</v>
      </c>
      <c r="M3" s="10">
        <v>117733</v>
      </c>
      <c r="N3" s="12">
        <v>46233</v>
      </c>
      <c r="O3" s="30" t="s">
        <v>414</v>
      </c>
      <c r="R3" s="6"/>
    </row>
    <row r="4" spans="1:18" s="52" customFormat="1" ht="24.9" customHeight="1">
      <c r="A4" s="11">
        <v>2</v>
      </c>
      <c r="B4" s="11">
        <v>2</v>
      </c>
      <c r="C4" s="13" t="s">
        <v>385</v>
      </c>
      <c r="D4" s="8">
        <v>122697.69</v>
      </c>
      <c r="E4" s="8">
        <v>182223.8</v>
      </c>
      <c r="F4" s="136">
        <f t="shared" si="0"/>
        <v>-0.32666484838972731</v>
      </c>
      <c r="G4" s="10">
        <v>14153</v>
      </c>
      <c r="H4" s="11">
        <v>239</v>
      </c>
      <c r="I4" s="11">
        <f t="shared" si="1"/>
        <v>59.21757322175732</v>
      </c>
      <c r="J4" s="10">
        <v>18</v>
      </c>
      <c r="K4" s="21">
        <v>5</v>
      </c>
      <c r="L4" s="8">
        <v>1264373</v>
      </c>
      <c r="M4" s="10">
        <v>140751</v>
      </c>
      <c r="N4" s="12">
        <v>46220</v>
      </c>
      <c r="O4" s="30" t="s">
        <v>215</v>
      </c>
      <c r="R4" s="6"/>
    </row>
    <row r="5" spans="1:18" s="52" customFormat="1" ht="24.9" customHeight="1">
      <c r="A5" s="11">
        <v>3</v>
      </c>
      <c r="B5" s="11">
        <v>7</v>
      </c>
      <c r="C5" s="7" t="s">
        <v>406</v>
      </c>
      <c r="D5" s="8">
        <v>96497.4</v>
      </c>
      <c r="E5" s="8">
        <v>10106.19</v>
      </c>
      <c r="F5" s="136">
        <f t="shared" si="0"/>
        <v>8.5483461126299805</v>
      </c>
      <c r="G5" s="10">
        <v>16446</v>
      </c>
      <c r="H5" s="11">
        <v>396</v>
      </c>
      <c r="I5" s="11">
        <f t="shared" si="1"/>
        <v>41.530303030303031</v>
      </c>
      <c r="J5" s="10">
        <v>19</v>
      </c>
      <c r="K5" s="10">
        <v>1</v>
      </c>
      <c r="L5" s="8">
        <v>106604</v>
      </c>
      <c r="M5" s="10">
        <v>18319</v>
      </c>
      <c r="N5" s="23">
        <v>46249</v>
      </c>
      <c r="O5" s="30" t="s">
        <v>308</v>
      </c>
      <c r="R5" s="6"/>
    </row>
    <row r="6" spans="1:18" s="52" customFormat="1" ht="24.9" customHeight="1">
      <c r="A6" s="11">
        <v>4</v>
      </c>
      <c r="B6" s="11">
        <v>3</v>
      </c>
      <c r="C6" s="7" t="s">
        <v>369</v>
      </c>
      <c r="D6" s="8">
        <v>40682.06</v>
      </c>
      <c r="E6" s="8">
        <v>48366.37</v>
      </c>
      <c r="F6" s="136">
        <f t="shared" si="0"/>
        <v>-0.15887712888108008</v>
      </c>
      <c r="G6" s="10">
        <v>6629</v>
      </c>
      <c r="H6" s="11">
        <v>214</v>
      </c>
      <c r="I6" s="11">
        <f t="shared" si="1"/>
        <v>30.976635514018692</v>
      </c>
      <c r="J6" s="10">
        <v>16</v>
      </c>
      <c r="K6" s="21">
        <v>7</v>
      </c>
      <c r="L6" s="8">
        <v>990400</v>
      </c>
      <c r="M6" s="10">
        <v>152397</v>
      </c>
      <c r="N6" s="12">
        <v>46204</v>
      </c>
      <c r="O6" s="29" t="s">
        <v>215</v>
      </c>
      <c r="R6" s="6"/>
    </row>
    <row r="7" spans="1:18" s="52" customFormat="1" ht="24.9" customHeight="1">
      <c r="A7" s="11">
        <v>5</v>
      </c>
      <c r="B7" s="11">
        <v>13</v>
      </c>
      <c r="C7" s="7" t="s">
        <v>407</v>
      </c>
      <c r="D7" s="8">
        <v>30050.26</v>
      </c>
      <c r="E7" s="8">
        <v>2416.4</v>
      </c>
      <c r="F7" s="136">
        <f t="shared" si="0"/>
        <v>11.435962588975334</v>
      </c>
      <c r="G7" s="10">
        <v>4153</v>
      </c>
      <c r="H7" s="11">
        <v>219</v>
      </c>
      <c r="I7" s="11">
        <f t="shared" si="1"/>
        <v>18.963470319634702</v>
      </c>
      <c r="J7" s="10">
        <v>17</v>
      </c>
      <c r="K7" s="10">
        <v>1</v>
      </c>
      <c r="L7" s="8">
        <v>32466.66</v>
      </c>
      <c r="M7" s="10">
        <v>4466</v>
      </c>
      <c r="N7" s="23">
        <v>46248</v>
      </c>
      <c r="O7" s="30" t="s">
        <v>60</v>
      </c>
      <c r="R7" s="6"/>
    </row>
    <row r="8" spans="1:18" s="52" customFormat="1" ht="24.9" customHeight="1">
      <c r="A8" s="11">
        <v>6</v>
      </c>
      <c r="B8" s="11">
        <v>11</v>
      </c>
      <c r="C8" s="7" t="s">
        <v>405</v>
      </c>
      <c r="D8" s="8">
        <v>27827.9</v>
      </c>
      <c r="E8" s="8">
        <v>7065.79</v>
      </c>
      <c r="F8" s="136">
        <f t="shared" si="0"/>
        <v>2.9383989617579918</v>
      </c>
      <c r="G8" s="10">
        <v>3837</v>
      </c>
      <c r="H8" s="11">
        <v>183</v>
      </c>
      <c r="I8" s="11">
        <f t="shared" si="1"/>
        <v>20.967213114754099</v>
      </c>
      <c r="J8" s="127">
        <v>17</v>
      </c>
      <c r="K8" s="10">
        <v>1</v>
      </c>
      <c r="L8" s="129">
        <v>34894</v>
      </c>
      <c r="M8" s="127">
        <v>4570</v>
      </c>
      <c r="N8" s="23">
        <v>46248</v>
      </c>
      <c r="O8" s="30" t="s">
        <v>215</v>
      </c>
      <c r="R8" s="6"/>
    </row>
    <row r="9" spans="1:18" s="52" customFormat="1" ht="24" customHeight="1">
      <c r="A9" s="11">
        <v>7</v>
      </c>
      <c r="B9" s="10" t="s">
        <v>57</v>
      </c>
      <c r="C9" s="7" t="s">
        <v>408</v>
      </c>
      <c r="D9" s="8">
        <v>9852.1</v>
      </c>
      <c r="E9" s="10" t="s">
        <v>53</v>
      </c>
      <c r="F9" s="10" t="s">
        <v>53</v>
      </c>
      <c r="G9" s="127">
        <v>1208</v>
      </c>
      <c r="H9" s="11">
        <v>10</v>
      </c>
      <c r="I9" s="11">
        <f t="shared" si="1"/>
        <v>120.8</v>
      </c>
      <c r="J9" s="127">
        <v>10</v>
      </c>
      <c r="K9" s="10" t="s">
        <v>53</v>
      </c>
      <c r="L9" s="129">
        <v>9852.1</v>
      </c>
      <c r="M9" s="127">
        <v>1208</v>
      </c>
      <c r="N9" s="12" t="s">
        <v>48</v>
      </c>
      <c r="O9" s="30" t="s">
        <v>414</v>
      </c>
      <c r="R9" s="6"/>
    </row>
    <row r="10" spans="1:18" s="52" customFormat="1" ht="24.9" customHeight="1">
      <c r="A10" s="11">
        <v>8</v>
      </c>
      <c r="B10" s="10" t="s">
        <v>57</v>
      </c>
      <c r="C10" s="7" t="s">
        <v>409</v>
      </c>
      <c r="D10" s="8">
        <v>9326.7999999999993</v>
      </c>
      <c r="E10" s="10" t="s">
        <v>53</v>
      </c>
      <c r="F10" s="10" t="s">
        <v>53</v>
      </c>
      <c r="G10" s="10">
        <v>876</v>
      </c>
      <c r="H10" s="11">
        <v>8</v>
      </c>
      <c r="I10" s="11">
        <f t="shared" si="1"/>
        <v>109.5</v>
      </c>
      <c r="J10" s="10">
        <v>7</v>
      </c>
      <c r="K10" s="10" t="s">
        <v>53</v>
      </c>
      <c r="L10" s="8">
        <v>9326.7999999999993</v>
      </c>
      <c r="M10" s="10">
        <v>876</v>
      </c>
      <c r="N10" s="12" t="s">
        <v>48</v>
      </c>
      <c r="O10" s="29" t="s">
        <v>44</v>
      </c>
      <c r="R10" s="6"/>
    </row>
    <row r="11" spans="1:18" s="52" customFormat="1" ht="24.9" customHeight="1">
      <c r="A11" s="11">
        <v>9</v>
      </c>
      <c r="B11" s="11">
        <v>6</v>
      </c>
      <c r="C11" s="7" t="s">
        <v>375</v>
      </c>
      <c r="D11" s="8">
        <v>9194.77</v>
      </c>
      <c r="E11" s="8">
        <v>14584.11</v>
      </c>
      <c r="F11" s="136">
        <f t="shared" ref="F11:F16" si="2">(D11-E11)/E11</f>
        <v>-0.36953506247552986</v>
      </c>
      <c r="G11" s="10">
        <v>1541</v>
      </c>
      <c r="H11" s="11">
        <v>55</v>
      </c>
      <c r="I11" s="11">
        <f t="shared" si="1"/>
        <v>28.018181818181819</v>
      </c>
      <c r="J11" s="10">
        <v>11</v>
      </c>
      <c r="K11" s="21">
        <v>6</v>
      </c>
      <c r="L11" s="8">
        <v>199892</v>
      </c>
      <c r="M11" s="10">
        <v>32405</v>
      </c>
      <c r="N11" s="153">
        <v>46213</v>
      </c>
      <c r="O11" s="30" t="s">
        <v>40</v>
      </c>
      <c r="R11" s="6"/>
    </row>
    <row r="12" spans="1:18" s="52" customFormat="1" ht="24.9" customHeight="1">
      <c r="A12" s="11">
        <v>10</v>
      </c>
      <c r="B12" s="11">
        <v>8</v>
      </c>
      <c r="C12" s="13" t="s">
        <v>333</v>
      </c>
      <c r="D12" s="8">
        <v>6941.33</v>
      </c>
      <c r="E12" s="8">
        <v>9903.43</v>
      </c>
      <c r="F12" s="136">
        <f t="shared" si="2"/>
        <v>-0.29909839318296794</v>
      </c>
      <c r="G12" s="10">
        <v>904</v>
      </c>
      <c r="H12" s="11">
        <v>32</v>
      </c>
      <c r="I12" s="11">
        <f t="shared" si="1"/>
        <v>28.25</v>
      </c>
      <c r="J12" s="10">
        <v>6</v>
      </c>
      <c r="K12" s="21">
        <v>10</v>
      </c>
      <c r="L12" s="8">
        <v>429319</v>
      </c>
      <c r="M12" s="10">
        <v>54796</v>
      </c>
      <c r="N12" s="12">
        <v>46185</v>
      </c>
      <c r="O12" s="30" t="s">
        <v>88</v>
      </c>
      <c r="R12" s="6"/>
    </row>
    <row r="13" spans="1:18" s="52" customFormat="1" ht="24.9" customHeight="1">
      <c r="A13" s="11">
        <v>11</v>
      </c>
      <c r="B13" s="11">
        <v>5</v>
      </c>
      <c r="C13" s="13" t="s">
        <v>342</v>
      </c>
      <c r="D13" s="8">
        <v>6219.37</v>
      </c>
      <c r="E13" s="8">
        <v>14601.73</v>
      </c>
      <c r="F13" s="136">
        <f t="shared" si="2"/>
        <v>-0.57406622365979931</v>
      </c>
      <c r="G13" s="127">
        <v>1043</v>
      </c>
      <c r="H13" s="137">
        <v>52</v>
      </c>
      <c r="I13" s="11">
        <f t="shared" si="1"/>
        <v>20.057692307692307</v>
      </c>
      <c r="J13" s="127">
        <v>6</v>
      </c>
      <c r="K13" s="21">
        <v>9</v>
      </c>
      <c r="L13" s="129">
        <v>398811</v>
      </c>
      <c r="M13" s="10">
        <v>66460</v>
      </c>
      <c r="N13" s="12">
        <v>46192</v>
      </c>
      <c r="O13" s="30" t="s">
        <v>40</v>
      </c>
      <c r="R13" s="6"/>
    </row>
    <row r="14" spans="1:18" s="1" customFormat="1" ht="24.9" customHeight="1">
      <c r="A14" s="11">
        <v>12</v>
      </c>
      <c r="B14" s="11">
        <v>4</v>
      </c>
      <c r="C14" s="7" t="s">
        <v>399</v>
      </c>
      <c r="D14" s="8">
        <v>5865.67</v>
      </c>
      <c r="E14" s="8">
        <v>16247.29</v>
      </c>
      <c r="F14" s="136">
        <f t="shared" si="2"/>
        <v>-0.63897548452695807</v>
      </c>
      <c r="G14" s="10">
        <v>751</v>
      </c>
      <c r="H14" s="11">
        <v>56</v>
      </c>
      <c r="I14" s="11">
        <f t="shared" si="1"/>
        <v>13.410714285714286</v>
      </c>
      <c r="J14" s="10">
        <v>8</v>
      </c>
      <c r="K14" s="10">
        <v>2</v>
      </c>
      <c r="L14" s="8">
        <v>23028.86</v>
      </c>
      <c r="M14" s="10">
        <v>3029</v>
      </c>
      <c r="N14" s="23">
        <v>46241</v>
      </c>
      <c r="O14" s="30" t="s">
        <v>44</v>
      </c>
    </row>
    <row r="15" spans="1:18" s="1" customFormat="1" ht="24.9" customHeight="1">
      <c r="A15" s="11">
        <v>13</v>
      </c>
      <c r="B15" s="11">
        <v>12</v>
      </c>
      <c r="C15" s="7" t="s">
        <v>371</v>
      </c>
      <c r="D15" s="8">
        <v>3451.85</v>
      </c>
      <c r="E15" s="8">
        <v>6921.64</v>
      </c>
      <c r="F15" s="136">
        <f t="shared" si="2"/>
        <v>-0.5012959356453095</v>
      </c>
      <c r="G15" s="10">
        <v>454</v>
      </c>
      <c r="H15" s="11">
        <v>20</v>
      </c>
      <c r="I15" s="11">
        <f t="shared" si="1"/>
        <v>22.7</v>
      </c>
      <c r="J15" s="10">
        <v>4</v>
      </c>
      <c r="K15" s="21">
        <v>7</v>
      </c>
      <c r="L15" s="8">
        <v>144059.57</v>
      </c>
      <c r="M15" s="10">
        <v>18820</v>
      </c>
      <c r="N15" s="12">
        <v>46206</v>
      </c>
      <c r="O15" s="30" t="s">
        <v>44</v>
      </c>
    </row>
    <row r="16" spans="1:18" s="1" customFormat="1" ht="24.6" customHeight="1">
      <c r="A16" s="11">
        <v>14</v>
      </c>
      <c r="B16" s="11">
        <v>10</v>
      </c>
      <c r="C16" s="7" t="s">
        <v>404</v>
      </c>
      <c r="D16" s="8">
        <v>1775.39</v>
      </c>
      <c r="E16" s="8">
        <v>7172.86</v>
      </c>
      <c r="F16" s="136">
        <f t="shared" si="2"/>
        <v>-0.75248506174663932</v>
      </c>
      <c r="G16" s="10">
        <v>241</v>
      </c>
      <c r="H16" s="11">
        <v>28</v>
      </c>
      <c r="I16" s="11">
        <f t="shared" si="1"/>
        <v>8.6071428571428577</v>
      </c>
      <c r="J16" s="10">
        <v>5</v>
      </c>
      <c r="K16" s="10">
        <v>2</v>
      </c>
      <c r="L16" s="8">
        <v>8948</v>
      </c>
      <c r="M16" s="10">
        <v>1205</v>
      </c>
      <c r="N16" s="12">
        <v>46241</v>
      </c>
      <c r="O16" s="30" t="s">
        <v>88</v>
      </c>
    </row>
    <row r="17" spans="1:15" ht="24.6" customHeight="1">
      <c r="A17" s="11">
        <v>15</v>
      </c>
      <c r="B17" s="10" t="s">
        <v>53</v>
      </c>
      <c r="C17" s="7" t="s">
        <v>413</v>
      </c>
      <c r="D17" s="8">
        <v>1588</v>
      </c>
      <c r="E17" s="10" t="s">
        <v>53</v>
      </c>
      <c r="F17" s="10" t="s">
        <v>53</v>
      </c>
      <c r="G17" s="10">
        <v>199</v>
      </c>
      <c r="H17" s="11">
        <v>1</v>
      </c>
      <c r="I17" s="11">
        <f t="shared" si="1"/>
        <v>199</v>
      </c>
      <c r="J17" s="10">
        <v>1</v>
      </c>
      <c r="K17" s="10">
        <v>128</v>
      </c>
      <c r="L17" s="8">
        <v>24157.200000000001</v>
      </c>
      <c r="M17" s="10">
        <v>2614</v>
      </c>
      <c r="N17" s="10" t="s">
        <v>53</v>
      </c>
      <c r="O17" s="30" t="s">
        <v>47</v>
      </c>
    </row>
    <row r="18" spans="1:15" ht="24.6" customHeight="1">
      <c r="A18" s="11">
        <v>16</v>
      </c>
      <c r="B18" s="11">
        <v>9</v>
      </c>
      <c r="C18" s="7" t="s">
        <v>390</v>
      </c>
      <c r="D18" s="8">
        <v>1266</v>
      </c>
      <c r="E18" s="8">
        <v>7254</v>
      </c>
      <c r="F18" s="136">
        <f>(D18-E18)/E18</f>
        <v>-0.82547559966914807</v>
      </c>
      <c r="G18" s="10">
        <v>248</v>
      </c>
      <c r="H18" s="10" t="s">
        <v>53</v>
      </c>
      <c r="I18" s="10" t="s">
        <v>53</v>
      </c>
      <c r="J18" s="10">
        <v>6</v>
      </c>
      <c r="K18" s="21">
        <v>4</v>
      </c>
      <c r="L18" s="8">
        <v>32551</v>
      </c>
      <c r="M18" s="10">
        <v>6460</v>
      </c>
      <c r="N18" s="12">
        <v>46227</v>
      </c>
      <c r="O18" s="30" t="s">
        <v>46</v>
      </c>
    </row>
    <row r="19" spans="1:15" ht="24.6" customHeight="1">
      <c r="A19" s="11">
        <v>17</v>
      </c>
      <c r="B19" s="10" t="s">
        <v>53</v>
      </c>
      <c r="C19" s="18" t="s">
        <v>241</v>
      </c>
      <c r="D19" s="8">
        <v>1265.5</v>
      </c>
      <c r="E19" s="10" t="s">
        <v>53</v>
      </c>
      <c r="F19" s="10" t="s">
        <v>53</v>
      </c>
      <c r="G19" s="10">
        <v>524</v>
      </c>
      <c r="H19" s="11">
        <v>24</v>
      </c>
      <c r="I19" s="11">
        <f t="shared" ref="I19:I26" si="3">G19/H19</f>
        <v>21.833333333333332</v>
      </c>
      <c r="J19" s="10">
        <v>4</v>
      </c>
      <c r="K19" s="10">
        <v>66</v>
      </c>
      <c r="L19" s="8">
        <v>35139.160000000003</v>
      </c>
      <c r="M19" s="10">
        <v>8349</v>
      </c>
      <c r="N19" s="23">
        <v>45794</v>
      </c>
      <c r="O19" s="29" t="s">
        <v>44</v>
      </c>
    </row>
    <row r="20" spans="1:15" ht="24.6" customHeight="1">
      <c r="A20" s="11">
        <v>18</v>
      </c>
      <c r="B20" s="11">
        <v>20</v>
      </c>
      <c r="C20" s="7" t="s">
        <v>391</v>
      </c>
      <c r="D20" s="8">
        <v>1130.6199999999999</v>
      </c>
      <c r="E20" s="8">
        <v>622</v>
      </c>
      <c r="F20" s="136">
        <f>(D20-E20)/E20</f>
        <v>0.81771704180064286</v>
      </c>
      <c r="G20" s="10">
        <v>163</v>
      </c>
      <c r="H20" s="11">
        <v>12</v>
      </c>
      <c r="I20" s="11">
        <f t="shared" si="3"/>
        <v>13.583333333333334</v>
      </c>
      <c r="J20" s="10">
        <v>4</v>
      </c>
      <c r="K20" s="10" t="s">
        <v>53</v>
      </c>
      <c r="L20" s="8">
        <v>5008.51</v>
      </c>
      <c r="M20" s="10">
        <v>719</v>
      </c>
      <c r="N20" s="12">
        <v>46227</v>
      </c>
      <c r="O20" s="30" t="s">
        <v>45</v>
      </c>
    </row>
    <row r="21" spans="1:15" ht="24.6" customHeight="1">
      <c r="A21" s="11">
        <v>19</v>
      </c>
      <c r="B21" s="10" t="s">
        <v>53</v>
      </c>
      <c r="C21" s="7" t="s">
        <v>366</v>
      </c>
      <c r="D21" s="8">
        <v>851.5</v>
      </c>
      <c r="E21" s="10" t="s">
        <v>53</v>
      </c>
      <c r="F21" s="10" t="s">
        <v>53</v>
      </c>
      <c r="G21" s="10">
        <v>368</v>
      </c>
      <c r="H21" s="11">
        <v>24</v>
      </c>
      <c r="I21" s="11">
        <f t="shared" si="3"/>
        <v>15.333333333333334</v>
      </c>
      <c r="J21" s="10">
        <v>4</v>
      </c>
      <c r="K21" s="10">
        <v>31</v>
      </c>
      <c r="L21" s="8">
        <v>306444.21000000002</v>
      </c>
      <c r="M21" s="10">
        <v>55636</v>
      </c>
      <c r="N21" s="12">
        <v>46038</v>
      </c>
      <c r="O21" s="29" t="s">
        <v>44</v>
      </c>
    </row>
    <row r="22" spans="1:15" ht="24.6" customHeight="1">
      <c r="A22" s="11">
        <v>20</v>
      </c>
      <c r="B22" s="11">
        <v>18</v>
      </c>
      <c r="C22" s="7" t="s">
        <v>238</v>
      </c>
      <c r="D22" s="8">
        <v>547.25</v>
      </c>
      <c r="E22" s="8">
        <v>781.13</v>
      </c>
      <c r="F22" s="9">
        <f>(D22-E22)/E22</f>
        <v>-0.29941238974306456</v>
      </c>
      <c r="G22" s="10">
        <v>61</v>
      </c>
      <c r="H22" s="11">
        <v>7</v>
      </c>
      <c r="I22" s="11">
        <f t="shared" si="3"/>
        <v>8.7142857142857135</v>
      </c>
      <c r="J22" s="10">
        <v>2</v>
      </c>
      <c r="K22" s="10">
        <v>19</v>
      </c>
      <c r="L22" s="8">
        <v>204141.41000000003</v>
      </c>
      <c r="M22" s="10">
        <v>28168</v>
      </c>
      <c r="N22" s="12">
        <v>46122</v>
      </c>
      <c r="O22" s="30" t="s">
        <v>47</v>
      </c>
    </row>
    <row r="23" spans="1:15" ht="24.6" customHeight="1">
      <c r="A23" s="11">
        <v>21</v>
      </c>
      <c r="B23" s="11">
        <v>30</v>
      </c>
      <c r="C23" s="7" t="s">
        <v>360</v>
      </c>
      <c r="D23" s="8">
        <v>525.70000000000005</v>
      </c>
      <c r="E23" s="8">
        <v>89</v>
      </c>
      <c r="F23" s="136">
        <f>(D23-E23)/E23</f>
        <v>4.9067415730337087</v>
      </c>
      <c r="G23" s="10">
        <v>80</v>
      </c>
      <c r="H23" s="11">
        <v>4</v>
      </c>
      <c r="I23" s="11">
        <f t="shared" si="3"/>
        <v>20</v>
      </c>
      <c r="J23" s="10" t="s">
        <v>53</v>
      </c>
      <c r="K23" s="10">
        <v>3</v>
      </c>
      <c r="L23" s="8">
        <v>5811.75</v>
      </c>
      <c r="M23" s="10">
        <v>851</v>
      </c>
      <c r="N23" s="12">
        <v>46192</v>
      </c>
      <c r="O23" s="30" t="s">
        <v>45</v>
      </c>
    </row>
    <row r="24" spans="1:15" ht="24.6" customHeight="1">
      <c r="A24" s="11">
        <v>22</v>
      </c>
      <c r="B24" s="10" t="s">
        <v>53</v>
      </c>
      <c r="C24" s="7" t="s">
        <v>162</v>
      </c>
      <c r="D24" s="8">
        <v>365.28</v>
      </c>
      <c r="E24" s="10" t="s">
        <v>53</v>
      </c>
      <c r="F24" s="10" t="s">
        <v>53</v>
      </c>
      <c r="G24" s="10">
        <v>63</v>
      </c>
      <c r="H24" s="11">
        <v>1</v>
      </c>
      <c r="I24" s="11">
        <f t="shared" si="3"/>
        <v>63</v>
      </c>
      <c r="J24" s="10">
        <v>1</v>
      </c>
      <c r="K24" s="10" t="s">
        <v>53</v>
      </c>
      <c r="L24" s="8">
        <v>36743</v>
      </c>
      <c r="M24" s="10">
        <v>6466</v>
      </c>
      <c r="N24" s="23">
        <v>46080</v>
      </c>
      <c r="O24" s="30" t="s">
        <v>88</v>
      </c>
    </row>
    <row r="25" spans="1:15" ht="24.6" customHeight="1">
      <c r="A25" s="11">
        <v>23</v>
      </c>
      <c r="B25" s="11">
        <v>21</v>
      </c>
      <c r="C25" s="7" t="s">
        <v>403</v>
      </c>
      <c r="D25" s="8">
        <v>298.23</v>
      </c>
      <c r="E25" s="8">
        <v>478.17</v>
      </c>
      <c r="F25" s="136">
        <f>(D25-E25)/E25</f>
        <v>-0.37630968065750675</v>
      </c>
      <c r="G25" s="10">
        <v>41</v>
      </c>
      <c r="H25" s="11">
        <v>5</v>
      </c>
      <c r="I25" s="11">
        <f t="shared" si="3"/>
        <v>8.1999999999999993</v>
      </c>
      <c r="J25" s="10">
        <v>3</v>
      </c>
      <c r="K25" s="10">
        <v>2</v>
      </c>
      <c r="L25" s="8">
        <v>776.4</v>
      </c>
      <c r="M25" s="10">
        <v>120</v>
      </c>
      <c r="N25" s="12">
        <v>46241</v>
      </c>
      <c r="O25" s="30" t="s">
        <v>228</v>
      </c>
    </row>
    <row r="26" spans="1:15" ht="24.6" customHeight="1">
      <c r="A26" s="11">
        <v>24</v>
      </c>
      <c r="B26" s="10" t="s">
        <v>53</v>
      </c>
      <c r="C26" s="7" t="s">
        <v>195</v>
      </c>
      <c r="D26" s="8">
        <v>219.5</v>
      </c>
      <c r="E26" s="10" t="s">
        <v>53</v>
      </c>
      <c r="F26" s="10" t="s">
        <v>53</v>
      </c>
      <c r="G26" s="10">
        <v>33</v>
      </c>
      <c r="H26" s="11">
        <v>1</v>
      </c>
      <c r="I26" s="11">
        <f t="shared" si="3"/>
        <v>33</v>
      </c>
      <c r="J26" s="10">
        <v>1</v>
      </c>
      <c r="K26" s="10" t="s">
        <v>53</v>
      </c>
      <c r="L26" s="8">
        <v>3452.25</v>
      </c>
      <c r="M26" s="10">
        <v>548</v>
      </c>
      <c r="N26" s="12">
        <v>46104</v>
      </c>
      <c r="O26" s="29" t="s">
        <v>47</v>
      </c>
    </row>
    <row r="27" spans="1:15" ht="24.6" customHeight="1">
      <c r="A27" s="11">
        <v>25</v>
      </c>
      <c r="B27" s="11">
        <v>23</v>
      </c>
      <c r="C27" s="13" t="s">
        <v>343</v>
      </c>
      <c r="D27" s="8">
        <v>151</v>
      </c>
      <c r="E27" s="8">
        <v>352</v>
      </c>
      <c r="F27" s="136">
        <f>(D27-E27)/E27</f>
        <v>-0.57102272727272729</v>
      </c>
      <c r="G27" s="10">
        <v>29</v>
      </c>
      <c r="H27" s="10" t="s">
        <v>53</v>
      </c>
      <c r="I27" s="10" t="s">
        <v>53</v>
      </c>
      <c r="J27" s="10">
        <v>2</v>
      </c>
      <c r="K27" s="21">
        <v>10</v>
      </c>
      <c r="L27" s="8">
        <v>16991</v>
      </c>
      <c r="M27" s="10">
        <v>2772</v>
      </c>
      <c r="N27" s="12">
        <v>46185</v>
      </c>
      <c r="O27" s="30" t="s">
        <v>46</v>
      </c>
    </row>
    <row r="28" spans="1:15" ht="24.6" customHeight="1">
      <c r="A28" s="11">
        <v>26</v>
      </c>
      <c r="B28" s="11">
        <v>25</v>
      </c>
      <c r="C28" s="7" t="s">
        <v>273</v>
      </c>
      <c r="D28" s="8">
        <v>124.82</v>
      </c>
      <c r="E28" s="8">
        <v>149.94999999999999</v>
      </c>
      <c r="F28" s="136">
        <f>(D28-E28)/E28</f>
        <v>-0.16758919639879957</v>
      </c>
      <c r="G28" s="10">
        <v>26</v>
      </c>
      <c r="H28" s="11">
        <v>1</v>
      </c>
      <c r="I28" s="11">
        <f t="shared" ref="I28:I38" si="4">G28/H28</f>
        <v>26</v>
      </c>
      <c r="J28" s="10">
        <v>1</v>
      </c>
      <c r="K28" s="21">
        <v>16</v>
      </c>
      <c r="L28" s="8">
        <v>938989</v>
      </c>
      <c r="M28" s="10">
        <v>112698</v>
      </c>
      <c r="N28" s="12">
        <v>46143</v>
      </c>
      <c r="O28" s="30" t="s">
        <v>40</v>
      </c>
    </row>
    <row r="29" spans="1:15" ht="24.6" customHeight="1">
      <c r="A29" s="11">
        <v>27</v>
      </c>
      <c r="B29" s="11">
        <v>29</v>
      </c>
      <c r="C29" s="13" t="s">
        <v>262</v>
      </c>
      <c r="D29" s="8">
        <v>104.18</v>
      </c>
      <c r="E29" s="8">
        <v>141.41</v>
      </c>
      <c r="F29" s="136">
        <f>(D29-E29)/E29</f>
        <v>-0.26327699596916759</v>
      </c>
      <c r="G29" s="10">
        <v>20</v>
      </c>
      <c r="H29" s="11">
        <v>1</v>
      </c>
      <c r="I29" s="11">
        <f t="shared" si="4"/>
        <v>20</v>
      </c>
      <c r="J29" s="10">
        <v>1</v>
      </c>
      <c r="K29" s="21">
        <v>17</v>
      </c>
      <c r="L29" s="8">
        <v>702463</v>
      </c>
      <c r="M29" s="10">
        <v>92767</v>
      </c>
      <c r="N29" s="12">
        <v>46136</v>
      </c>
      <c r="O29" s="30" t="s">
        <v>215</v>
      </c>
    </row>
    <row r="30" spans="1:15" ht="24.6" customHeight="1">
      <c r="A30" s="11">
        <v>28</v>
      </c>
      <c r="B30" s="11">
        <v>36</v>
      </c>
      <c r="C30" s="18" t="s">
        <v>294</v>
      </c>
      <c r="D30" s="8">
        <v>96.9</v>
      </c>
      <c r="E30" s="8">
        <v>19.350000000000001</v>
      </c>
      <c r="F30" s="136">
        <f>(D30-E30)/E30</f>
        <v>4.0077519379844961</v>
      </c>
      <c r="G30" s="10">
        <v>18</v>
      </c>
      <c r="H30" s="11">
        <v>2</v>
      </c>
      <c r="I30" s="11">
        <f t="shared" si="4"/>
        <v>9</v>
      </c>
      <c r="J30" s="10">
        <v>1</v>
      </c>
      <c r="K30" s="10">
        <v>16</v>
      </c>
      <c r="L30" s="8">
        <v>2360.9499999999998</v>
      </c>
      <c r="M30" s="10">
        <v>851</v>
      </c>
      <c r="N30" s="23">
        <v>46150</v>
      </c>
      <c r="O30" s="29" t="s">
        <v>90</v>
      </c>
    </row>
    <row r="31" spans="1:15" ht="24.6" customHeight="1">
      <c r="A31" s="11">
        <v>29</v>
      </c>
      <c r="B31" s="11">
        <v>27</v>
      </c>
      <c r="C31" s="7" t="s">
        <v>210</v>
      </c>
      <c r="D31" s="8">
        <v>71.5</v>
      </c>
      <c r="E31" s="8">
        <v>147.5</v>
      </c>
      <c r="F31" s="9">
        <f>(D31-E31)/E31</f>
        <v>-0.51525423728813557</v>
      </c>
      <c r="G31" s="10">
        <v>14</v>
      </c>
      <c r="H31" s="11">
        <v>1</v>
      </c>
      <c r="I31" s="11">
        <f t="shared" si="4"/>
        <v>14</v>
      </c>
      <c r="J31" s="10">
        <v>1</v>
      </c>
      <c r="K31" s="10">
        <v>22</v>
      </c>
      <c r="L31" s="8">
        <v>1527.6100000000001</v>
      </c>
      <c r="M31" s="10">
        <v>253</v>
      </c>
      <c r="N31" s="12">
        <v>46087</v>
      </c>
      <c r="O31" s="29" t="s">
        <v>47</v>
      </c>
    </row>
    <row r="32" spans="1:15" ht="24.6" customHeight="1">
      <c r="A32" s="11">
        <v>30</v>
      </c>
      <c r="B32" s="10" t="s">
        <v>53</v>
      </c>
      <c r="C32" s="53" t="s">
        <v>209</v>
      </c>
      <c r="D32" s="8">
        <v>61</v>
      </c>
      <c r="E32" s="10" t="s">
        <v>53</v>
      </c>
      <c r="F32" s="10" t="s">
        <v>53</v>
      </c>
      <c r="G32" s="10">
        <v>9</v>
      </c>
      <c r="H32" s="11">
        <v>1</v>
      </c>
      <c r="I32" s="11">
        <f t="shared" si="4"/>
        <v>9</v>
      </c>
      <c r="J32" s="10">
        <v>1</v>
      </c>
      <c r="K32" s="10">
        <v>22</v>
      </c>
      <c r="L32" s="8">
        <v>3229.5300000000007</v>
      </c>
      <c r="M32" s="10">
        <v>470</v>
      </c>
      <c r="N32" s="23">
        <v>46104</v>
      </c>
      <c r="O32" s="29" t="s">
        <v>47</v>
      </c>
    </row>
    <row r="33" spans="1:19" ht="24.6" customHeight="1">
      <c r="A33" s="11">
        <v>31</v>
      </c>
      <c r="B33" s="11">
        <v>37</v>
      </c>
      <c r="C33" s="135" t="s">
        <v>199</v>
      </c>
      <c r="D33" s="8">
        <v>49.15</v>
      </c>
      <c r="E33" s="8">
        <v>19.350000000000001</v>
      </c>
      <c r="F33" s="9">
        <f>(D33-E33)/E33</f>
        <v>1.5400516795865631</v>
      </c>
      <c r="G33" s="10">
        <v>7</v>
      </c>
      <c r="H33" s="11">
        <v>1</v>
      </c>
      <c r="I33" s="11">
        <f t="shared" si="4"/>
        <v>7</v>
      </c>
      <c r="J33" s="10">
        <v>1</v>
      </c>
      <c r="K33" s="10" t="s">
        <v>53</v>
      </c>
      <c r="L33" s="8">
        <v>4242.04</v>
      </c>
      <c r="M33" s="10">
        <v>822</v>
      </c>
      <c r="N33" s="23">
        <v>46104</v>
      </c>
      <c r="O33" s="29" t="s">
        <v>47</v>
      </c>
    </row>
    <row r="34" spans="1:19" ht="24.6" customHeight="1">
      <c r="A34" s="11">
        <v>32</v>
      </c>
      <c r="B34" s="10" t="s">
        <v>53</v>
      </c>
      <c r="C34" s="7" t="s">
        <v>78</v>
      </c>
      <c r="D34" s="8">
        <v>42.6</v>
      </c>
      <c r="E34" s="10" t="s">
        <v>53</v>
      </c>
      <c r="F34" s="10" t="s">
        <v>53</v>
      </c>
      <c r="G34" s="10">
        <v>4</v>
      </c>
      <c r="H34" s="11">
        <v>1</v>
      </c>
      <c r="I34" s="11">
        <f t="shared" si="4"/>
        <v>4</v>
      </c>
      <c r="J34" s="10">
        <v>1</v>
      </c>
      <c r="K34" s="10">
        <v>31</v>
      </c>
      <c r="L34" s="8">
        <v>153380.84</v>
      </c>
      <c r="M34" s="10">
        <v>21243</v>
      </c>
      <c r="N34" s="12">
        <v>46038</v>
      </c>
      <c r="O34" s="30" t="s">
        <v>47</v>
      </c>
    </row>
    <row r="35" spans="1:19" ht="24.6" customHeight="1">
      <c r="A35" s="11">
        <v>33</v>
      </c>
      <c r="B35" s="11">
        <v>34</v>
      </c>
      <c r="C35" s="53" t="s">
        <v>211</v>
      </c>
      <c r="D35" s="8">
        <v>42</v>
      </c>
      <c r="E35" s="8">
        <v>34</v>
      </c>
      <c r="F35" s="9">
        <f>(D35-E35)/E35</f>
        <v>0.23529411764705882</v>
      </c>
      <c r="G35" s="10">
        <v>10</v>
      </c>
      <c r="H35" s="11">
        <v>1</v>
      </c>
      <c r="I35" s="11">
        <f t="shared" si="4"/>
        <v>10</v>
      </c>
      <c r="J35" s="10">
        <v>1</v>
      </c>
      <c r="K35" s="10" t="s">
        <v>53</v>
      </c>
      <c r="L35" s="8">
        <v>729.3</v>
      </c>
      <c r="M35" s="10">
        <v>120</v>
      </c>
      <c r="N35" s="23">
        <v>46104</v>
      </c>
      <c r="O35" s="29" t="s">
        <v>47</v>
      </c>
    </row>
    <row r="36" spans="1:19" ht="24.6" customHeight="1">
      <c r="A36" s="11">
        <v>34</v>
      </c>
      <c r="B36" s="10" t="s">
        <v>53</v>
      </c>
      <c r="C36" s="7" t="s">
        <v>347</v>
      </c>
      <c r="D36" s="8">
        <v>41.9</v>
      </c>
      <c r="E36" s="10" t="s">
        <v>53</v>
      </c>
      <c r="F36" s="10" t="s">
        <v>53</v>
      </c>
      <c r="G36" s="10">
        <v>5</v>
      </c>
      <c r="H36" s="11">
        <v>1</v>
      </c>
      <c r="I36" s="11">
        <f t="shared" si="4"/>
        <v>5</v>
      </c>
      <c r="J36" s="10">
        <v>1</v>
      </c>
      <c r="K36" s="10">
        <v>47</v>
      </c>
      <c r="L36" s="8">
        <v>36307.660000000003</v>
      </c>
      <c r="M36" s="10">
        <v>5634</v>
      </c>
      <c r="N36" s="12">
        <v>45926</v>
      </c>
      <c r="O36" s="30" t="s">
        <v>47</v>
      </c>
    </row>
    <row r="37" spans="1:19" ht="24.6" customHeight="1">
      <c r="A37" s="11">
        <v>35</v>
      </c>
      <c r="B37" s="11">
        <v>28</v>
      </c>
      <c r="C37" s="7" t="s">
        <v>257</v>
      </c>
      <c r="D37" s="8">
        <v>28</v>
      </c>
      <c r="E37" s="8">
        <v>142</v>
      </c>
      <c r="F37" s="136">
        <f>(D37-E37)/E37</f>
        <v>-0.80281690140845074</v>
      </c>
      <c r="G37" s="10">
        <v>8</v>
      </c>
      <c r="H37" s="11">
        <v>1</v>
      </c>
      <c r="I37" s="11">
        <f t="shared" si="4"/>
        <v>8</v>
      </c>
      <c r="J37" s="10">
        <v>1</v>
      </c>
      <c r="K37" s="10" t="s">
        <v>53</v>
      </c>
      <c r="L37" s="8">
        <v>22274.35</v>
      </c>
      <c r="M37" s="10">
        <v>5471</v>
      </c>
      <c r="N37" s="12">
        <v>45919</v>
      </c>
      <c r="O37" s="30" t="s">
        <v>90</v>
      </c>
    </row>
    <row r="38" spans="1:19" ht="24.6" customHeight="1">
      <c r="A38" s="11">
        <v>36</v>
      </c>
      <c r="B38" s="10" t="s">
        <v>53</v>
      </c>
      <c r="C38" s="18" t="s">
        <v>359</v>
      </c>
      <c r="D38" s="8">
        <v>10</v>
      </c>
      <c r="E38" s="10" t="s">
        <v>53</v>
      </c>
      <c r="F38" s="10" t="s">
        <v>53</v>
      </c>
      <c r="G38" s="10">
        <v>2</v>
      </c>
      <c r="H38" s="11">
        <v>1</v>
      </c>
      <c r="I38" s="11">
        <f t="shared" si="4"/>
        <v>2</v>
      </c>
      <c r="J38" s="10">
        <v>1</v>
      </c>
      <c r="K38" s="10">
        <v>8</v>
      </c>
      <c r="L38" s="8">
        <v>34148.03</v>
      </c>
      <c r="M38" s="10">
        <v>4712</v>
      </c>
      <c r="N38" s="23">
        <v>46199</v>
      </c>
      <c r="O38" s="30" t="s">
        <v>60</v>
      </c>
    </row>
    <row r="39" spans="1:19" ht="21" customHeight="1">
      <c r="A39" s="22"/>
      <c r="B39" s="11"/>
      <c r="C39" s="130" t="s">
        <v>68</v>
      </c>
      <c r="D39" s="131">
        <f>SUBTOTAL(109,Table13245678910111213141516171819202122232425262728303132293334[Pajamos 
(GBO)])</f>
        <v>553544.51</v>
      </c>
      <c r="E39" s="132">
        <f>SUBTOTAL(109,Table13245678910111213141516171819202122232425262728303132293334[Pajamos 
praeita sav.
(GBO LW)])</f>
        <v>615720.16000000015</v>
      </c>
      <c r="F39" s="133">
        <f t="shared" ref="F39" si="5">(D39-E39)/E39</f>
        <v>-0.1009803706930761</v>
      </c>
      <c r="G39" s="134">
        <f>SUBTOTAL(109,Table13245678910111213141516171819202122232425262728303132293334[Žiūrovų sk. 
(ADM)])</f>
        <v>74879</v>
      </c>
      <c r="H39" s="22"/>
      <c r="I39" s="22"/>
      <c r="J39" s="21"/>
      <c r="K39" s="10"/>
      <c r="L39" s="8"/>
      <c r="M39" s="10"/>
      <c r="N39" s="23"/>
      <c r="O39" s="29" t="s">
        <v>15</v>
      </c>
    </row>
    <row r="40" spans="1:19">
      <c r="F40" s="68"/>
      <c r="L40" s="70"/>
    </row>
    <row r="41" spans="1:19">
      <c r="F41" s="68"/>
      <c r="L41" s="70"/>
    </row>
    <row r="42" spans="1:19">
      <c r="F42" s="68"/>
      <c r="L42" s="70"/>
    </row>
    <row r="43" spans="1:19">
      <c r="F43" s="68"/>
      <c r="L43" s="70"/>
    </row>
    <row r="44" spans="1:19">
      <c r="F44" s="68"/>
      <c r="L44" s="70"/>
    </row>
    <row r="45" spans="1:19">
      <c r="F45" s="68"/>
      <c r="L45" s="70"/>
    </row>
    <row r="46" spans="1:19">
      <c r="F46" s="68"/>
      <c r="L46" s="70"/>
    </row>
    <row r="47" spans="1:19">
      <c r="F47" s="68"/>
      <c r="L47" s="70"/>
    </row>
    <row r="48" spans="1:19" s="69" customFormat="1">
      <c r="A48" s="150"/>
      <c r="B48" s="1"/>
      <c r="C48" s="26"/>
      <c r="D48" s="67"/>
      <c r="E48" s="67"/>
      <c r="F48" s="68"/>
      <c r="H48" s="66"/>
      <c r="I48" s="26"/>
      <c r="L48" s="70"/>
      <c r="N48" s="71"/>
      <c r="O48" s="72"/>
      <c r="P48" s="26"/>
      <c r="Q48" s="26"/>
      <c r="R48" s="26"/>
      <c r="S48" s="26"/>
    </row>
    <row r="49" spans="1:19" s="69" customFormat="1">
      <c r="A49" s="150"/>
      <c r="B49" s="1"/>
      <c r="C49" s="26"/>
      <c r="D49" s="67"/>
      <c r="E49" s="67"/>
      <c r="F49" s="68"/>
      <c r="H49" s="66"/>
      <c r="I49" s="26"/>
      <c r="L49" s="70"/>
      <c r="N49" s="71"/>
      <c r="O49" s="72"/>
      <c r="P49" s="26"/>
      <c r="Q49" s="26"/>
      <c r="R49" s="26"/>
      <c r="S49" s="26"/>
    </row>
    <row r="50" spans="1:19" s="69" customFormat="1">
      <c r="A50" s="150"/>
      <c r="B50" s="1"/>
      <c r="C50" s="26"/>
      <c r="D50" s="67"/>
      <c r="E50" s="67"/>
      <c r="F50" s="68"/>
      <c r="H50" s="66"/>
      <c r="I50" s="26"/>
      <c r="L50" s="70"/>
      <c r="N50" s="71"/>
      <c r="O50" s="72"/>
      <c r="P50" s="26"/>
      <c r="Q50" s="26"/>
      <c r="R50" s="26"/>
      <c r="S50" s="26"/>
    </row>
    <row r="51" spans="1:19" s="69" customFormat="1">
      <c r="A51" s="150"/>
      <c r="B51" s="1"/>
      <c r="C51" s="26"/>
      <c r="D51" s="67"/>
      <c r="E51" s="67"/>
      <c r="F51" s="68"/>
      <c r="H51" s="66"/>
      <c r="I51" s="26"/>
      <c r="L51" s="70"/>
      <c r="N51" s="71"/>
      <c r="O51" s="72"/>
      <c r="P51" s="26"/>
      <c r="Q51" s="26"/>
      <c r="R51" s="26"/>
      <c r="S51" s="26"/>
    </row>
    <row r="52" spans="1:19" s="69" customFormat="1">
      <c r="A52" s="150"/>
      <c r="B52" s="1"/>
      <c r="C52" s="26"/>
      <c r="D52" s="67"/>
      <c r="E52" s="67"/>
      <c r="F52" s="68"/>
      <c r="H52" s="66"/>
      <c r="I52" s="26"/>
      <c r="L52" s="67"/>
      <c r="N52" s="71"/>
      <c r="O52" s="72"/>
      <c r="P52" s="26"/>
      <c r="Q52" s="26"/>
      <c r="R52" s="26"/>
      <c r="S52" s="26"/>
    </row>
    <row r="53" spans="1:19" s="69" customFormat="1">
      <c r="A53" s="150"/>
      <c r="B53" s="1"/>
      <c r="C53" s="26"/>
      <c r="D53" s="67"/>
      <c r="E53" s="67"/>
      <c r="F53" s="68"/>
      <c r="H53" s="66"/>
      <c r="I53" s="26"/>
      <c r="L53" s="67"/>
      <c r="N53" s="71"/>
      <c r="O53" s="72"/>
      <c r="P53" s="26"/>
      <c r="Q53" s="26"/>
      <c r="R53" s="26"/>
      <c r="S53" s="26"/>
    </row>
    <row r="54" spans="1:19" s="69" customFormat="1">
      <c r="A54" s="150"/>
      <c r="B54" s="1"/>
      <c r="C54" s="26"/>
      <c r="D54" s="67"/>
      <c r="E54" s="67"/>
      <c r="F54" s="68"/>
      <c r="H54" s="66"/>
      <c r="I54" s="26"/>
      <c r="L54" s="67"/>
      <c r="N54" s="71"/>
      <c r="O54" s="72"/>
      <c r="P54" s="26"/>
      <c r="Q54" s="26"/>
      <c r="R54" s="26"/>
      <c r="S54" s="26"/>
    </row>
    <row r="55" spans="1:19" s="69" customFormat="1">
      <c r="A55" s="150"/>
      <c r="B55" s="1"/>
      <c r="C55" s="26"/>
      <c r="D55" s="67"/>
      <c r="E55" s="67"/>
      <c r="F55" s="68"/>
      <c r="H55" s="66"/>
      <c r="I55" s="26"/>
      <c r="L55" s="67"/>
      <c r="N55" s="71"/>
      <c r="O55" s="72"/>
      <c r="P55" s="26"/>
      <c r="Q55" s="26"/>
      <c r="R55" s="26"/>
      <c r="S55" s="26"/>
    </row>
    <row r="56" spans="1:19"/>
    <row r="57" spans="1:19"/>
    <row r="58" spans="1:19"/>
    <row r="59" spans="1:19"/>
    <row r="60" spans="1:19"/>
    <row r="61" spans="1:19"/>
    <row r="62" spans="1:19">
      <c r="A62" s="24"/>
    </row>
    <row r="63" spans="1:19">
      <c r="A63" s="24"/>
    </row>
    <row r="64" spans="1:19">
      <c r="A64" s="24"/>
    </row>
    <row r="65" spans="1:19" s="66" customFormat="1">
      <c r="A65" s="150"/>
      <c r="B65" s="1"/>
      <c r="C65" s="26"/>
      <c r="D65" s="67"/>
      <c r="E65" s="67"/>
      <c r="F65" s="26"/>
      <c r="G65" s="69"/>
      <c r="I65" s="26"/>
      <c r="J65" s="69"/>
      <c r="K65" s="69"/>
      <c r="L65" s="67"/>
      <c r="M65" s="69"/>
      <c r="N65" s="71"/>
      <c r="O65" s="72"/>
      <c r="P65" s="26"/>
      <c r="Q65" s="26"/>
      <c r="R65" s="26"/>
      <c r="S65" s="26"/>
    </row>
    <row r="66" spans="1:19" s="66" customFormat="1">
      <c r="A66" s="150"/>
      <c r="B66" s="1"/>
      <c r="C66" s="26"/>
      <c r="D66" s="67"/>
      <c r="E66" s="67"/>
      <c r="F66" s="26"/>
      <c r="G66" s="69"/>
      <c r="I66" s="26"/>
      <c r="J66" s="69"/>
      <c r="K66" s="69"/>
      <c r="L66" s="67"/>
      <c r="M66" s="69"/>
      <c r="N66" s="71"/>
      <c r="O66" s="72"/>
      <c r="P66" s="26"/>
      <c r="Q66" s="26"/>
      <c r="R66" s="26"/>
      <c r="S66" s="26"/>
    </row>
    <row r="67" spans="1:19" s="66" customFormat="1">
      <c r="A67" s="150"/>
      <c r="B67" s="1"/>
      <c r="C67" s="26"/>
      <c r="D67" s="67"/>
      <c r="E67" s="67"/>
      <c r="F67" s="26"/>
      <c r="G67" s="69"/>
      <c r="I67" s="26"/>
      <c r="J67" s="69"/>
      <c r="K67" s="69"/>
      <c r="L67" s="67"/>
      <c r="M67" s="69"/>
      <c r="N67" s="71"/>
      <c r="O67" s="72"/>
      <c r="P67" s="26"/>
      <c r="Q67" s="26"/>
      <c r="R67" s="26"/>
      <c r="S67" s="26"/>
    </row>
    <row r="68" spans="1:19" s="66" customFormat="1">
      <c r="A68" s="150"/>
      <c r="B68" s="1"/>
      <c r="C68" s="26"/>
      <c r="D68" s="67"/>
      <c r="E68" s="67"/>
      <c r="F68" s="26"/>
      <c r="G68" s="69"/>
      <c r="I68" s="26"/>
      <c r="J68" s="69"/>
      <c r="K68" s="69"/>
      <c r="L68" s="67"/>
      <c r="M68" s="69"/>
      <c r="N68" s="71"/>
      <c r="O68" s="72"/>
      <c r="P68" s="26"/>
      <c r="Q68" s="26"/>
      <c r="R68" s="26"/>
      <c r="S68" s="26"/>
    </row>
    <row r="69" spans="1:19" s="66" customFormat="1">
      <c r="A69" s="150"/>
      <c r="B69" s="1"/>
      <c r="C69" s="26"/>
      <c r="D69" s="67"/>
      <c r="E69" s="67"/>
      <c r="F69" s="26"/>
      <c r="G69" s="69"/>
      <c r="I69" s="26"/>
      <c r="J69" s="69"/>
      <c r="K69" s="69"/>
      <c r="L69" s="67"/>
      <c r="M69" s="69"/>
      <c r="N69" s="71"/>
      <c r="O69" s="72"/>
      <c r="P69" s="26"/>
      <c r="Q69" s="26"/>
      <c r="R69" s="26"/>
      <c r="S69" s="26"/>
    </row>
    <row r="70" spans="1:19" s="66" customFormat="1">
      <c r="A70" s="150"/>
      <c r="B70" s="1"/>
      <c r="C70" s="26"/>
      <c r="D70" s="67"/>
      <c r="E70" s="67"/>
      <c r="F70" s="26"/>
      <c r="G70" s="69"/>
      <c r="I70" s="26"/>
      <c r="J70" s="69"/>
      <c r="K70" s="69"/>
      <c r="L70" s="67"/>
      <c r="M70" s="69"/>
      <c r="N70" s="71"/>
      <c r="O70" s="72"/>
      <c r="P70" s="26"/>
      <c r="Q70" s="26"/>
      <c r="R70" s="26"/>
      <c r="S70" s="26"/>
    </row>
    <row r="71" spans="1:19" s="66" customFormat="1">
      <c r="A71" s="150"/>
      <c r="B71" s="1"/>
      <c r="C71" s="26"/>
      <c r="D71" s="67"/>
      <c r="E71" s="67"/>
      <c r="F71" s="26"/>
      <c r="G71" s="69"/>
      <c r="I71" s="26"/>
      <c r="J71" s="69"/>
      <c r="K71" s="69"/>
      <c r="L71" s="67"/>
      <c r="M71" s="69"/>
      <c r="N71" s="71"/>
      <c r="O71" s="72"/>
      <c r="P71" s="26"/>
      <c r="Q71" s="26"/>
      <c r="R71" s="26"/>
      <c r="S71" s="26"/>
    </row>
    <row r="72" spans="1:19" s="66" customFormat="1">
      <c r="A72" s="150"/>
      <c r="B72" s="1"/>
      <c r="C72" s="26"/>
      <c r="D72" s="67"/>
      <c r="E72" s="67"/>
      <c r="F72" s="26"/>
      <c r="G72" s="69"/>
      <c r="I72" s="26"/>
      <c r="J72" s="69"/>
      <c r="K72" s="69"/>
      <c r="L72" s="67"/>
      <c r="M72" s="69"/>
      <c r="N72" s="71"/>
      <c r="O72" s="72"/>
      <c r="P72" s="26"/>
      <c r="Q72" s="26"/>
      <c r="R72" s="26"/>
      <c r="S72" s="26"/>
    </row>
    <row r="73" spans="1:19" s="66" customFormat="1">
      <c r="A73" s="150"/>
      <c r="B73" s="1"/>
      <c r="C73" s="26"/>
      <c r="D73" s="67"/>
      <c r="E73" s="67"/>
      <c r="F73" s="26"/>
      <c r="G73" s="69"/>
      <c r="I73" s="26"/>
      <c r="J73" s="69"/>
      <c r="K73" s="69"/>
      <c r="L73" s="67"/>
      <c r="M73" s="69"/>
      <c r="N73" s="71"/>
      <c r="O73" s="72"/>
      <c r="P73" s="26"/>
      <c r="Q73" s="26"/>
      <c r="R73" s="26"/>
      <c r="S73" s="26"/>
    </row>
    <row r="74" spans="1:19" s="66" customFormat="1">
      <c r="A74" s="150"/>
      <c r="B74" s="1"/>
      <c r="C74" s="26"/>
      <c r="D74" s="67"/>
      <c r="E74" s="67"/>
      <c r="F74" s="26"/>
      <c r="G74" s="69"/>
      <c r="I74" s="26"/>
      <c r="J74" s="69"/>
      <c r="K74" s="69"/>
      <c r="L74" s="67"/>
      <c r="M74" s="69"/>
      <c r="N74" s="71"/>
      <c r="O74" s="72"/>
      <c r="P74" s="26"/>
      <c r="Q74" s="26"/>
      <c r="R74" s="26"/>
      <c r="S74" s="26"/>
    </row>
    <row r="75" spans="1:19" s="66" customFormat="1">
      <c r="A75" s="150"/>
      <c r="B75" s="1"/>
      <c r="C75" s="26"/>
      <c r="D75" s="67"/>
      <c r="E75" s="67"/>
      <c r="F75" s="26"/>
      <c r="G75" s="69"/>
      <c r="I75" s="26"/>
      <c r="J75" s="69"/>
      <c r="K75" s="69"/>
      <c r="L75" s="67"/>
      <c r="M75" s="69"/>
      <c r="N75" s="71"/>
      <c r="O75" s="72"/>
      <c r="P75" s="26"/>
      <c r="Q75" s="26"/>
      <c r="R75" s="26"/>
      <c r="S75" s="26"/>
    </row>
    <row r="76" spans="1:19" s="66" customFormat="1">
      <c r="A76" s="150"/>
      <c r="B76" s="1"/>
      <c r="C76" s="26"/>
      <c r="D76" s="67"/>
      <c r="E76" s="67"/>
      <c r="F76" s="26"/>
      <c r="G76" s="69"/>
      <c r="I76" s="26"/>
      <c r="J76" s="69"/>
      <c r="K76" s="69"/>
      <c r="L76" s="67"/>
      <c r="M76" s="69"/>
      <c r="N76" s="71"/>
      <c r="O76" s="72"/>
      <c r="P76" s="26"/>
      <c r="Q76" s="26"/>
      <c r="R76" s="26"/>
      <c r="S76" s="26"/>
    </row>
    <row r="77" spans="1:19" s="66" customFormat="1">
      <c r="A77" s="150"/>
      <c r="B77" s="1"/>
      <c r="C77" s="26"/>
      <c r="D77" s="67"/>
      <c r="E77" s="67"/>
      <c r="F77" s="26"/>
      <c r="G77" s="69"/>
      <c r="I77" s="26"/>
      <c r="J77" s="69"/>
      <c r="K77" s="69"/>
      <c r="L77" s="67"/>
      <c r="M77" s="69"/>
      <c r="N77" s="71"/>
      <c r="O77" s="72"/>
      <c r="P77" s="26"/>
      <c r="Q77" s="26"/>
      <c r="R77" s="26"/>
      <c r="S77" s="26"/>
    </row>
    <row r="78" spans="1:19" s="66" customFormat="1">
      <c r="A78" s="150"/>
      <c r="B78" s="1"/>
      <c r="C78" s="26"/>
      <c r="D78" s="67"/>
      <c r="E78" s="67"/>
      <c r="F78" s="26"/>
      <c r="G78" s="69"/>
      <c r="I78" s="26"/>
      <c r="J78" s="69"/>
      <c r="K78" s="69"/>
      <c r="L78" s="67"/>
      <c r="M78" s="69"/>
      <c r="N78" s="71"/>
      <c r="O78" s="72"/>
      <c r="P78" s="26"/>
      <c r="Q78" s="26"/>
      <c r="R78" s="26"/>
      <c r="S78" s="26"/>
    </row>
    <row r="79" spans="1:19" s="66" customFormat="1">
      <c r="A79" s="150"/>
      <c r="B79" s="1"/>
      <c r="C79" s="26"/>
      <c r="D79" s="67"/>
      <c r="E79" s="67"/>
      <c r="F79" s="26"/>
      <c r="G79" s="69"/>
      <c r="I79" s="26"/>
      <c r="J79" s="69"/>
      <c r="K79" s="69"/>
      <c r="L79" s="67"/>
      <c r="M79" s="69"/>
      <c r="N79" s="71"/>
      <c r="O79" s="72"/>
      <c r="P79" s="26"/>
      <c r="Q79" s="26"/>
      <c r="R79" s="26"/>
      <c r="S79" s="26"/>
    </row>
    <row r="80" spans="1:19" s="66" customFormat="1">
      <c r="A80" s="150"/>
      <c r="B80" s="1"/>
      <c r="C80" s="26"/>
      <c r="D80" s="67"/>
      <c r="E80" s="67"/>
      <c r="F80" s="26"/>
      <c r="G80" s="69"/>
      <c r="I80" s="26"/>
      <c r="J80" s="69"/>
      <c r="K80" s="69"/>
      <c r="L80" s="67"/>
      <c r="M80" s="69"/>
      <c r="N80" s="71"/>
      <c r="O80" s="72"/>
      <c r="P80" s="26"/>
      <c r="Q80" s="26"/>
      <c r="R80" s="26"/>
      <c r="S80" s="26"/>
    </row>
    <row r="81" spans="1:19" s="66" customFormat="1">
      <c r="A81" s="150"/>
      <c r="B81" s="1"/>
      <c r="C81" s="26"/>
      <c r="D81" s="67"/>
      <c r="E81" s="67"/>
      <c r="F81" s="26"/>
      <c r="G81" s="69"/>
      <c r="I81" s="26"/>
      <c r="J81" s="69"/>
      <c r="K81" s="69"/>
      <c r="L81" s="67"/>
      <c r="M81" s="69"/>
      <c r="N81" s="71"/>
      <c r="O81" s="72"/>
      <c r="P81" s="26"/>
      <c r="Q81" s="26"/>
      <c r="R81" s="26"/>
      <c r="S81" s="26"/>
    </row>
    <row r="82" spans="1:19" s="66" customFormat="1">
      <c r="A82" s="150"/>
      <c r="B82" s="1"/>
      <c r="C82" s="26"/>
      <c r="D82" s="67"/>
      <c r="E82" s="67"/>
      <c r="F82" s="26"/>
      <c r="G82" s="69"/>
      <c r="I82" s="26"/>
      <c r="J82" s="69"/>
      <c r="K82" s="69"/>
      <c r="L82" s="67"/>
      <c r="M82" s="69"/>
      <c r="N82" s="71"/>
      <c r="O82" s="72"/>
      <c r="P82" s="26"/>
      <c r="Q82" s="26"/>
      <c r="R82" s="26"/>
      <c r="S82" s="26"/>
    </row>
    <row r="83" spans="1:19" s="66" customFormat="1">
      <c r="A83" s="150"/>
      <c r="B83" s="1"/>
      <c r="C83" s="26"/>
      <c r="D83" s="67"/>
      <c r="E83" s="67"/>
      <c r="F83" s="26"/>
      <c r="G83" s="69"/>
      <c r="I83" s="26"/>
      <c r="J83" s="69"/>
      <c r="K83" s="69"/>
      <c r="L83" s="67"/>
      <c r="M83" s="69"/>
      <c r="N83" s="71"/>
      <c r="O83" s="72"/>
      <c r="P83" s="26"/>
      <c r="Q83" s="26"/>
      <c r="R83" s="26"/>
      <c r="S83" s="26"/>
    </row>
    <row r="84" spans="1:19" s="66" customFormat="1">
      <c r="A84" s="150"/>
      <c r="B84" s="1"/>
      <c r="C84" s="26"/>
      <c r="D84" s="67"/>
      <c r="E84" s="67"/>
      <c r="F84" s="26"/>
      <c r="G84" s="69"/>
      <c r="I84" s="26"/>
      <c r="J84" s="69"/>
      <c r="K84" s="69"/>
      <c r="L84" s="67"/>
      <c r="M84" s="69"/>
      <c r="N84" s="71"/>
      <c r="O84" s="72"/>
      <c r="P84" s="26"/>
      <c r="Q84" s="26"/>
      <c r="R84" s="26"/>
      <c r="S84" s="26"/>
    </row>
    <row r="85" spans="1:19" s="66" customFormat="1">
      <c r="A85" s="150"/>
      <c r="B85" s="1"/>
      <c r="C85" s="26"/>
      <c r="D85" s="67"/>
      <c r="E85" s="67"/>
      <c r="F85" s="26"/>
      <c r="G85" s="69"/>
      <c r="I85" s="26"/>
      <c r="J85" s="69"/>
      <c r="K85" s="69"/>
      <c r="L85" s="67"/>
      <c r="M85" s="69"/>
      <c r="N85" s="71"/>
      <c r="O85" s="72"/>
      <c r="P85" s="26"/>
      <c r="Q85" s="26"/>
      <c r="R85" s="26"/>
      <c r="S85" s="26"/>
    </row>
    <row r="86" spans="1:19" s="66" customFormat="1">
      <c r="A86" s="150"/>
      <c r="B86" s="1"/>
      <c r="C86" s="26"/>
      <c r="D86" s="67"/>
      <c r="E86" s="67"/>
      <c r="F86" s="26"/>
      <c r="G86" s="69"/>
      <c r="I86" s="26"/>
      <c r="J86" s="69"/>
      <c r="K86" s="69"/>
      <c r="L86" s="67"/>
      <c r="M86" s="69"/>
      <c r="N86" s="71"/>
      <c r="O86" s="72"/>
      <c r="P86" s="26"/>
      <c r="Q86" s="26"/>
      <c r="R86" s="26"/>
      <c r="S86" s="26"/>
    </row>
    <row r="87" spans="1:19" s="66" customFormat="1">
      <c r="A87" s="150"/>
      <c r="B87" s="1"/>
      <c r="C87" s="26"/>
      <c r="D87" s="67"/>
      <c r="E87" s="67"/>
      <c r="F87" s="26"/>
      <c r="G87" s="69"/>
      <c r="I87" s="26"/>
      <c r="J87" s="69"/>
      <c r="K87" s="69"/>
      <c r="L87" s="67"/>
      <c r="M87" s="69"/>
      <c r="N87" s="71"/>
      <c r="O87" s="72"/>
      <c r="P87" s="26"/>
      <c r="Q87" s="26"/>
      <c r="R87" s="26"/>
      <c r="S87" s="26"/>
    </row>
    <row r="88" spans="1:19" s="66" customFormat="1">
      <c r="A88" s="150"/>
      <c r="B88" s="1"/>
      <c r="C88" s="26"/>
      <c r="D88" s="67"/>
      <c r="E88" s="67"/>
      <c r="F88" s="26"/>
      <c r="G88" s="69"/>
      <c r="I88" s="26"/>
      <c r="J88" s="69"/>
      <c r="K88" s="69"/>
      <c r="L88" s="67"/>
      <c r="M88" s="69"/>
      <c r="N88" s="71"/>
      <c r="O88" s="72"/>
      <c r="P88" s="26"/>
      <c r="Q88" s="26"/>
      <c r="R88" s="26"/>
      <c r="S88" s="26"/>
    </row>
    <row r="89" spans="1:19" s="66" customFormat="1">
      <c r="A89" s="150"/>
      <c r="B89" s="1"/>
      <c r="C89" s="26"/>
      <c r="D89" s="67"/>
      <c r="E89" s="67"/>
      <c r="F89" s="26"/>
      <c r="G89" s="69"/>
      <c r="I89" s="26"/>
      <c r="J89" s="69"/>
      <c r="K89" s="69"/>
      <c r="L89" s="67"/>
      <c r="M89" s="69"/>
      <c r="N89" s="71"/>
      <c r="O89" s="72"/>
      <c r="P89" s="26"/>
      <c r="Q89" s="26"/>
      <c r="R89" s="26"/>
      <c r="S89" s="26"/>
    </row>
    <row r="90" spans="1:19" s="66" customFormat="1">
      <c r="A90" s="150"/>
      <c r="B90" s="1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1:19" s="66" customFormat="1">
      <c r="A91" s="150"/>
      <c r="B91" s="1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1:19" s="66" customFormat="1">
      <c r="A92" s="150"/>
      <c r="B92" s="1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1:19" s="66" customFormat="1">
      <c r="A93" s="150"/>
      <c r="B93" s="1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1:19" s="66" customFormat="1">
      <c r="A94" s="150"/>
      <c r="B94" s="1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1:19" s="66" customFormat="1">
      <c r="A95" s="150"/>
      <c r="B95" s="1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1:19" s="66" customFormat="1">
      <c r="A96" s="150"/>
      <c r="B96" s="1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1:19" s="66" customFormat="1">
      <c r="A97" s="150"/>
      <c r="B97" s="1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1:19" s="66" customFormat="1">
      <c r="A98" s="150"/>
      <c r="B98" s="1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1:19" s="66" customFormat="1">
      <c r="A99" s="150"/>
      <c r="B99" s="1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1:19" s="66" customFormat="1">
      <c r="A100" s="150"/>
      <c r="B100" s="1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1:19" s="66" customFormat="1">
      <c r="A101" s="150"/>
      <c r="B101" s="1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1:19" s="66" customFormat="1">
      <c r="A102" s="150"/>
      <c r="B102" s="1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1:19" s="66" customFormat="1">
      <c r="A103" s="150"/>
      <c r="B103" s="1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1:19" s="66" customFormat="1">
      <c r="A104" s="150"/>
      <c r="B104" s="1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1:19" s="66" customFormat="1">
      <c r="A105" s="150"/>
      <c r="B105" s="1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1:19" s="66" customFormat="1">
      <c r="A106" s="150"/>
      <c r="B106" s="1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1:19" s="66" customFormat="1">
      <c r="A107" s="150"/>
      <c r="B107" s="1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1:19" s="66" customFormat="1">
      <c r="A108" s="150"/>
      <c r="B108" s="1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1:19" s="66" customFormat="1">
      <c r="A109" s="150"/>
      <c r="B109" s="1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1:19" s="66" customFormat="1">
      <c r="A110" s="150"/>
      <c r="B110" s="1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1:19" s="66" customFormat="1">
      <c r="A111" s="150"/>
      <c r="B111" s="1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1:19" s="66" customFormat="1">
      <c r="A112" s="150"/>
      <c r="B112" s="1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1:19" s="66" customFormat="1">
      <c r="A113" s="150"/>
      <c r="B113" s="1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1:19" s="66" customFormat="1">
      <c r="A114" s="150"/>
      <c r="B114" s="1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1:19" s="66" customFormat="1">
      <c r="A115" s="150"/>
      <c r="B115" s="1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1:19" s="66" customFormat="1">
      <c r="A116" s="150"/>
      <c r="B116" s="1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1:19" s="66" customFormat="1">
      <c r="A117" s="150"/>
      <c r="B117" s="1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1:19" s="66" customFormat="1">
      <c r="A118" s="150"/>
      <c r="B118" s="1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1:19" s="66" customFormat="1">
      <c r="A119" s="150"/>
      <c r="B119" s="1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1:19" s="66" customFormat="1">
      <c r="A120" s="150"/>
      <c r="B120" s="1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1:19" s="66" customFormat="1">
      <c r="A121" s="150"/>
      <c r="B121" s="1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1:19" s="66" customFormat="1">
      <c r="A122" s="150"/>
      <c r="B122" s="1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1:19" s="66" customFormat="1">
      <c r="A123" s="150"/>
      <c r="B123" s="1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1:19" s="66" customFormat="1">
      <c r="A124" s="150"/>
      <c r="B124" s="1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1:19" s="66" customFormat="1">
      <c r="A125" s="150"/>
      <c r="B125" s="1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1:19" s="66" customFormat="1">
      <c r="A126" s="150"/>
      <c r="B126" s="1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1:19" s="66" customFormat="1">
      <c r="A127" s="150"/>
      <c r="B127" s="1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1:19" s="66" customFormat="1">
      <c r="A128" s="150"/>
      <c r="B128" s="1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1:19" s="66" customFormat="1">
      <c r="A129" s="150"/>
      <c r="B129" s="1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1:19" s="66" customFormat="1">
      <c r="A130" s="150"/>
      <c r="B130" s="1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1:19" s="66" customFormat="1">
      <c r="A131" s="150"/>
      <c r="B131" s="1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1:19" s="66" customFormat="1">
      <c r="A132" s="150"/>
      <c r="B132" s="1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1:19" s="66" customFormat="1">
      <c r="A133" s="150"/>
      <c r="B133" s="1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1:19" s="66" customFormat="1">
      <c r="A134" s="150"/>
      <c r="B134" s="1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1:19" s="66" customFormat="1">
      <c r="A135" s="150"/>
      <c r="B135" s="1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1:19" s="66" customFormat="1">
      <c r="A136" s="150"/>
      <c r="B136" s="1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1:19" s="66" customFormat="1">
      <c r="A137" s="150"/>
      <c r="B137" s="1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1:19" s="66" customFormat="1">
      <c r="A138" s="150"/>
      <c r="B138" s="1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1:19" s="66" customFormat="1">
      <c r="A139" s="150"/>
      <c r="B139" s="1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1:19" s="66" customFormat="1">
      <c r="A140" s="150"/>
      <c r="B140" s="1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1:19" s="66" customFormat="1">
      <c r="A141" s="150"/>
      <c r="B141" s="1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1:19" s="66" customFormat="1">
      <c r="A142" s="150"/>
      <c r="B142" s="1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1:19" s="66" customFormat="1">
      <c r="A143" s="150"/>
      <c r="B143" s="1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1:19" s="66" customFormat="1">
      <c r="A144" s="150"/>
      <c r="B144" s="1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1:19" s="66" customFormat="1">
      <c r="A145" s="150"/>
      <c r="B145" s="1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1:19" s="66" customFormat="1">
      <c r="A146" s="150"/>
      <c r="B146" s="1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1:19" s="66" customFormat="1">
      <c r="A147" s="150"/>
      <c r="B147" s="1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1:19" s="66" customFormat="1">
      <c r="A148" s="150"/>
      <c r="B148" s="1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1:19" s="66" customFormat="1">
      <c r="A149" s="150"/>
      <c r="B149" s="1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1:19" s="66" customFormat="1">
      <c r="A150" s="150"/>
      <c r="B150" s="1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1:19" s="66" customFormat="1">
      <c r="A151" s="150"/>
      <c r="B151" s="1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1:19" s="66" customFormat="1">
      <c r="A152" s="150"/>
      <c r="B152" s="1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1:19" s="66" customFormat="1">
      <c r="A153" s="150"/>
      <c r="B153" s="1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1:19" s="66" customFormat="1">
      <c r="A154" s="150"/>
      <c r="B154" s="1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1:19" s="66" customFormat="1">
      <c r="A155" s="150"/>
      <c r="B155" s="1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1:19" s="66" customFormat="1">
      <c r="A156" s="150"/>
      <c r="B156" s="1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1:19" s="66" customFormat="1">
      <c r="A157" s="150"/>
      <c r="B157" s="1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1:19" s="66" customFormat="1">
      <c r="A158" s="150"/>
      <c r="B158" s="1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1:19" s="66" customFormat="1">
      <c r="A159" s="150"/>
      <c r="B159" s="1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1:19" s="66" customFormat="1">
      <c r="A160" s="150"/>
      <c r="B160" s="1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1:19" s="66" customFormat="1">
      <c r="A161" s="150"/>
      <c r="B161" s="1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1:19" s="66" customFormat="1">
      <c r="A162" s="150"/>
      <c r="B162" s="1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1:19" s="66" customFormat="1">
      <c r="A163" s="150"/>
      <c r="B163" s="1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1:19" s="66" customFormat="1">
      <c r="A164" s="150"/>
      <c r="B164" s="1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1:19" s="66" customFormat="1">
      <c r="A165" s="150"/>
      <c r="B165" s="1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1:19" s="66" customFormat="1">
      <c r="A166" s="150"/>
      <c r="B166" s="1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1:19" s="66" customFormat="1">
      <c r="A167" s="150"/>
      <c r="B167" s="1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1:19" s="66" customFormat="1">
      <c r="A168" s="150"/>
      <c r="B168" s="1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1:19" s="66" customFormat="1">
      <c r="A169" s="150"/>
      <c r="B169" s="1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1:19" s="66" customFormat="1">
      <c r="A170" s="150"/>
      <c r="B170" s="1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1:19" s="66" customFormat="1">
      <c r="A171" s="150"/>
      <c r="B171" s="1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1:19" s="66" customFormat="1">
      <c r="A172" s="150"/>
      <c r="B172" s="1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1:19" s="66" customFormat="1">
      <c r="A173" s="150"/>
      <c r="B173" s="1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1:19" s="66" customFormat="1">
      <c r="A174" s="150"/>
      <c r="B174" s="1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1:19" s="66" customFormat="1">
      <c r="A175" s="150"/>
      <c r="B175" s="1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1:19" s="66" customFormat="1">
      <c r="A176" s="150"/>
      <c r="B176" s="1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1:19" s="66" customFormat="1">
      <c r="A177" s="150"/>
      <c r="B177" s="1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1:19" s="66" customFormat="1">
      <c r="A178" s="150"/>
      <c r="B178" s="1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1:19" s="66" customFormat="1">
      <c r="A179" s="150"/>
      <c r="B179" s="1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1:19" s="66" customFormat="1">
      <c r="A180" s="150"/>
      <c r="B180" s="1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1:19" s="66" customFormat="1">
      <c r="A181" s="150"/>
      <c r="B181" s="1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1:19" s="66" customFormat="1">
      <c r="A182" s="150"/>
      <c r="B182" s="1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1:19" s="66" customFormat="1">
      <c r="A183" s="150"/>
      <c r="B183" s="1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1:19" s="66" customFormat="1">
      <c r="A184" s="150"/>
      <c r="B184" s="1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1:19" s="66" customFormat="1">
      <c r="A185" s="150"/>
      <c r="B185" s="1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1:19" s="66" customFormat="1">
      <c r="A186" s="150"/>
      <c r="B186" s="1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1:19" s="66" customFormat="1">
      <c r="A187" s="150"/>
      <c r="B187" s="1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1:19" s="66" customFormat="1">
      <c r="A188" s="150"/>
      <c r="B188" s="1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1:19" s="66" customFormat="1">
      <c r="A189" s="150"/>
      <c r="B189" s="1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1:19" s="66" customFormat="1">
      <c r="A190" s="150"/>
      <c r="B190" s="1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1:19" s="66" customFormat="1">
      <c r="A191" s="150"/>
      <c r="B191" s="1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1:19" s="66" customFormat="1">
      <c r="A192" s="150"/>
      <c r="B192" s="1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1:19" s="66" customFormat="1">
      <c r="A193" s="150"/>
      <c r="B193" s="1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1:19" s="66" customFormat="1">
      <c r="A194" s="150"/>
      <c r="B194" s="1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1:19" s="66" customFormat="1">
      <c r="A195" s="150"/>
      <c r="B195" s="1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1:19" s="66" customFormat="1">
      <c r="A196" s="150"/>
      <c r="B196" s="1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1:19" s="66" customFormat="1">
      <c r="A197" s="150"/>
      <c r="B197" s="1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1:19" s="66" customFormat="1">
      <c r="A198" s="150"/>
      <c r="B198" s="1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1:19" s="66" customFormat="1">
      <c r="A199" s="150"/>
      <c r="B199" s="1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1:19" s="66" customFormat="1">
      <c r="A200" s="150"/>
      <c r="B200" s="1"/>
      <c r="C200" s="26"/>
      <c r="D200" s="67"/>
      <c r="E200" s="67"/>
      <c r="F200" s="26"/>
      <c r="G200" s="69"/>
      <c r="I200" s="26"/>
      <c r="J200" s="69"/>
      <c r="K200" s="69"/>
      <c r="L200" s="67"/>
      <c r="M200" s="69"/>
      <c r="N200" s="71"/>
      <c r="O200" s="72"/>
      <c r="P200" s="26"/>
      <c r="Q200" s="26"/>
      <c r="R200" s="26"/>
      <c r="S200" s="26"/>
    </row>
    <row r="201" spans="1:19" s="66" customFormat="1">
      <c r="A201" s="150"/>
      <c r="B201" s="1"/>
      <c r="C201" s="26"/>
      <c r="D201" s="67"/>
      <c r="E201" s="67"/>
      <c r="F201" s="26"/>
      <c r="G201" s="69"/>
      <c r="I201" s="26"/>
      <c r="J201" s="69"/>
      <c r="K201" s="69"/>
      <c r="L201" s="67"/>
      <c r="M201" s="69"/>
      <c r="N201" s="71"/>
      <c r="O201" s="72"/>
      <c r="P201" s="26"/>
      <c r="Q201" s="26"/>
      <c r="R201" s="26"/>
      <c r="S201" s="26"/>
    </row>
    <row r="202" spans="1:19">
      <c r="A202" s="24"/>
    </row>
    <row r="203" spans="1:19">
      <c r="A203" s="24"/>
    </row>
    <row r="204" spans="1:19">
      <c r="A204" s="24"/>
    </row>
    <row r="205" spans="1:19">
      <c r="A205" s="24"/>
    </row>
    <row r="206" spans="1:19">
      <c r="A206" s="24"/>
    </row>
    <row r="207" spans="1:19" s="66" customFormat="1">
      <c r="A207" s="150"/>
      <c r="B207" s="1"/>
      <c r="C207" s="26"/>
      <c r="D207" s="67"/>
      <c r="E207" s="67"/>
      <c r="F207" s="26"/>
      <c r="G207" s="69"/>
      <c r="I207" s="26"/>
      <c r="J207" s="69"/>
      <c r="K207" s="69"/>
      <c r="L207" s="67"/>
      <c r="M207" s="69"/>
      <c r="N207" s="71"/>
      <c r="O207" s="72"/>
      <c r="P207" s="26"/>
      <c r="Q207" s="26"/>
      <c r="R207" s="26"/>
      <c r="S207" s="26"/>
    </row>
    <row r="208" spans="1:19" s="66" customFormat="1">
      <c r="A208" s="150"/>
      <c r="B208" s="1"/>
      <c r="C208" s="26"/>
      <c r="D208" s="67"/>
      <c r="E208" s="67"/>
      <c r="F208" s="26"/>
      <c r="G208" s="69"/>
      <c r="I208" s="26"/>
      <c r="J208" s="69"/>
      <c r="K208" s="69"/>
      <c r="L208" s="67"/>
      <c r="M208" s="69"/>
      <c r="N208" s="71"/>
      <c r="O208" s="72"/>
      <c r="P208" s="26"/>
      <c r="Q208" s="26"/>
      <c r="R208" s="26"/>
      <c r="S208" s="26"/>
    </row>
    <row r="209" spans="1:19" s="66" customFormat="1">
      <c r="A209" s="150"/>
      <c r="B209" s="1"/>
      <c r="C209" s="26"/>
      <c r="D209" s="67"/>
      <c r="E209" s="67"/>
      <c r="F209" s="26"/>
      <c r="G209" s="69"/>
      <c r="I209" s="26"/>
      <c r="J209" s="69"/>
      <c r="K209" s="69"/>
      <c r="L209" s="67"/>
      <c r="M209" s="69"/>
      <c r="N209" s="71"/>
      <c r="O209" s="72"/>
      <c r="P209" s="26"/>
      <c r="Q209" s="26"/>
      <c r="R209" s="26"/>
      <c r="S209" s="26"/>
    </row>
    <row r="210" spans="1:19" s="66" customFormat="1">
      <c r="A210" s="150"/>
      <c r="B210" s="1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1:19" s="66" customFormat="1">
      <c r="A211" s="150"/>
      <c r="B211" s="1"/>
      <c r="C211" s="26"/>
      <c r="D211" s="67"/>
      <c r="E211" s="67"/>
      <c r="F211" s="26"/>
      <c r="G211" s="69"/>
      <c r="I211" s="26"/>
      <c r="J211" s="69"/>
      <c r="K211" s="69"/>
      <c r="L211" s="67"/>
      <c r="M211" s="69"/>
      <c r="N211" s="71"/>
      <c r="O211" s="72"/>
      <c r="P211" s="26"/>
      <c r="Q211" s="26"/>
      <c r="R211" s="26"/>
      <c r="S211" s="26"/>
    </row>
    <row r="212" spans="1:19" s="66" customFormat="1">
      <c r="A212" s="150"/>
      <c r="B212" s="1"/>
      <c r="C212" s="26"/>
      <c r="D212" s="67"/>
      <c r="E212" s="67"/>
      <c r="F212" s="26"/>
      <c r="G212" s="69"/>
      <c r="I212" s="26"/>
      <c r="J212" s="69"/>
      <c r="K212" s="69"/>
      <c r="L212" s="67"/>
      <c r="M212" s="69"/>
      <c r="N212" s="71"/>
      <c r="O212" s="72"/>
      <c r="P212" s="26"/>
      <c r="Q212" s="26"/>
      <c r="R212" s="26"/>
      <c r="S212" s="26"/>
    </row>
    <row r="213" spans="1:19" s="66" customFormat="1">
      <c r="A213" s="150"/>
      <c r="B213" s="1"/>
      <c r="C213" s="26"/>
      <c r="D213" s="67"/>
      <c r="E213" s="67"/>
      <c r="F213" s="26"/>
      <c r="G213" s="69"/>
      <c r="I213" s="26"/>
      <c r="J213" s="69"/>
      <c r="K213" s="69"/>
      <c r="L213" s="67"/>
      <c r="M213" s="69"/>
      <c r="N213" s="71"/>
      <c r="O213" s="72"/>
      <c r="P213" s="26"/>
      <c r="Q213" s="26"/>
      <c r="R213" s="26"/>
      <c r="S213" s="26"/>
    </row>
    <row r="214" spans="1:19" s="66" customFormat="1">
      <c r="A214" s="150"/>
      <c r="B214" s="1"/>
      <c r="C214" s="26"/>
      <c r="D214" s="67"/>
      <c r="E214" s="67"/>
      <c r="F214" s="26"/>
      <c r="G214" s="69"/>
      <c r="I214" s="26"/>
      <c r="J214" s="69"/>
      <c r="K214" s="69"/>
      <c r="L214" s="67"/>
      <c r="M214" s="69"/>
      <c r="N214" s="71"/>
      <c r="O214" s="72"/>
      <c r="P214" s="26"/>
      <c r="Q214" s="26"/>
      <c r="R214" s="26"/>
      <c r="S214" s="26"/>
    </row>
    <row r="215" spans="1:19" s="66" customFormat="1">
      <c r="A215" s="150"/>
      <c r="B215" s="1"/>
      <c r="C215" s="26"/>
      <c r="D215" s="67"/>
      <c r="E215" s="67"/>
      <c r="F215" s="26"/>
      <c r="G215" s="69"/>
      <c r="I215" s="26"/>
      <c r="J215" s="69"/>
      <c r="K215" s="69"/>
      <c r="L215" s="67"/>
      <c r="M215" s="69"/>
      <c r="N215" s="71"/>
      <c r="O215" s="72"/>
      <c r="P215" s="26"/>
      <c r="Q215" s="26"/>
      <c r="R215" s="26"/>
      <c r="S215" s="26"/>
    </row>
    <row r="216" spans="1:19" s="66" customFormat="1">
      <c r="A216" s="150"/>
      <c r="B216" s="1"/>
      <c r="C216" s="26"/>
      <c r="D216" s="67"/>
      <c r="E216" s="67"/>
      <c r="F216" s="26"/>
      <c r="G216" s="69"/>
      <c r="I216" s="26"/>
      <c r="J216" s="69"/>
      <c r="K216" s="69"/>
      <c r="L216" s="67"/>
      <c r="M216" s="69"/>
      <c r="N216" s="71"/>
      <c r="O216" s="72"/>
      <c r="P216" s="26"/>
      <c r="Q216" s="26"/>
      <c r="R216" s="26"/>
      <c r="S216" s="26"/>
    </row>
    <row r="217" spans="1:19" s="66" customFormat="1">
      <c r="A217" s="150"/>
      <c r="B217" s="1"/>
      <c r="C217" s="26"/>
      <c r="D217" s="67"/>
      <c r="E217" s="67"/>
      <c r="F217" s="26"/>
      <c r="G217" s="69"/>
      <c r="I217" s="26"/>
      <c r="J217" s="69"/>
      <c r="K217" s="69"/>
      <c r="L217" s="67"/>
      <c r="M217" s="69"/>
      <c r="N217" s="71"/>
      <c r="O217" s="72"/>
      <c r="P217" s="26"/>
      <c r="Q217" s="26"/>
      <c r="R217" s="26"/>
      <c r="S217" s="26"/>
    </row>
    <row r="218" spans="1:19" s="66" customFormat="1">
      <c r="A218" s="150"/>
      <c r="B218" s="1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1:19" s="66" customFormat="1">
      <c r="A219" s="150"/>
      <c r="B219" s="1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1:19" s="66" customFormat="1">
      <c r="A220" s="150"/>
      <c r="B220" s="1"/>
      <c r="C220" s="26"/>
      <c r="D220" s="67"/>
      <c r="E220" s="67"/>
      <c r="F220" s="26"/>
      <c r="G220" s="69"/>
      <c r="I220" s="26"/>
      <c r="J220" s="69"/>
      <c r="K220" s="69"/>
      <c r="L220" s="67"/>
      <c r="M220" s="69"/>
      <c r="N220" s="71"/>
      <c r="O220" s="72"/>
      <c r="P220" s="26"/>
      <c r="Q220" s="26"/>
      <c r="R220" s="26"/>
      <c r="S220" s="26"/>
    </row>
    <row r="221" spans="1:19" s="66" customFormat="1">
      <c r="A221" s="150"/>
      <c r="B221" s="1"/>
      <c r="C221" s="26"/>
      <c r="D221" s="67"/>
      <c r="E221" s="67"/>
      <c r="F221" s="26"/>
      <c r="G221" s="69"/>
      <c r="I221" s="26"/>
      <c r="J221" s="69"/>
      <c r="K221" s="69"/>
      <c r="L221" s="67"/>
      <c r="M221" s="69"/>
      <c r="N221" s="71"/>
      <c r="O221" s="72"/>
      <c r="P221" s="26"/>
      <c r="Q221" s="26"/>
      <c r="R221" s="26"/>
      <c r="S221" s="26"/>
    </row>
    <row r="222" spans="1:19" s="66" customFormat="1">
      <c r="A222" s="150"/>
      <c r="B222" s="1"/>
      <c r="C222" s="26"/>
      <c r="D222" s="67"/>
      <c r="E222" s="67"/>
      <c r="F222" s="26"/>
      <c r="G222" s="69"/>
      <c r="I222" s="26"/>
      <c r="J222" s="69"/>
      <c r="K222" s="69"/>
      <c r="L222" s="67"/>
      <c r="M222" s="69"/>
      <c r="N222" s="71"/>
      <c r="O222" s="72"/>
      <c r="P222" s="26"/>
      <c r="Q222" s="26"/>
      <c r="R222" s="26"/>
      <c r="S222" s="26"/>
    </row>
    <row r="223" spans="1:19" s="66" customFormat="1">
      <c r="A223" s="150"/>
      <c r="B223" s="1"/>
      <c r="C223" s="26"/>
      <c r="D223" s="67"/>
      <c r="E223" s="67"/>
      <c r="F223" s="26"/>
      <c r="G223" s="69"/>
      <c r="I223" s="26"/>
      <c r="J223" s="69"/>
      <c r="K223" s="69"/>
      <c r="L223" s="67"/>
      <c r="M223" s="69"/>
      <c r="N223" s="71"/>
      <c r="O223" s="72"/>
      <c r="P223" s="26"/>
      <c r="Q223" s="26"/>
      <c r="R223" s="26"/>
      <c r="S223" s="26"/>
    </row>
    <row r="224" spans="1:19" s="66" customFormat="1">
      <c r="A224" s="150"/>
      <c r="B224" s="1"/>
      <c r="C224" s="26"/>
      <c r="D224" s="67"/>
      <c r="E224" s="67"/>
      <c r="F224" s="26"/>
      <c r="G224" s="69"/>
      <c r="I224" s="26"/>
      <c r="J224" s="69"/>
      <c r="K224" s="69"/>
      <c r="L224" s="67"/>
      <c r="M224" s="69"/>
      <c r="N224" s="71"/>
      <c r="O224" s="72"/>
      <c r="P224" s="26"/>
      <c r="Q224" s="26"/>
      <c r="R224" s="26"/>
      <c r="S224" s="26"/>
    </row>
    <row r="225" spans="1:19" s="66" customFormat="1">
      <c r="A225" s="150"/>
      <c r="B225" s="1"/>
      <c r="C225" s="26"/>
      <c r="D225" s="67"/>
      <c r="E225" s="67"/>
      <c r="F225" s="26"/>
      <c r="G225" s="69"/>
      <c r="I225" s="26"/>
      <c r="J225" s="69"/>
      <c r="K225" s="69"/>
      <c r="L225" s="67"/>
      <c r="M225" s="69"/>
      <c r="N225" s="71"/>
      <c r="O225" s="72"/>
      <c r="P225" s="26"/>
      <c r="Q225" s="26"/>
      <c r="R225" s="26"/>
      <c r="S225" s="26"/>
    </row>
    <row r="226" spans="1:19" s="66" customFormat="1">
      <c r="A226" s="150"/>
      <c r="B226" s="1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1:19" s="66" customFormat="1">
      <c r="A227" s="150"/>
      <c r="B227" s="1"/>
      <c r="C227" s="26"/>
      <c r="D227" s="67"/>
      <c r="E227" s="67"/>
      <c r="F227" s="26"/>
      <c r="G227" s="69"/>
      <c r="I227" s="26"/>
      <c r="J227" s="69"/>
      <c r="K227" s="69"/>
      <c r="L227" s="67"/>
      <c r="M227" s="69"/>
      <c r="N227" s="71"/>
      <c r="O227" s="72"/>
      <c r="P227" s="26"/>
      <c r="Q227" s="26"/>
      <c r="R227" s="26"/>
      <c r="S227" s="26"/>
    </row>
    <row r="228" spans="1:19" s="66" customFormat="1">
      <c r="A228" s="150"/>
      <c r="B228" s="1"/>
      <c r="C228" s="26"/>
      <c r="D228" s="67"/>
      <c r="E228" s="67"/>
      <c r="F228" s="26"/>
      <c r="G228" s="69"/>
      <c r="I228" s="26"/>
      <c r="J228" s="69"/>
      <c r="K228" s="69"/>
      <c r="L228" s="67"/>
      <c r="M228" s="69"/>
      <c r="N228" s="71"/>
      <c r="O228" s="72"/>
      <c r="P228" s="26"/>
      <c r="Q228" s="26"/>
      <c r="R228" s="26"/>
      <c r="S228" s="26"/>
    </row>
    <row r="229" spans="1:19" s="66" customFormat="1">
      <c r="A229" s="150"/>
      <c r="B229" s="1"/>
      <c r="C229" s="26"/>
      <c r="D229" s="67"/>
      <c r="E229" s="67"/>
      <c r="F229" s="26"/>
      <c r="G229" s="69"/>
      <c r="I229" s="26"/>
      <c r="J229" s="69"/>
      <c r="K229" s="69"/>
      <c r="L229" s="67"/>
      <c r="M229" s="69"/>
      <c r="N229" s="71"/>
      <c r="O229" s="72"/>
      <c r="P229" s="26"/>
      <c r="Q229" s="26"/>
      <c r="R229" s="26"/>
      <c r="S229" s="26"/>
    </row>
    <row r="230" spans="1:19" s="66" customFormat="1">
      <c r="A230" s="150"/>
      <c r="B230" s="1"/>
      <c r="C230" s="26"/>
      <c r="D230" s="67"/>
      <c r="E230" s="67"/>
      <c r="F230" s="26"/>
      <c r="G230" s="69"/>
      <c r="I230" s="26"/>
      <c r="J230" s="69"/>
      <c r="K230" s="69"/>
      <c r="L230" s="67"/>
      <c r="M230" s="69"/>
      <c r="N230" s="71"/>
      <c r="O230" s="72"/>
      <c r="P230" s="26"/>
      <c r="Q230" s="26"/>
      <c r="R230" s="26"/>
      <c r="S230" s="26"/>
    </row>
    <row r="231" spans="1:19" s="66" customFormat="1">
      <c r="A231" s="150"/>
      <c r="B231" s="1"/>
      <c r="C231" s="26"/>
      <c r="D231" s="67"/>
      <c r="E231" s="67"/>
      <c r="F231" s="26"/>
      <c r="G231" s="69"/>
      <c r="I231" s="26"/>
      <c r="J231" s="69"/>
      <c r="K231" s="69"/>
      <c r="L231" s="67"/>
      <c r="M231" s="69"/>
      <c r="N231" s="71"/>
      <c r="O231" s="72"/>
      <c r="P231" s="26"/>
      <c r="Q231" s="26"/>
      <c r="R231" s="26"/>
      <c r="S231" s="26"/>
    </row>
    <row r="232" spans="1:19" s="66" customFormat="1">
      <c r="A232" s="150"/>
      <c r="B232" s="1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1:19" s="66" customFormat="1">
      <c r="A233" s="150"/>
      <c r="B233" s="1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1:19" s="66" customFormat="1">
      <c r="A234" s="150"/>
      <c r="B234" s="1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1:19" s="66" customFormat="1">
      <c r="A235" s="150"/>
      <c r="B235" s="1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1:19" s="66" customFormat="1">
      <c r="A236" s="150"/>
      <c r="B236" s="1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1:19" s="66" customFormat="1">
      <c r="A237" s="150"/>
      <c r="B237" s="1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1:19" s="66" customFormat="1">
      <c r="A238" s="150"/>
      <c r="B238" s="1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1:19" s="66" customFormat="1">
      <c r="A239" s="150"/>
      <c r="B239" s="1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1:19" s="66" customFormat="1">
      <c r="A240" s="150"/>
      <c r="B240" s="1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1:19" s="66" customFormat="1">
      <c r="A241" s="150"/>
      <c r="B241" s="1"/>
      <c r="C241" s="26"/>
      <c r="D241" s="67"/>
      <c r="E241" s="67"/>
      <c r="F241" s="26"/>
      <c r="G241" s="69"/>
      <c r="I241" s="26"/>
      <c r="J241" s="69"/>
      <c r="K241" s="69"/>
      <c r="L241" s="67"/>
      <c r="M241" s="69"/>
      <c r="N241" s="71"/>
      <c r="O241" s="72"/>
      <c r="P241" s="26"/>
      <c r="Q241" s="26"/>
      <c r="R241" s="26"/>
      <c r="S241" s="26"/>
    </row>
    <row r="242" spans="1:19" s="66" customFormat="1">
      <c r="A242" s="150"/>
      <c r="B242" s="1"/>
      <c r="C242" s="26"/>
      <c r="D242" s="67"/>
      <c r="E242" s="67"/>
      <c r="F242" s="26"/>
      <c r="G242" s="69"/>
      <c r="I242" s="26"/>
      <c r="J242" s="69"/>
      <c r="K242" s="69"/>
      <c r="L242" s="67"/>
      <c r="M242" s="69"/>
      <c r="N242" s="71"/>
      <c r="O242" s="72"/>
      <c r="P242" s="26"/>
      <c r="Q242" s="26"/>
      <c r="R242" s="26"/>
      <c r="S242" s="26"/>
    </row>
    <row r="243" spans="1:19">
      <c r="A243" s="24"/>
    </row>
    <row r="244" spans="1:19">
      <c r="A244" s="24"/>
    </row>
    <row r="245" spans="1:19">
      <c r="A245" s="24"/>
    </row>
    <row r="246" spans="1:19">
      <c r="A246" s="24"/>
    </row>
    <row r="247" spans="1:19">
      <c r="A247" s="24"/>
    </row>
    <row r="248" spans="1:19">
      <c r="A248" s="24"/>
    </row>
    <row r="249" spans="1:19">
      <c r="A249" s="24"/>
    </row>
    <row r="250" spans="1:19">
      <c r="A250" s="24"/>
    </row>
    <row r="251" spans="1:19">
      <c r="A251" s="24"/>
    </row>
    <row r="252" spans="1:19">
      <c r="A252" s="24"/>
    </row>
    <row r="253" spans="1:19">
      <c r="A253" s="24"/>
    </row>
    <row r="254" spans="1:19">
      <c r="A254" s="24"/>
    </row>
    <row r="255" spans="1:19">
      <c r="A255" s="24"/>
    </row>
    <row r="256" spans="1:19" s="66" customFormat="1">
      <c r="A256" s="150"/>
      <c r="B256" s="1"/>
      <c r="C256" s="26"/>
      <c r="D256" s="67"/>
      <c r="E256" s="67"/>
      <c r="F256" s="26"/>
      <c r="G256" s="69"/>
      <c r="I256" s="26"/>
      <c r="J256" s="69"/>
      <c r="K256" s="69"/>
      <c r="L256" s="67"/>
      <c r="M256" s="69"/>
      <c r="N256" s="71"/>
      <c r="O256" s="72"/>
      <c r="P256" s="26"/>
      <c r="Q256" s="26"/>
      <c r="R256" s="26"/>
      <c r="S256" s="26"/>
    </row>
    <row r="257" spans="1:19" s="66" customFormat="1">
      <c r="A257" s="150"/>
      <c r="B257" s="1"/>
      <c r="C257" s="26"/>
      <c r="D257" s="67"/>
      <c r="E257" s="67"/>
      <c r="F257" s="26"/>
      <c r="G257" s="69"/>
      <c r="I257" s="26"/>
      <c r="J257" s="69"/>
      <c r="K257" s="69"/>
      <c r="L257" s="67"/>
      <c r="M257" s="69"/>
      <c r="N257" s="71"/>
      <c r="O257" s="72"/>
      <c r="P257" s="26"/>
      <c r="Q257" s="26"/>
      <c r="R257" s="26"/>
      <c r="S257" s="26"/>
    </row>
    <row r="258" spans="1:19" s="66" customFormat="1">
      <c r="A258" s="150"/>
      <c r="B258" s="1"/>
      <c r="C258" s="26"/>
      <c r="D258" s="67"/>
      <c r="E258" s="67"/>
      <c r="F258" s="26"/>
      <c r="G258" s="69"/>
      <c r="I258" s="26"/>
      <c r="J258" s="69"/>
      <c r="K258" s="69"/>
      <c r="L258" s="67"/>
      <c r="M258" s="69"/>
      <c r="N258" s="71"/>
      <c r="O258" s="72"/>
      <c r="P258" s="26"/>
      <c r="Q258" s="26"/>
      <c r="R258" s="26"/>
      <c r="S258" s="26"/>
    </row>
    <row r="259" spans="1:19" s="66" customFormat="1">
      <c r="A259" s="150"/>
      <c r="B259" s="1"/>
      <c r="C259" s="26"/>
      <c r="D259" s="67"/>
      <c r="E259" s="67"/>
      <c r="F259" s="26"/>
      <c r="G259" s="69"/>
      <c r="I259" s="26"/>
      <c r="J259" s="69"/>
      <c r="K259" s="69"/>
      <c r="L259" s="67"/>
      <c r="M259" s="69"/>
      <c r="N259" s="71"/>
      <c r="O259" s="72"/>
      <c r="P259" s="26"/>
      <c r="Q259" s="26"/>
      <c r="R259" s="26"/>
      <c r="S259" s="26"/>
    </row>
    <row r="260" spans="1:19" s="66" customFormat="1">
      <c r="A260" s="150"/>
      <c r="B260" s="1"/>
      <c r="C260" s="26"/>
      <c r="D260" s="67"/>
      <c r="E260" s="67"/>
      <c r="F260" s="26"/>
      <c r="G260" s="69"/>
      <c r="I260" s="26"/>
      <c r="J260" s="69"/>
      <c r="K260" s="69"/>
      <c r="L260" s="67"/>
      <c r="M260" s="69"/>
      <c r="N260" s="71"/>
      <c r="O260" s="72"/>
      <c r="P260" s="26"/>
      <c r="Q260" s="26"/>
      <c r="R260" s="26"/>
      <c r="S260" s="26"/>
    </row>
    <row r="261" spans="1:19" s="66" customFormat="1">
      <c r="A261" s="150"/>
      <c r="B261" s="1"/>
      <c r="C261" s="26"/>
      <c r="D261" s="67"/>
      <c r="E261" s="67"/>
      <c r="F261" s="26"/>
      <c r="G261" s="69"/>
      <c r="I261" s="26"/>
      <c r="J261" s="69"/>
      <c r="K261" s="69"/>
      <c r="L261" s="67"/>
      <c r="M261" s="69"/>
      <c r="N261" s="71"/>
      <c r="O261" s="72"/>
      <c r="P261" s="26"/>
      <c r="Q261" s="26"/>
      <c r="R261" s="26"/>
      <c r="S261" s="26"/>
    </row>
    <row r="262" spans="1:19" s="66" customFormat="1">
      <c r="A262" s="150"/>
      <c r="B262" s="1"/>
      <c r="C262" s="26"/>
      <c r="D262" s="67"/>
      <c r="E262" s="67"/>
      <c r="F262" s="26"/>
      <c r="G262" s="69"/>
      <c r="I262" s="26"/>
      <c r="J262" s="69"/>
      <c r="K262" s="69"/>
      <c r="L262" s="67"/>
      <c r="M262" s="69"/>
      <c r="N262" s="71"/>
      <c r="O262" s="72"/>
      <c r="P262" s="26"/>
      <c r="Q262" s="26"/>
      <c r="R262" s="26"/>
      <c r="S262" s="26"/>
    </row>
    <row r="263" spans="1:19" s="66" customFormat="1">
      <c r="A263" s="150"/>
      <c r="B263" s="1"/>
      <c r="C263" s="26"/>
      <c r="D263" s="67"/>
      <c r="E263" s="67"/>
      <c r="F263" s="26"/>
      <c r="G263" s="69"/>
      <c r="I263" s="26"/>
      <c r="J263" s="69"/>
      <c r="K263" s="69"/>
      <c r="L263" s="67"/>
      <c r="M263" s="69"/>
      <c r="N263" s="71"/>
      <c r="O263" s="72"/>
      <c r="P263" s="26"/>
      <c r="Q263" s="26"/>
      <c r="R263" s="26"/>
      <c r="S263" s="26"/>
    </row>
    <row r="264" spans="1:19">
      <c r="A264" s="24"/>
    </row>
    <row r="265" spans="1:19">
      <c r="A265" s="24"/>
    </row>
    <row r="266" spans="1:19">
      <c r="A266" s="24"/>
    </row>
    <row r="267" spans="1:19">
      <c r="A267" s="24"/>
    </row>
    <row r="268" spans="1:19">
      <c r="A268" s="24"/>
    </row>
    <row r="269" spans="1:19">
      <c r="A269" s="24"/>
    </row>
    <row r="270" spans="1:19">
      <c r="A270" s="24"/>
    </row>
    <row r="271" spans="1:19">
      <c r="A271" s="24"/>
    </row>
    <row r="272" spans="1:19">
      <c r="A272" s="24"/>
    </row>
    <row r="273" spans="1:19">
      <c r="A273" s="24"/>
    </row>
    <row r="274" spans="1:19">
      <c r="A274" s="24"/>
    </row>
    <row r="275" spans="1:19">
      <c r="A275" s="24"/>
    </row>
    <row r="276" spans="1:19" s="66" customFormat="1">
      <c r="A276" s="150"/>
      <c r="B276" s="1"/>
      <c r="C276" s="26"/>
      <c r="D276" s="67"/>
      <c r="E276" s="67"/>
      <c r="F276" s="26"/>
      <c r="G276" s="69"/>
      <c r="I276" s="26"/>
      <c r="J276" s="69"/>
      <c r="K276" s="69"/>
      <c r="L276" s="67"/>
      <c r="M276" s="69"/>
      <c r="N276" s="71"/>
      <c r="O276" s="72"/>
      <c r="P276" s="26"/>
      <c r="Q276" s="26"/>
      <c r="R276" s="26"/>
      <c r="S276" s="26"/>
    </row>
    <row r="277" spans="1:19" s="66" customFormat="1">
      <c r="A277" s="150"/>
      <c r="B277" s="1"/>
      <c r="C277" s="26"/>
      <c r="D277" s="67"/>
      <c r="E277" s="67"/>
      <c r="F277" s="26"/>
      <c r="G277" s="69"/>
      <c r="I277" s="26"/>
      <c r="J277" s="69"/>
      <c r="K277" s="69"/>
      <c r="L277" s="67"/>
      <c r="M277" s="69"/>
      <c r="N277" s="71"/>
      <c r="O277" s="72"/>
      <c r="P277" s="26"/>
      <c r="Q277" s="26"/>
      <c r="R277" s="26"/>
      <c r="S277" s="26"/>
    </row>
    <row r="278" spans="1:19" s="66" customFormat="1">
      <c r="A278" s="150"/>
      <c r="B278" s="1"/>
      <c r="C278" s="26"/>
      <c r="D278" s="67"/>
      <c r="E278" s="67"/>
      <c r="F278" s="26"/>
      <c r="G278" s="69"/>
      <c r="I278" s="26"/>
      <c r="J278" s="69"/>
      <c r="K278" s="69"/>
      <c r="L278" s="67"/>
      <c r="M278" s="69"/>
      <c r="N278" s="71"/>
      <c r="O278" s="72"/>
      <c r="P278" s="26"/>
      <c r="Q278" s="26"/>
      <c r="R278" s="26"/>
      <c r="S278" s="26"/>
    </row>
    <row r="279" spans="1:19" s="66" customFormat="1">
      <c r="A279" s="150"/>
      <c r="B279" s="1"/>
      <c r="C279" s="26"/>
      <c r="D279" s="67"/>
      <c r="E279" s="67"/>
      <c r="F279" s="26"/>
      <c r="G279" s="69"/>
      <c r="I279" s="26"/>
      <c r="J279" s="69"/>
      <c r="K279" s="69"/>
      <c r="L279" s="67"/>
      <c r="M279" s="69"/>
      <c r="N279" s="71"/>
      <c r="O279" s="72"/>
      <c r="P279" s="26"/>
      <c r="Q279" s="26"/>
      <c r="R279" s="26"/>
      <c r="S279" s="26"/>
    </row>
    <row r="280" spans="1:19" s="66" customFormat="1">
      <c r="A280" s="150"/>
      <c r="B280" s="1"/>
      <c r="C280" s="26"/>
      <c r="D280" s="67"/>
      <c r="E280" s="67"/>
      <c r="F280" s="26"/>
      <c r="G280" s="69"/>
      <c r="I280" s="26"/>
      <c r="J280" s="69"/>
      <c r="K280" s="69"/>
      <c r="L280" s="67"/>
      <c r="M280" s="69"/>
      <c r="N280" s="71"/>
      <c r="O280" s="72"/>
      <c r="P280" s="26"/>
      <c r="Q280" s="26"/>
      <c r="R280" s="26"/>
      <c r="S280" s="26"/>
    </row>
    <row r="281" spans="1:19" s="66" customFormat="1">
      <c r="A281" s="150"/>
      <c r="B281" s="1"/>
      <c r="C281" s="26"/>
      <c r="D281" s="67"/>
      <c r="E281" s="67"/>
      <c r="F281" s="26"/>
      <c r="G281" s="69"/>
      <c r="I281" s="26"/>
      <c r="J281" s="69"/>
      <c r="K281" s="69"/>
      <c r="L281" s="67"/>
      <c r="M281" s="69"/>
      <c r="N281" s="71"/>
      <c r="O281" s="72"/>
      <c r="P281" s="26"/>
      <c r="Q281" s="26"/>
      <c r="R281" s="26"/>
      <c r="S281" s="26"/>
    </row>
    <row r="282" spans="1:19" s="66" customFormat="1">
      <c r="A282" s="150"/>
      <c r="B282" s="1"/>
      <c r="C282" s="26"/>
      <c r="D282" s="67"/>
      <c r="E282" s="67"/>
      <c r="F282" s="26"/>
      <c r="G282" s="69"/>
      <c r="I282" s="26"/>
      <c r="J282" s="69"/>
      <c r="K282" s="69"/>
      <c r="L282" s="67"/>
      <c r="M282" s="69"/>
      <c r="N282" s="71"/>
      <c r="O282" s="72"/>
      <c r="P282" s="26"/>
      <c r="Q282" s="26"/>
      <c r="R282" s="26"/>
      <c r="S282" s="26"/>
    </row>
    <row r="283" spans="1:19" s="66" customFormat="1">
      <c r="A283" s="150"/>
      <c r="B283" s="1"/>
      <c r="C283" s="26"/>
      <c r="D283" s="67"/>
      <c r="E283" s="67"/>
      <c r="F283" s="26"/>
      <c r="G283" s="69"/>
      <c r="I283" s="26"/>
      <c r="J283" s="69"/>
      <c r="K283" s="69"/>
      <c r="L283" s="67"/>
      <c r="M283" s="69"/>
      <c r="N283" s="71"/>
      <c r="O283" s="72"/>
      <c r="P283" s="26"/>
      <c r="Q283" s="26"/>
      <c r="R283" s="26"/>
      <c r="S283" s="26"/>
    </row>
    <row r="284" spans="1:19" s="66" customFormat="1">
      <c r="A284" s="150"/>
      <c r="B284" s="1"/>
      <c r="C284" s="26"/>
      <c r="D284" s="67"/>
      <c r="E284" s="67"/>
      <c r="F284" s="26"/>
      <c r="G284" s="69"/>
      <c r="I284" s="26"/>
      <c r="J284" s="69"/>
      <c r="K284" s="69"/>
      <c r="L284" s="67"/>
      <c r="M284" s="69"/>
      <c r="N284" s="71"/>
      <c r="O284" s="72"/>
      <c r="P284" s="26"/>
      <c r="Q284" s="26"/>
      <c r="R284" s="26"/>
      <c r="S284" s="26"/>
    </row>
    <row r="285" spans="1:19" s="66" customFormat="1">
      <c r="A285" s="150"/>
      <c r="B285" s="1"/>
      <c r="C285" s="26"/>
      <c r="D285" s="67"/>
      <c r="E285" s="67"/>
      <c r="F285" s="26"/>
      <c r="G285" s="69"/>
      <c r="I285" s="26"/>
      <c r="J285" s="69"/>
      <c r="K285" s="69"/>
      <c r="L285" s="67"/>
      <c r="M285" s="69"/>
      <c r="N285" s="71"/>
      <c r="O285" s="72"/>
      <c r="P285" s="26"/>
      <c r="Q285" s="26"/>
      <c r="R285" s="26"/>
      <c r="S285" s="26"/>
    </row>
    <row r="286" spans="1:19">
      <c r="A286" s="24"/>
    </row>
    <row r="287" spans="1:19">
      <c r="A287" s="24"/>
    </row>
    <row r="288" spans="1:19">
      <c r="A288" s="24"/>
    </row>
    <row r="289" spans="1:19">
      <c r="A289" s="24"/>
    </row>
    <row r="290" spans="1:19" s="66" customFormat="1">
      <c r="A290" s="150"/>
      <c r="B290" s="1"/>
      <c r="C290" s="26"/>
      <c r="D290" s="67"/>
      <c r="E290" s="67"/>
      <c r="F290" s="26"/>
      <c r="G290" s="69"/>
      <c r="I290" s="26"/>
      <c r="J290" s="69"/>
      <c r="K290" s="69"/>
      <c r="L290" s="67"/>
      <c r="M290" s="69"/>
      <c r="N290" s="71"/>
      <c r="O290" s="72"/>
      <c r="P290" s="26"/>
      <c r="Q290" s="26"/>
      <c r="R290" s="26"/>
      <c r="S290" s="26"/>
    </row>
    <row r="291" spans="1:19" s="66" customFormat="1">
      <c r="A291" s="150"/>
      <c r="B291" s="1"/>
      <c r="C291" s="26"/>
      <c r="D291" s="67"/>
      <c r="E291" s="67"/>
      <c r="F291" s="26"/>
      <c r="G291" s="69"/>
      <c r="I291" s="26"/>
      <c r="J291" s="69"/>
      <c r="K291" s="69"/>
      <c r="L291" s="67"/>
      <c r="M291" s="69"/>
      <c r="N291" s="71"/>
      <c r="O291" s="72"/>
      <c r="P291" s="26"/>
      <c r="Q291" s="26"/>
      <c r="R291" s="26"/>
      <c r="S291" s="26"/>
    </row>
    <row r="292" spans="1:19" s="66" customFormat="1">
      <c r="A292" s="150"/>
      <c r="B292" s="1"/>
      <c r="C292" s="26"/>
      <c r="D292" s="67"/>
      <c r="E292" s="67"/>
      <c r="F292" s="26"/>
      <c r="G292" s="69"/>
      <c r="I292" s="26"/>
      <c r="J292" s="69"/>
      <c r="K292" s="69"/>
      <c r="L292" s="67"/>
      <c r="M292" s="69"/>
      <c r="N292" s="71"/>
      <c r="O292" s="72"/>
      <c r="P292" s="26"/>
      <c r="Q292" s="26"/>
      <c r="R292" s="26"/>
      <c r="S292" s="26"/>
    </row>
    <row r="293" spans="1:19" s="66" customFormat="1">
      <c r="A293" s="150"/>
      <c r="B293" s="1"/>
      <c r="C293" s="26"/>
      <c r="D293" s="67"/>
      <c r="E293" s="67"/>
      <c r="F293" s="26"/>
      <c r="G293" s="69"/>
      <c r="I293" s="26"/>
      <c r="J293" s="69"/>
      <c r="K293" s="69"/>
      <c r="L293" s="67"/>
      <c r="M293" s="69"/>
      <c r="N293" s="71"/>
      <c r="O293" s="72"/>
      <c r="P293" s="26"/>
      <c r="Q293" s="26"/>
      <c r="R293" s="26"/>
      <c r="S293" s="26"/>
    </row>
    <row r="294" spans="1:19" s="66" customFormat="1">
      <c r="A294" s="150"/>
      <c r="B294" s="1"/>
      <c r="C294" s="26"/>
      <c r="D294" s="67"/>
      <c r="E294" s="67"/>
      <c r="F294" s="26"/>
      <c r="G294" s="69"/>
      <c r="I294" s="26"/>
      <c r="J294" s="69"/>
      <c r="K294" s="69"/>
      <c r="L294" s="67"/>
      <c r="M294" s="69"/>
      <c r="N294" s="71"/>
      <c r="O294" s="72"/>
      <c r="P294" s="26"/>
      <c r="Q294" s="26"/>
      <c r="R294" s="26"/>
      <c r="S294" s="26"/>
    </row>
    <row r="295" spans="1:19" s="66" customFormat="1">
      <c r="A295" s="150"/>
      <c r="B295" s="1"/>
      <c r="C295" s="26"/>
      <c r="D295" s="67"/>
      <c r="E295" s="67"/>
      <c r="F295" s="26"/>
      <c r="G295" s="69"/>
      <c r="I295" s="26"/>
      <c r="J295" s="69"/>
      <c r="K295" s="69"/>
      <c r="L295" s="67"/>
      <c r="M295" s="69"/>
      <c r="N295" s="71"/>
      <c r="O295" s="72"/>
      <c r="P295" s="26"/>
      <c r="Q295" s="26"/>
      <c r="R295" s="26"/>
      <c r="S295" s="26"/>
    </row>
    <row r="296" spans="1:19" s="66" customFormat="1">
      <c r="A296" s="150"/>
      <c r="B296" s="1"/>
      <c r="C296" s="26"/>
      <c r="D296" s="67"/>
      <c r="E296" s="67"/>
      <c r="F296" s="26"/>
      <c r="G296" s="69"/>
      <c r="I296" s="26"/>
      <c r="J296" s="69"/>
      <c r="K296" s="69"/>
      <c r="L296" s="67"/>
      <c r="M296" s="69"/>
      <c r="N296" s="71"/>
      <c r="O296" s="72"/>
      <c r="P296" s="26"/>
      <c r="Q296" s="26"/>
      <c r="R296" s="26"/>
      <c r="S296" s="26"/>
    </row>
    <row r="297" spans="1:19">
      <c r="A297" s="24"/>
    </row>
    <row r="298" spans="1:19">
      <c r="A298" s="24"/>
    </row>
    <row r="299" spans="1:19">
      <c r="A299" s="24"/>
    </row>
    <row r="300" spans="1:19">
      <c r="A300" s="24"/>
    </row>
    <row r="301" spans="1:19">
      <c r="A301" s="24"/>
    </row>
    <row r="302" spans="1:19">
      <c r="A302" s="24"/>
    </row>
    <row r="303" spans="1:19" s="66" customFormat="1">
      <c r="A303" s="150"/>
      <c r="B303" s="1"/>
      <c r="C303" s="26"/>
      <c r="D303" s="67"/>
      <c r="E303" s="67"/>
      <c r="F303" s="26"/>
      <c r="G303" s="69"/>
      <c r="I303" s="26"/>
      <c r="J303" s="69"/>
      <c r="K303" s="69"/>
      <c r="L303" s="67"/>
      <c r="M303" s="69"/>
      <c r="N303" s="71"/>
      <c r="O303" s="72"/>
      <c r="P303" s="26"/>
      <c r="Q303" s="26"/>
      <c r="R303" s="26"/>
      <c r="S303" s="26"/>
    </row>
    <row r="304" spans="1:19" s="66" customFormat="1">
      <c r="A304" s="150"/>
      <c r="B304" s="1"/>
      <c r="C304" s="26"/>
      <c r="D304" s="67"/>
      <c r="E304" s="67"/>
      <c r="F304" s="26"/>
      <c r="G304" s="69"/>
      <c r="I304" s="26"/>
      <c r="J304" s="69"/>
      <c r="K304" s="69"/>
      <c r="L304" s="67"/>
      <c r="M304" s="69"/>
      <c r="N304" s="71"/>
      <c r="O304" s="72"/>
      <c r="P304" s="26"/>
      <c r="Q304" s="26"/>
      <c r="R304" s="26"/>
      <c r="S304" s="26"/>
    </row>
    <row r="305" spans="1:19" s="66" customFormat="1">
      <c r="A305" s="150"/>
      <c r="B305" s="1"/>
      <c r="C305" s="26"/>
      <c r="D305" s="67"/>
      <c r="E305" s="67"/>
      <c r="F305" s="26"/>
      <c r="G305" s="69"/>
      <c r="I305" s="26"/>
      <c r="J305" s="69"/>
      <c r="K305" s="69"/>
      <c r="L305" s="67"/>
      <c r="M305" s="69"/>
      <c r="N305" s="71"/>
      <c r="O305" s="72"/>
      <c r="P305" s="26"/>
      <c r="Q305" s="26"/>
      <c r="R305" s="26"/>
      <c r="S305" s="26"/>
    </row>
    <row r="306" spans="1:19" s="66" customFormat="1">
      <c r="A306" s="150"/>
      <c r="B306" s="1"/>
      <c r="C306" s="26"/>
      <c r="D306" s="67"/>
      <c r="E306" s="67"/>
      <c r="F306" s="26"/>
      <c r="G306" s="69"/>
      <c r="I306" s="26"/>
      <c r="J306" s="69"/>
      <c r="K306" s="69"/>
      <c r="L306" s="67"/>
      <c r="M306" s="69"/>
      <c r="N306" s="71"/>
      <c r="O306" s="72"/>
      <c r="P306" s="26"/>
      <c r="Q306" s="26"/>
      <c r="R306" s="26"/>
      <c r="S306" s="26"/>
    </row>
    <row r="307" spans="1:19" s="66" customFormat="1">
      <c r="A307" s="150"/>
      <c r="B307" s="1"/>
      <c r="C307" s="26"/>
      <c r="D307" s="67"/>
      <c r="E307" s="67"/>
      <c r="F307" s="26"/>
      <c r="G307" s="69"/>
      <c r="I307" s="26"/>
      <c r="J307" s="69"/>
      <c r="K307" s="69"/>
      <c r="L307" s="67"/>
      <c r="M307" s="69"/>
      <c r="N307" s="71"/>
      <c r="O307" s="72"/>
      <c r="P307" s="26"/>
      <c r="Q307" s="26"/>
      <c r="R307" s="26"/>
      <c r="S307" s="26"/>
    </row>
    <row r="308" spans="1:19" s="66" customFormat="1">
      <c r="A308" s="150"/>
      <c r="B308" s="1"/>
      <c r="C308" s="26"/>
      <c r="D308" s="67"/>
      <c r="E308" s="67"/>
      <c r="F308" s="26"/>
      <c r="G308" s="69"/>
      <c r="I308" s="26"/>
      <c r="J308" s="69"/>
      <c r="K308" s="69"/>
      <c r="L308" s="67"/>
      <c r="M308" s="69"/>
      <c r="N308" s="71"/>
      <c r="O308" s="72"/>
      <c r="P308" s="26"/>
      <c r="Q308" s="26"/>
      <c r="R308" s="26"/>
      <c r="S308" s="26"/>
    </row>
    <row r="309" spans="1:19" s="66" customFormat="1">
      <c r="A309" s="150"/>
      <c r="B309" s="1"/>
      <c r="C309" s="26"/>
      <c r="D309" s="67"/>
      <c r="E309" s="67"/>
      <c r="F309" s="26"/>
      <c r="G309" s="69"/>
      <c r="I309" s="26"/>
      <c r="J309" s="69"/>
      <c r="K309" s="69"/>
      <c r="L309" s="67"/>
      <c r="M309" s="69"/>
      <c r="N309" s="71"/>
      <c r="O309" s="72"/>
      <c r="P309" s="26"/>
      <c r="Q309" s="26"/>
      <c r="R309" s="26"/>
      <c r="S309" s="26"/>
    </row>
    <row r="310" spans="1:19" s="66" customFormat="1">
      <c r="A310" s="150"/>
      <c r="B310" s="1"/>
      <c r="C310" s="26"/>
      <c r="D310" s="67"/>
      <c r="E310" s="67"/>
      <c r="F310" s="26"/>
      <c r="G310" s="69"/>
      <c r="I310" s="26"/>
      <c r="J310" s="69"/>
      <c r="K310" s="69"/>
      <c r="L310" s="67"/>
      <c r="M310" s="69"/>
      <c r="N310" s="71"/>
      <c r="O310" s="72"/>
      <c r="P310" s="26"/>
      <c r="Q310" s="26"/>
      <c r="R310" s="26"/>
      <c r="S310" s="26"/>
    </row>
    <row r="311" spans="1:19" s="66" customFormat="1">
      <c r="A311" s="150"/>
      <c r="B311" s="1"/>
      <c r="C311" s="26"/>
      <c r="D311" s="67"/>
      <c r="E311" s="67"/>
      <c r="F311" s="26"/>
      <c r="G311" s="69"/>
      <c r="I311" s="26"/>
      <c r="J311" s="69"/>
      <c r="K311" s="69"/>
      <c r="L311" s="67"/>
      <c r="M311" s="69"/>
      <c r="N311" s="71"/>
      <c r="O311" s="72"/>
      <c r="P311" s="26"/>
      <c r="Q311" s="26"/>
      <c r="R311" s="26"/>
      <c r="S311" s="26"/>
    </row>
    <row r="312" spans="1:19" s="66" customFormat="1">
      <c r="A312" s="150"/>
      <c r="B312" s="1"/>
      <c r="C312" s="26"/>
      <c r="D312" s="67"/>
      <c r="E312" s="67"/>
      <c r="F312" s="26"/>
      <c r="G312" s="69"/>
      <c r="I312" s="26"/>
      <c r="J312" s="69"/>
      <c r="K312" s="69"/>
      <c r="L312" s="67"/>
      <c r="M312" s="69"/>
      <c r="N312" s="71"/>
      <c r="O312" s="72"/>
      <c r="P312" s="26"/>
      <c r="Q312" s="26"/>
      <c r="R312" s="26"/>
      <c r="S312" s="26"/>
    </row>
    <row r="313" spans="1:19" s="66" customFormat="1">
      <c r="A313" s="150"/>
      <c r="B313" s="1"/>
      <c r="C313" s="26"/>
      <c r="D313" s="67"/>
      <c r="E313" s="67"/>
      <c r="F313" s="26"/>
      <c r="G313" s="69"/>
      <c r="I313" s="26"/>
      <c r="J313" s="69"/>
      <c r="K313" s="69"/>
      <c r="L313" s="67"/>
      <c r="M313" s="69"/>
      <c r="N313" s="71"/>
      <c r="O313" s="72"/>
      <c r="P313" s="26"/>
      <c r="Q313" s="26"/>
      <c r="R313" s="26"/>
      <c r="S313" s="26"/>
    </row>
    <row r="314" spans="1:19" s="66" customFormat="1">
      <c r="A314" s="150"/>
      <c r="B314" s="1"/>
      <c r="C314" s="26"/>
      <c r="D314" s="67"/>
      <c r="E314" s="67"/>
      <c r="F314" s="26"/>
      <c r="G314" s="69"/>
      <c r="I314" s="26"/>
      <c r="J314" s="69"/>
      <c r="K314" s="69"/>
      <c r="L314" s="67"/>
      <c r="M314" s="69"/>
      <c r="N314" s="71"/>
      <c r="O314" s="72"/>
      <c r="P314" s="26"/>
      <c r="Q314" s="26"/>
      <c r="R314" s="26"/>
      <c r="S314" s="26"/>
    </row>
    <row r="315" spans="1:19" s="66" customFormat="1">
      <c r="A315" s="150"/>
      <c r="B315" s="1"/>
      <c r="C315" s="26"/>
      <c r="D315" s="67"/>
      <c r="E315" s="67"/>
      <c r="F315" s="26"/>
      <c r="G315" s="69"/>
      <c r="I315" s="26"/>
      <c r="J315" s="69"/>
      <c r="K315" s="69"/>
      <c r="L315" s="67"/>
      <c r="M315" s="69"/>
      <c r="N315" s="71"/>
      <c r="O315" s="72"/>
      <c r="P315" s="26"/>
      <c r="Q315" s="26"/>
      <c r="R315" s="26"/>
      <c r="S315" s="26"/>
    </row>
    <row r="316" spans="1:19" s="66" customFormat="1">
      <c r="A316" s="150"/>
      <c r="B316" s="1"/>
      <c r="C316" s="26"/>
      <c r="D316" s="67"/>
      <c r="E316" s="67"/>
      <c r="F316" s="26"/>
      <c r="G316" s="69"/>
      <c r="I316" s="26"/>
      <c r="J316" s="69"/>
      <c r="K316" s="69"/>
      <c r="L316" s="67"/>
      <c r="M316" s="69"/>
      <c r="N316" s="71"/>
      <c r="O316" s="72"/>
      <c r="P316" s="26"/>
      <c r="Q316" s="26"/>
      <c r="R316" s="26"/>
      <c r="S316" s="26"/>
    </row>
    <row r="317" spans="1:19" s="66" customFormat="1">
      <c r="A317" s="150"/>
      <c r="B317" s="1"/>
      <c r="C317" s="26"/>
      <c r="D317" s="67"/>
      <c r="E317" s="67"/>
      <c r="F317" s="26"/>
      <c r="G317" s="69"/>
      <c r="I317" s="26"/>
      <c r="J317" s="69"/>
      <c r="K317" s="69"/>
      <c r="L317" s="67"/>
      <c r="M317" s="69"/>
      <c r="N317" s="71"/>
      <c r="O317" s="72"/>
      <c r="P317" s="26"/>
      <c r="Q317" s="26"/>
      <c r="R317" s="26"/>
      <c r="S317" s="26"/>
    </row>
    <row r="318" spans="1:19" s="66" customFormat="1">
      <c r="A318" s="150"/>
      <c r="B318" s="1"/>
      <c r="C318" s="26"/>
      <c r="D318" s="67"/>
      <c r="E318" s="67"/>
      <c r="F318" s="26"/>
      <c r="G318" s="69"/>
      <c r="I318" s="26"/>
      <c r="J318" s="69"/>
      <c r="K318" s="69"/>
      <c r="L318" s="67"/>
      <c r="M318" s="69"/>
      <c r="N318" s="71"/>
      <c r="O318" s="72"/>
      <c r="P318" s="26"/>
      <c r="Q318" s="26"/>
      <c r="R318" s="26"/>
      <c r="S318" s="26"/>
    </row>
    <row r="319" spans="1:19" s="66" customFormat="1">
      <c r="A319" s="150"/>
      <c r="B319" s="1"/>
      <c r="C319" s="26"/>
      <c r="D319" s="67"/>
      <c r="E319" s="67"/>
      <c r="F319" s="26"/>
      <c r="G319" s="69"/>
      <c r="I319" s="26"/>
      <c r="J319" s="69"/>
      <c r="K319" s="69"/>
      <c r="L319" s="67"/>
      <c r="M319" s="69"/>
      <c r="N319" s="71"/>
      <c r="O319" s="72"/>
      <c r="P319" s="26"/>
      <c r="Q319" s="26"/>
      <c r="R319" s="26"/>
      <c r="S319" s="26"/>
    </row>
    <row r="320" spans="1:19" s="66" customFormat="1">
      <c r="A320" s="150"/>
      <c r="B320" s="1"/>
      <c r="C320" s="26"/>
      <c r="D320" s="67"/>
      <c r="E320" s="67"/>
      <c r="F320" s="26"/>
      <c r="G320" s="69"/>
      <c r="I320" s="26"/>
      <c r="J320" s="69"/>
      <c r="K320" s="69"/>
      <c r="L320" s="67"/>
      <c r="M320" s="69"/>
      <c r="N320" s="71"/>
      <c r="O320" s="72"/>
      <c r="P320" s="26"/>
      <c r="Q320" s="26"/>
      <c r="R320" s="26"/>
      <c r="S320" s="26"/>
    </row>
    <row r="321" spans="1:19" s="66" customFormat="1">
      <c r="A321" s="150"/>
      <c r="B321" s="1"/>
      <c r="C321" s="26"/>
      <c r="D321" s="67"/>
      <c r="E321" s="67"/>
      <c r="F321" s="26"/>
      <c r="G321" s="69"/>
      <c r="I321" s="26"/>
      <c r="J321" s="69"/>
      <c r="K321" s="69"/>
      <c r="L321" s="67"/>
      <c r="M321" s="69"/>
      <c r="N321" s="71"/>
      <c r="O321" s="72"/>
      <c r="P321" s="26"/>
      <c r="Q321" s="26"/>
      <c r="R321" s="26"/>
      <c r="S321" s="26"/>
    </row>
    <row r="322" spans="1:19" s="66" customFormat="1">
      <c r="A322" s="150"/>
      <c r="B322" s="1"/>
      <c r="C322" s="26"/>
      <c r="D322" s="67"/>
      <c r="E322" s="67"/>
      <c r="F322" s="26"/>
      <c r="G322" s="69"/>
      <c r="I322" s="26"/>
      <c r="J322" s="69"/>
      <c r="K322" s="69"/>
      <c r="L322" s="67"/>
      <c r="M322" s="69"/>
      <c r="N322" s="71"/>
      <c r="O322" s="72"/>
      <c r="P322" s="26"/>
      <c r="Q322" s="26"/>
      <c r="R322" s="26"/>
      <c r="S322" s="26"/>
    </row>
    <row r="323" spans="1:19" s="66" customFormat="1">
      <c r="A323" s="150"/>
      <c r="B323" s="1"/>
      <c r="C323" s="26"/>
      <c r="D323" s="67"/>
      <c r="E323" s="67"/>
      <c r="F323" s="26"/>
      <c r="G323" s="69"/>
      <c r="I323" s="26"/>
      <c r="J323" s="69"/>
      <c r="K323" s="69"/>
      <c r="L323" s="67"/>
      <c r="M323" s="69"/>
      <c r="N323" s="71"/>
      <c r="O323" s="72"/>
      <c r="P323" s="26"/>
      <c r="Q323" s="26"/>
      <c r="R323" s="26"/>
      <c r="S323" s="26"/>
    </row>
    <row r="324" spans="1:19" s="66" customFormat="1">
      <c r="A324" s="150"/>
      <c r="B324" s="1"/>
      <c r="C324" s="26"/>
      <c r="D324" s="67"/>
      <c r="E324" s="67"/>
      <c r="F324" s="26"/>
      <c r="G324" s="69"/>
      <c r="I324" s="26"/>
      <c r="J324" s="69"/>
      <c r="K324" s="69"/>
      <c r="L324" s="67"/>
      <c r="M324" s="69"/>
      <c r="N324" s="71"/>
      <c r="O324" s="72"/>
      <c r="P324" s="26"/>
      <c r="Q324" s="26"/>
      <c r="R324" s="26"/>
      <c r="S324" s="26"/>
    </row>
    <row r="325" spans="1:19" s="66" customFormat="1">
      <c r="A325" s="150"/>
      <c r="B325" s="1"/>
      <c r="C325" s="26"/>
      <c r="D325" s="67"/>
      <c r="E325" s="67"/>
      <c r="F325" s="26"/>
      <c r="G325" s="69"/>
      <c r="I325" s="26"/>
      <c r="J325" s="69"/>
      <c r="K325" s="69"/>
      <c r="L325" s="67"/>
      <c r="M325" s="69"/>
      <c r="N325" s="71"/>
      <c r="O325" s="72"/>
      <c r="P325" s="26"/>
      <c r="Q325" s="26"/>
      <c r="R325" s="26"/>
      <c r="S325" s="26"/>
    </row>
    <row r="326" spans="1:19" s="66" customFormat="1">
      <c r="A326" s="150"/>
      <c r="B326" s="1"/>
      <c r="C326" s="26"/>
      <c r="D326" s="67"/>
      <c r="E326" s="67"/>
      <c r="F326" s="26"/>
      <c r="G326" s="69"/>
      <c r="I326" s="26"/>
      <c r="J326" s="69"/>
      <c r="K326" s="69"/>
      <c r="L326" s="67"/>
      <c r="M326" s="69"/>
      <c r="N326" s="71"/>
      <c r="O326" s="72"/>
      <c r="P326" s="26"/>
      <c r="Q326" s="26"/>
      <c r="R326" s="26"/>
      <c r="S326" s="26"/>
    </row>
    <row r="327" spans="1:19" s="66" customFormat="1">
      <c r="A327" s="150"/>
      <c r="B327" s="1"/>
      <c r="C327" s="26"/>
      <c r="D327" s="67"/>
      <c r="E327" s="67"/>
      <c r="F327" s="26"/>
      <c r="G327" s="69"/>
      <c r="I327" s="26"/>
      <c r="J327" s="69"/>
      <c r="K327" s="69"/>
      <c r="L327" s="67"/>
      <c r="M327" s="69"/>
      <c r="N327" s="71"/>
      <c r="O327" s="72"/>
      <c r="P327" s="26"/>
      <c r="Q327" s="26"/>
      <c r="R327" s="26"/>
      <c r="S327" s="26"/>
    </row>
    <row r="328" spans="1:19" s="66" customFormat="1">
      <c r="A328" s="150"/>
      <c r="B328" s="1"/>
      <c r="C328" s="26"/>
      <c r="D328" s="67"/>
      <c r="E328" s="67"/>
      <c r="F328" s="26"/>
      <c r="G328" s="69"/>
      <c r="I328" s="26"/>
      <c r="J328" s="69"/>
      <c r="K328" s="69"/>
      <c r="L328" s="67"/>
      <c r="M328" s="69"/>
      <c r="N328" s="71"/>
      <c r="O328" s="72"/>
      <c r="P328" s="26"/>
      <c r="Q328" s="26"/>
      <c r="R328" s="26"/>
      <c r="S328" s="26"/>
    </row>
    <row r="329" spans="1:19" s="66" customFormat="1">
      <c r="A329" s="150"/>
      <c r="B329" s="1"/>
      <c r="C329" s="26"/>
      <c r="D329" s="67"/>
      <c r="E329" s="67"/>
      <c r="F329" s="26"/>
      <c r="G329" s="69"/>
      <c r="I329" s="26"/>
      <c r="J329" s="69"/>
      <c r="K329" s="69"/>
      <c r="L329" s="67"/>
      <c r="M329" s="69"/>
      <c r="N329" s="71"/>
      <c r="O329" s="72"/>
      <c r="P329" s="26"/>
      <c r="Q329" s="26"/>
      <c r="R329" s="26"/>
      <c r="S329" s="26"/>
    </row>
    <row r="330" spans="1:19" s="66" customFormat="1">
      <c r="A330" s="150"/>
      <c r="B330" s="1"/>
      <c r="C330" s="26"/>
      <c r="D330" s="67"/>
      <c r="E330" s="67"/>
      <c r="F330" s="26"/>
      <c r="G330" s="69"/>
      <c r="I330" s="26"/>
      <c r="J330" s="69"/>
      <c r="K330" s="69"/>
      <c r="L330" s="67"/>
      <c r="M330" s="69"/>
      <c r="N330" s="71"/>
      <c r="O330" s="72"/>
      <c r="P330" s="26"/>
      <c r="Q330" s="26"/>
      <c r="R330" s="26"/>
      <c r="S330" s="26"/>
    </row>
    <row r="331" spans="1:19" s="66" customFormat="1">
      <c r="A331" s="150"/>
      <c r="B331" s="1"/>
      <c r="C331" s="26"/>
      <c r="D331" s="67"/>
      <c r="E331" s="67"/>
      <c r="F331" s="26"/>
      <c r="G331" s="69"/>
      <c r="I331" s="26"/>
      <c r="J331" s="69"/>
      <c r="K331" s="69"/>
      <c r="L331" s="67"/>
      <c r="M331" s="69"/>
      <c r="N331" s="71"/>
      <c r="O331" s="72"/>
      <c r="P331" s="26"/>
      <c r="Q331" s="26"/>
      <c r="R331" s="26"/>
      <c r="S331" s="26"/>
    </row>
    <row r="332" spans="1:19" s="66" customFormat="1">
      <c r="A332" s="150"/>
      <c r="B332" s="1"/>
      <c r="C332" s="26"/>
      <c r="D332" s="67"/>
      <c r="E332" s="67"/>
      <c r="F332" s="26"/>
      <c r="G332" s="69"/>
      <c r="I332" s="26"/>
      <c r="J332" s="69"/>
      <c r="K332" s="69"/>
      <c r="L332" s="67"/>
      <c r="M332" s="69"/>
      <c r="N332" s="71"/>
      <c r="O332" s="72"/>
      <c r="P332" s="26"/>
      <c r="Q332" s="26"/>
      <c r="R332" s="26"/>
      <c r="S332" s="26"/>
    </row>
    <row r="333" spans="1:19" s="66" customFormat="1">
      <c r="A333" s="150"/>
      <c r="B333" s="1"/>
      <c r="C333" s="26"/>
      <c r="D333" s="67"/>
      <c r="E333" s="67"/>
      <c r="F333" s="26"/>
      <c r="G333" s="69"/>
      <c r="I333" s="26"/>
      <c r="J333" s="69"/>
      <c r="K333" s="69"/>
      <c r="L333" s="67"/>
      <c r="M333" s="69"/>
      <c r="N333" s="71"/>
      <c r="O333" s="72"/>
      <c r="P333" s="26"/>
      <c r="Q333" s="26"/>
      <c r="R333" s="26"/>
      <c r="S333" s="26"/>
    </row>
    <row r="334" spans="1:19" s="66" customFormat="1">
      <c r="A334" s="150"/>
      <c r="B334" s="1"/>
      <c r="C334" s="26"/>
      <c r="D334" s="67"/>
      <c r="E334" s="67"/>
      <c r="F334" s="26"/>
      <c r="G334" s="69"/>
      <c r="I334" s="26"/>
      <c r="J334" s="69"/>
      <c r="K334" s="69"/>
      <c r="L334" s="67"/>
      <c r="M334" s="69"/>
      <c r="N334" s="71"/>
      <c r="O334" s="72"/>
      <c r="P334" s="26"/>
      <c r="Q334" s="26"/>
      <c r="R334" s="26"/>
      <c r="S334" s="26"/>
    </row>
    <row r="335" spans="1:19" s="66" customFormat="1">
      <c r="A335" s="150"/>
      <c r="B335" s="1"/>
      <c r="C335" s="26"/>
      <c r="D335" s="67"/>
      <c r="E335" s="67"/>
      <c r="F335" s="26"/>
      <c r="G335" s="69"/>
      <c r="I335" s="26"/>
      <c r="J335" s="69"/>
      <c r="K335" s="69"/>
      <c r="L335" s="67"/>
      <c r="M335" s="69"/>
      <c r="N335" s="71"/>
      <c r="O335" s="72"/>
      <c r="P335" s="26"/>
      <c r="Q335" s="26"/>
      <c r="R335" s="26"/>
      <c r="S335" s="26"/>
    </row>
    <row r="336" spans="1:19" s="66" customFormat="1">
      <c r="A336" s="150"/>
      <c r="B336" s="1"/>
      <c r="C336" s="26"/>
      <c r="D336" s="67"/>
      <c r="E336" s="67"/>
      <c r="F336" s="26"/>
      <c r="G336" s="69"/>
      <c r="I336" s="26"/>
      <c r="J336" s="69"/>
      <c r="K336" s="69"/>
      <c r="L336" s="67"/>
      <c r="M336" s="69"/>
      <c r="N336" s="71"/>
      <c r="O336" s="72"/>
      <c r="P336" s="26"/>
      <c r="Q336" s="26"/>
      <c r="R336" s="26"/>
      <c r="S336" s="26"/>
    </row>
    <row r="337" spans="1:19" s="66" customFormat="1">
      <c r="A337" s="150"/>
      <c r="B337" s="1"/>
      <c r="C337" s="26"/>
      <c r="D337" s="67"/>
      <c r="E337" s="67"/>
      <c r="F337" s="26"/>
      <c r="G337" s="69"/>
      <c r="I337" s="26"/>
      <c r="J337" s="69"/>
      <c r="K337" s="69"/>
      <c r="L337" s="67"/>
      <c r="M337" s="69"/>
      <c r="N337" s="71"/>
      <c r="O337" s="72"/>
      <c r="P337" s="26"/>
      <c r="Q337" s="26"/>
      <c r="R337" s="26"/>
      <c r="S337" s="26"/>
    </row>
    <row r="338" spans="1:19" s="66" customFormat="1">
      <c r="A338" s="150"/>
      <c r="B338" s="1"/>
      <c r="C338" s="26"/>
      <c r="D338" s="67"/>
      <c r="E338" s="67"/>
      <c r="F338" s="26"/>
      <c r="G338" s="69"/>
      <c r="I338" s="26"/>
      <c r="J338" s="69"/>
      <c r="K338" s="69"/>
      <c r="L338" s="67"/>
      <c r="M338" s="69"/>
      <c r="N338" s="71"/>
      <c r="O338" s="72"/>
      <c r="P338" s="26"/>
      <c r="Q338" s="26"/>
      <c r="R338" s="26"/>
      <c r="S338" s="26"/>
    </row>
    <row r="339" spans="1:19" s="66" customFormat="1">
      <c r="A339" s="150"/>
      <c r="B339" s="1"/>
      <c r="C339" s="26"/>
      <c r="D339" s="67"/>
      <c r="E339" s="67"/>
      <c r="F339" s="26"/>
      <c r="G339" s="69"/>
      <c r="I339" s="26"/>
      <c r="J339" s="69"/>
      <c r="K339" s="69"/>
      <c r="L339" s="67"/>
      <c r="M339" s="69"/>
      <c r="N339" s="71"/>
      <c r="O339" s="72"/>
      <c r="P339" s="26"/>
      <c r="Q339" s="26"/>
      <c r="R339" s="26"/>
      <c r="S339" s="26"/>
    </row>
    <row r="340" spans="1:19" s="66" customFormat="1">
      <c r="A340" s="150"/>
      <c r="B340" s="1"/>
      <c r="C340" s="26"/>
      <c r="D340" s="67"/>
      <c r="E340" s="67"/>
      <c r="F340" s="26"/>
      <c r="G340" s="69"/>
      <c r="I340" s="26"/>
      <c r="J340" s="69"/>
      <c r="K340" s="69"/>
      <c r="L340" s="67"/>
      <c r="M340" s="69"/>
      <c r="N340" s="71"/>
      <c r="O340" s="72"/>
      <c r="P340" s="26"/>
      <c r="Q340" s="26"/>
      <c r="R340" s="26"/>
      <c r="S340" s="26"/>
    </row>
    <row r="341" spans="1:19" s="66" customFormat="1">
      <c r="A341" s="150"/>
      <c r="B341" s="1"/>
      <c r="C341" s="26"/>
      <c r="D341" s="67"/>
      <c r="E341" s="67"/>
      <c r="F341" s="26"/>
      <c r="G341" s="69"/>
      <c r="I341" s="26"/>
      <c r="J341" s="69"/>
      <c r="K341" s="69"/>
      <c r="L341" s="67"/>
      <c r="M341" s="69"/>
      <c r="N341" s="71"/>
      <c r="O341" s="72"/>
      <c r="P341" s="26"/>
      <c r="Q341" s="26"/>
      <c r="R341" s="26"/>
      <c r="S341" s="26"/>
    </row>
    <row r="342" spans="1:19">
      <c r="A342" s="24"/>
    </row>
    <row r="343" spans="1:19">
      <c r="A343" s="24"/>
    </row>
    <row r="344" spans="1:19">
      <c r="A344" s="24"/>
    </row>
    <row r="345" spans="1:19">
      <c r="A345" s="24"/>
    </row>
    <row r="346" spans="1:19">
      <c r="A346" s="24"/>
    </row>
    <row r="347" spans="1:19">
      <c r="A347" s="24"/>
    </row>
    <row r="348" spans="1:19">
      <c r="A348" s="24"/>
    </row>
    <row r="349" spans="1:19">
      <c r="A349" s="24"/>
    </row>
    <row r="350" spans="1:19">
      <c r="A350" s="24"/>
    </row>
    <row r="351" spans="1:19">
      <c r="A351" s="24"/>
    </row>
    <row r="352" spans="1:19">
      <c r="A352" s="24"/>
    </row>
    <row r="353" spans="1:19">
      <c r="A353" s="24"/>
    </row>
    <row r="354" spans="1:19">
      <c r="A354" s="24"/>
    </row>
    <row r="355" spans="1:19">
      <c r="A355" s="24"/>
    </row>
    <row r="356" spans="1:19">
      <c r="A356" s="24"/>
    </row>
    <row r="357" spans="1:19" s="66" customFormat="1">
      <c r="A357" s="150"/>
      <c r="B357" s="1"/>
      <c r="C357" s="26"/>
      <c r="D357" s="67"/>
      <c r="E357" s="67"/>
      <c r="F357" s="26"/>
      <c r="G357" s="69"/>
      <c r="I357" s="26"/>
      <c r="J357" s="69"/>
      <c r="K357" s="69"/>
      <c r="L357" s="67"/>
      <c r="M357" s="69"/>
      <c r="N357" s="71"/>
      <c r="O357" s="72"/>
      <c r="P357" s="26"/>
      <c r="Q357" s="26"/>
      <c r="R357" s="26"/>
      <c r="S357" s="26"/>
    </row>
    <row r="358" spans="1:19" s="66" customFormat="1">
      <c r="A358" s="150"/>
      <c r="B358" s="1"/>
      <c r="C358" s="26"/>
      <c r="D358" s="67"/>
      <c r="E358" s="67"/>
      <c r="F358" s="26"/>
      <c r="G358" s="69"/>
      <c r="I358" s="26"/>
      <c r="J358" s="69"/>
      <c r="K358" s="69"/>
      <c r="L358" s="67"/>
      <c r="M358" s="69"/>
      <c r="N358" s="71"/>
      <c r="O358" s="72"/>
      <c r="P358" s="26"/>
      <c r="Q358" s="26"/>
      <c r="R358" s="26"/>
      <c r="S358" s="26"/>
    </row>
    <row r="359" spans="1:19" s="66" customFormat="1">
      <c r="A359" s="150"/>
      <c r="B359" s="1"/>
      <c r="C359" s="26"/>
      <c r="D359" s="67"/>
      <c r="E359" s="67"/>
      <c r="F359" s="26"/>
      <c r="G359" s="69"/>
      <c r="I359" s="26"/>
      <c r="J359" s="69"/>
      <c r="K359" s="69"/>
      <c r="L359" s="67"/>
      <c r="M359" s="69"/>
      <c r="N359" s="71"/>
      <c r="O359" s="72"/>
      <c r="P359" s="26"/>
      <c r="Q359" s="26"/>
      <c r="R359" s="26"/>
      <c r="S359" s="26"/>
    </row>
    <row r="360" spans="1:19" s="66" customFormat="1">
      <c r="A360" s="150"/>
      <c r="B360" s="1"/>
      <c r="C360" s="26"/>
      <c r="D360" s="67"/>
      <c r="E360" s="67"/>
      <c r="F360" s="26"/>
      <c r="G360" s="69"/>
      <c r="I360" s="26"/>
      <c r="J360" s="69"/>
      <c r="K360" s="69"/>
      <c r="L360" s="67"/>
      <c r="M360" s="69"/>
      <c r="N360" s="71"/>
      <c r="O360" s="72"/>
      <c r="P360" s="26"/>
      <c r="Q360" s="26"/>
      <c r="R360" s="26"/>
      <c r="S360" s="26"/>
    </row>
    <row r="361" spans="1:19" s="66" customFormat="1">
      <c r="A361" s="150"/>
      <c r="B361" s="1"/>
      <c r="C361" s="26"/>
      <c r="D361" s="67"/>
      <c r="E361" s="67"/>
      <c r="F361" s="26"/>
      <c r="G361" s="69"/>
      <c r="I361" s="26"/>
      <c r="J361" s="69"/>
      <c r="K361" s="69"/>
      <c r="L361" s="67"/>
      <c r="M361" s="69"/>
      <c r="N361" s="71"/>
      <c r="O361" s="72"/>
      <c r="P361" s="26"/>
      <c r="Q361" s="26"/>
      <c r="R361" s="26"/>
      <c r="S361" s="26"/>
    </row>
    <row r="362" spans="1:19" s="66" customFormat="1">
      <c r="A362" s="150"/>
      <c r="B362" s="1"/>
      <c r="C362" s="26"/>
      <c r="D362" s="67"/>
      <c r="E362" s="67"/>
      <c r="F362" s="26"/>
      <c r="G362" s="69"/>
      <c r="I362" s="26"/>
      <c r="J362" s="69"/>
      <c r="K362" s="69"/>
      <c r="L362" s="67"/>
      <c r="M362" s="69"/>
      <c r="N362" s="71"/>
      <c r="O362" s="72"/>
      <c r="P362" s="26"/>
      <c r="Q362" s="26"/>
      <c r="R362" s="26"/>
      <c r="S362" s="26"/>
    </row>
    <row r="363" spans="1:19" s="66" customFormat="1">
      <c r="A363" s="150"/>
      <c r="B363" s="1"/>
      <c r="C363" s="26"/>
      <c r="D363" s="67"/>
      <c r="E363" s="67"/>
      <c r="F363" s="26"/>
      <c r="G363" s="69"/>
      <c r="I363" s="26"/>
      <c r="J363" s="69"/>
      <c r="K363" s="69"/>
      <c r="L363" s="67"/>
      <c r="M363" s="69"/>
      <c r="N363" s="71"/>
      <c r="O363" s="72"/>
      <c r="P363" s="26"/>
      <c r="Q363" s="26"/>
      <c r="R363" s="26"/>
      <c r="S363" s="26"/>
    </row>
    <row r="364" spans="1:19" s="66" customFormat="1">
      <c r="A364" s="150"/>
      <c r="B364" s="1"/>
      <c r="C364" s="26"/>
      <c r="D364" s="67"/>
      <c r="E364" s="67"/>
      <c r="F364" s="26"/>
      <c r="G364" s="69"/>
      <c r="I364" s="26"/>
      <c r="J364" s="69"/>
      <c r="K364" s="69"/>
      <c r="L364" s="67"/>
      <c r="M364" s="69"/>
      <c r="N364" s="71"/>
      <c r="O364" s="72"/>
      <c r="P364" s="26"/>
      <c r="Q364" s="26"/>
      <c r="R364" s="26"/>
      <c r="S364" s="26"/>
    </row>
    <row r="365" spans="1:19" s="66" customFormat="1">
      <c r="A365" s="150"/>
      <c r="B365" s="1"/>
      <c r="C365" s="26"/>
      <c r="D365" s="67"/>
      <c r="E365" s="67"/>
      <c r="F365" s="26"/>
      <c r="G365" s="69"/>
      <c r="I365" s="26"/>
      <c r="J365" s="69"/>
      <c r="K365" s="69"/>
      <c r="L365" s="67"/>
      <c r="M365" s="69"/>
      <c r="N365" s="71"/>
      <c r="O365" s="72"/>
      <c r="P365" s="26"/>
      <c r="Q365" s="26"/>
      <c r="R365" s="26"/>
      <c r="S365" s="26"/>
    </row>
    <row r="366" spans="1:19" s="66" customFormat="1">
      <c r="A366" s="150"/>
      <c r="B366" s="1"/>
      <c r="C366" s="26"/>
      <c r="D366" s="67"/>
      <c r="E366" s="67"/>
      <c r="F366" s="26"/>
      <c r="G366" s="69"/>
      <c r="I366" s="26"/>
      <c r="J366" s="69"/>
      <c r="K366" s="69"/>
      <c r="L366" s="67"/>
      <c r="M366" s="69"/>
      <c r="N366" s="71"/>
      <c r="O366" s="72"/>
      <c r="P366" s="26"/>
      <c r="Q366" s="26"/>
      <c r="R366" s="26"/>
      <c r="S366" s="26"/>
    </row>
    <row r="367" spans="1:19" s="66" customFormat="1">
      <c r="A367" s="150"/>
      <c r="B367" s="1"/>
      <c r="C367" s="26"/>
      <c r="D367" s="67"/>
      <c r="E367" s="67"/>
      <c r="F367" s="26"/>
      <c r="G367" s="69"/>
      <c r="I367" s="26"/>
      <c r="J367" s="69"/>
      <c r="K367" s="69"/>
      <c r="L367" s="67"/>
      <c r="M367" s="69"/>
      <c r="N367" s="71"/>
      <c r="O367" s="72"/>
      <c r="P367" s="26"/>
      <c r="Q367" s="26"/>
      <c r="R367" s="26"/>
      <c r="S367" s="26"/>
    </row>
    <row r="368" spans="1:19" s="66" customFormat="1">
      <c r="A368" s="150"/>
      <c r="B368" s="1"/>
      <c r="C368" s="26"/>
      <c r="D368" s="67"/>
      <c r="E368" s="67"/>
      <c r="F368" s="26"/>
      <c r="G368" s="69"/>
      <c r="I368" s="26"/>
      <c r="J368" s="69"/>
      <c r="K368" s="69"/>
      <c r="L368" s="67"/>
      <c r="M368" s="69"/>
      <c r="N368" s="71"/>
      <c r="O368" s="72"/>
      <c r="P368" s="26"/>
      <c r="Q368" s="26"/>
      <c r="R368" s="26"/>
      <c r="S368" s="26"/>
    </row>
    <row r="369" spans="1:19" s="66" customFormat="1">
      <c r="A369" s="150"/>
      <c r="B369" s="1"/>
      <c r="C369" s="26"/>
      <c r="D369" s="67"/>
      <c r="E369" s="67"/>
      <c r="F369" s="26"/>
      <c r="G369" s="69"/>
      <c r="I369" s="26"/>
      <c r="J369" s="69"/>
      <c r="K369" s="69"/>
      <c r="L369" s="67"/>
      <c r="M369" s="69"/>
      <c r="N369" s="71"/>
      <c r="O369" s="72"/>
      <c r="P369" s="26"/>
      <c r="Q369" s="26"/>
      <c r="R369" s="26"/>
      <c r="S369" s="26"/>
    </row>
    <row r="370" spans="1:19" s="66" customFormat="1">
      <c r="A370" s="150"/>
      <c r="B370" s="1"/>
      <c r="C370" s="26"/>
      <c r="D370" s="67"/>
      <c r="E370" s="67"/>
      <c r="F370" s="26"/>
      <c r="G370" s="69"/>
      <c r="I370" s="26"/>
      <c r="J370" s="69"/>
      <c r="K370" s="69"/>
      <c r="L370" s="67"/>
      <c r="M370" s="69"/>
      <c r="N370" s="71"/>
      <c r="O370" s="72"/>
      <c r="P370" s="26"/>
      <c r="Q370" s="26"/>
      <c r="R370" s="26"/>
      <c r="S370" s="26"/>
    </row>
    <row r="371" spans="1:19" s="66" customFormat="1">
      <c r="A371" s="150"/>
      <c r="B371" s="1"/>
      <c r="C371" s="26"/>
      <c r="D371" s="67"/>
      <c r="E371" s="67"/>
      <c r="F371" s="26"/>
      <c r="G371" s="69"/>
      <c r="I371" s="26"/>
      <c r="J371" s="69"/>
      <c r="K371" s="69"/>
      <c r="L371" s="67"/>
      <c r="M371" s="69"/>
      <c r="N371" s="71"/>
      <c r="O371" s="72"/>
      <c r="P371" s="26"/>
      <c r="Q371" s="26"/>
      <c r="R371" s="26"/>
      <c r="S371" s="26"/>
    </row>
    <row r="372" spans="1:19" s="66" customFormat="1">
      <c r="A372" s="150"/>
      <c r="B372" s="1"/>
      <c r="C372" s="26"/>
      <c r="D372" s="67"/>
      <c r="E372" s="67"/>
      <c r="F372" s="26"/>
      <c r="G372" s="69"/>
      <c r="I372" s="26"/>
      <c r="J372" s="69"/>
      <c r="K372" s="69"/>
      <c r="L372" s="67"/>
      <c r="M372" s="69"/>
      <c r="N372" s="71"/>
      <c r="O372" s="72"/>
      <c r="P372" s="26"/>
      <c r="Q372" s="26"/>
      <c r="R372" s="26"/>
      <c r="S372" s="26"/>
    </row>
    <row r="373" spans="1:19" s="66" customFormat="1">
      <c r="A373" s="150"/>
      <c r="B373" s="1"/>
      <c r="C373" s="26"/>
      <c r="D373" s="67"/>
      <c r="E373" s="67"/>
      <c r="F373" s="26"/>
      <c r="G373" s="69"/>
      <c r="I373" s="26"/>
      <c r="J373" s="69"/>
      <c r="K373" s="69"/>
      <c r="L373" s="67"/>
      <c r="M373" s="69"/>
      <c r="N373" s="71"/>
      <c r="O373" s="72"/>
      <c r="P373" s="26"/>
      <c r="Q373" s="26"/>
      <c r="R373" s="26"/>
      <c r="S373" s="26"/>
    </row>
    <row r="374" spans="1:19" s="66" customFormat="1">
      <c r="A374" s="150"/>
      <c r="B374" s="1"/>
      <c r="C374" s="26"/>
      <c r="D374" s="67"/>
      <c r="E374" s="67"/>
      <c r="F374" s="26"/>
      <c r="G374" s="69"/>
      <c r="I374" s="26"/>
      <c r="J374" s="69"/>
      <c r="K374" s="69"/>
      <c r="L374" s="67"/>
      <c r="M374" s="69"/>
      <c r="N374" s="71"/>
      <c r="O374" s="72"/>
      <c r="P374" s="26"/>
      <c r="Q374" s="26"/>
      <c r="R374" s="26"/>
      <c r="S374" s="26"/>
    </row>
    <row r="375" spans="1:19" s="66" customFormat="1">
      <c r="A375" s="150"/>
      <c r="B375" s="1"/>
      <c r="C375" s="26"/>
      <c r="D375" s="67"/>
      <c r="E375" s="67"/>
      <c r="F375" s="26"/>
      <c r="G375" s="69"/>
      <c r="I375" s="26"/>
      <c r="J375" s="69"/>
      <c r="K375" s="69"/>
      <c r="L375" s="67"/>
      <c r="M375" s="69"/>
      <c r="N375" s="71"/>
      <c r="O375" s="72"/>
      <c r="P375" s="26"/>
      <c r="Q375" s="26"/>
      <c r="R375" s="26"/>
      <c r="S375" s="26"/>
    </row>
    <row r="376" spans="1:19" s="66" customFormat="1">
      <c r="A376" s="150"/>
      <c r="B376" s="1"/>
      <c r="C376" s="26"/>
      <c r="D376" s="67"/>
      <c r="E376" s="67"/>
      <c r="F376" s="26"/>
      <c r="G376" s="69"/>
      <c r="I376" s="26"/>
      <c r="J376" s="69"/>
      <c r="K376" s="69"/>
      <c r="L376" s="67"/>
      <c r="M376" s="69"/>
      <c r="N376" s="71"/>
      <c r="O376" s="72"/>
      <c r="P376" s="26"/>
      <c r="Q376" s="26"/>
      <c r="R376" s="26"/>
      <c r="S376" s="26"/>
    </row>
    <row r="377" spans="1:19" s="66" customFormat="1">
      <c r="A377" s="150"/>
      <c r="B377" s="1"/>
      <c r="C377" s="26"/>
      <c r="D377" s="67"/>
      <c r="E377" s="67"/>
      <c r="F377" s="26"/>
      <c r="G377" s="69"/>
      <c r="I377" s="26"/>
      <c r="J377" s="69"/>
      <c r="K377" s="69"/>
      <c r="L377" s="67"/>
      <c r="M377" s="69"/>
      <c r="N377" s="71"/>
      <c r="O377" s="72"/>
      <c r="P377" s="26"/>
      <c r="Q377" s="26"/>
      <c r="R377" s="26"/>
      <c r="S377" s="26"/>
    </row>
    <row r="378" spans="1:19" s="66" customFormat="1">
      <c r="A378" s="150"/>
      <c r="B378" s="1"/>
      <c r="C378" s="26"/>
      <c r="D378" s="67"/>
      <c r="E378" s="67"/>
      <c r="F378" s="26"/>
      <c r="G378" s="69"/>
      <c r="I378" s="26"/>
      <c r="J378" s="69"/>
      <c r="K378" s="69"/>
      <c r="L378" s="67"/>
      <c r="M378" s="69"/>
      <c r="N378" s="71"/>
      <c r="O378" s="72"/>
      <c r="P378" s="26"/>
      <c r="Q378" s="26"/>
      <c r="R378" s="26"/>
      <c r="S378" s="26"/>
    </row>
    <row r="379" spans="1:19" s="66" customFormat="1">
      <c r="A379" s="150"/>
      <c r="B379" s="1"/>
      <c r="C379" s="26"/>
      <c r="D379" s="67"/>
      <c r="E379" s="67"/>
      <c r="F379" s="26"/>
      <c r="G379" s="69"/>
      <c r="I379" s="26"/>
      <c r="J379" s="69"/>
      <c r="K379" s="69"/>
      <c r="L379" s="67"/>
      <c r="M379" s="69"/>
      <c r="N379" s="71"/>
      <c r="O379" s="72"/>
      <c r="P379" s="26"/>
      <c r="Q379" s="26"/>
      <c r="R379" s="26"/>
      <c r="S379" s="26"/>
    </row>
    <row r="380" spans="1:19" s="66" customFormat="1">
      <c r="A380" s="150"/>
      <c r="B380" s="1"/>
      <c r="C380" s="26"/>
      <c r="D380" s="67"/>
      <c r="E380" s="67"/>
      <c r="F380" s="26"/>
      <c r="G380" s="69"/>
      <c r="I380" s="26"/>
      <c r="J380" s="69"/>
      <c r="K380" s="69"/>
      <c r="L380" s="67"/>
      <c r="M380" s="69"/>
      <c r="N380" s="71"/>
      <c r="O380" s="72"/>
      <c r="P380" s="26"/>
      <c r="Q380" s="26"/>
      <c r="R380" s="26"/>
      <c r="S380" s="26"/>
    </row>
    <row r="381" spans="1:19" s="66" customFormat="1">
      <c r="A381" s="150"/>
      <c r="B381" s="1"/>
      <c r="C381" s="26"/>
      <c r="D381" s="67"/>
      <c r="E381" s="67"/>
      <c r="F381" s="26"/>
      <c r="G381" s="69"/>
      <c r="I381" s="26"/>
      <c r="J381" s="69"/>
      <c r="K381" s="69"/>
      <c r="L381" s="67"/>
      <c r="M381" s="69"/>
      <c r="N381" s="71"/>
      <c r="O381" s="72"/>
      <c r="P381" s="26"/>
      <c r="Q381" s="26"/>
      <c r="R381" s="26"/>
      <c r="S381" s="26"/>
    </row>
    <row r="382" spans="1:19" s="66" customFormat="1">
      <c r="A382" s="150"/>
      <c r="B382" s="1"/>
      <c r="C382" s="26"/>
      <c r="D382" s="67"/>
      <c r="E382" s="67"/>
      <c r="F382" s="26"/>
      <c r="G382" s="69"/>
      <c r="I382" s="26"/>
      <c r="J382" s="69"/>
      <c r="K382" s="69"/>
      <c r="L382" s="67"/>
      <c r="M382" s="69"/>
      <c r="N382" s="71"/>
      <c r="O382" s="72"/>
      <c r="P382" s="26"/>
      <c r="Q382" s="26"/>
      <c r="R382" s="26"/>
      <c r="S382" s="26"/>
    </row>
    <row r="383" spans="1:19" s="66" customFormat="1">
      <c r="A383" s="150"/>
      <c r="B383" s="1"/>
      <c r="C383" s="26"/>
      <c r="D383" s="67"/>
      <c r="E383" s="67"/>
      <c r="F383" s="26"/>
      <c r="G383" s="69"/>
      <c r="I383" s="26"/>
      <c r="J383" s="69"/>
      <c r="K383" s="69"/>
      <c r="L383" s="67"/>
      <c r="M383" s="69"/>
      <c r="N383" s="71"/>
      <c r="O383" s="72"/>
      <c r="P383" s="26"/>
      <c r="Q383" s="26"/>
      <c r="R383" s="26"/>
      <c r="S383" s="26"/>
    </row>
    <row r="384" spans="1:19" s="66" customFormat="1">
      <c r="A384" s="150"/>
      <c r="B384" s="1"/>
      <c r="C384" s="26"/>
      <c r="D384" s="67"/>
      <c r="E384" s="67"/>
      <c r="F384" s="26"/>
      <c r="G384" s="69"/>
      <c r="I384" s="26"/>
      <c r="J384" s="69"/>
      <c r="K384" s="69"/>
      <c r="L384" s="67"/>
      <c r="M384" s="69"/>
      <c r="N384" s="71"/>
      <c r="O384" s="72"/>
      <c r="P384" s="26"/>
      <c r="Q384" s="26"/>
      <c r="R384" s="26"/>
      <c r="S384" s="26"/>
    </row>
    <row r="385" spans="1:19" s="66" customFormat="1">
      <c r="A385" s="150"/>
      <c r="B385" s="1"/>
      <c r="C385" s="26"/>
      <c r="D385" s="67"/>
      <c r="E385" s="67"/>
      <c r="F385" s="26"/>
      <c r="G385" s="69"/>
      <c r="I385" s="26"/>
      <c r="J385" s="69"/>
      <c r="K385" s="69"/>
      <c r="L385" s="67"/>
      <c r="M385" s="69"/>
      <c r="N385" s="71"/>
      <c r="O385" s="72"/>
      <c r="P385" s="26"/>
      <c r="Q385" s="26"/>
      <c r="R385" s="26"/>
      <c r="S385" s="26"/>
    </row>
    <row r="386" spans="1:19" s="66" customFormat="1">
      <c r="A386" s="150"/>
      <c r="B386" s="1"/>
      <c r="C386" s="26"/>
      <c r="D386" s="67"/>
      <c r="E386" s="67"/>
      <c r="F386" s="26"/>
      <c r="G386" s="69"/>
      <c r="I386" s="26"/>
      <c r="J386" s="69"/>
      <c r="K386" s="69"/>
      <c r="L386" s="67"/>
      <c r="M386" s="69"/>
      <c r="N386" s="71"/>
      <c r="O386" s="72"/>
      <c r="P386" s="26"/>
      <c r="Q386" s="26"/>
      <c r="R386" s="26"/>
      <c r="S386" s="26"/>
    </row>
    <row r="387" spans="1:19" s="66" customFormat="1">
      <c r="A387" s="150"/>
      <c r="B387" s="1"/>
      <c r="C387" s="26"/>
      <c r="D387" s="67"/>
      <c r="E387" s="67"/>
      <c r="F387" s="26"/>
      <c r="G387" s="69"/>
      <c r="I387" s="26"/>
      <c r="J387" s="69"/>
      <c r="K387" s="69"/>
      <c r="L387" s="67"/>
      <c r="M387" s="69"/>
      <c r="N387" s="71"/>
      <c r="O387" s="72"/>
      <c r="P387" s="26"/>
      <c r="Q387" s="26"/>
      <c r="R387" s="26"/>
      <c r="S387" s="26"/>
    </row>
    <row r="388" spans="1:19" s="66" customFormat="1">
      <c r="A388" s="150"/>
      <c r="B388" s="1"/>
      <c r="C388" s="26"/>
      <c r="D388" s="67"/>
      <c r="E388" s="67"/>
      <c r="F388" s="26"/>
      <c r="G388" s="69"/>
      <c r="I388" s="26"/>
      <c r="J388" s="69"/>
      <c r="K388" s="69"/>
      <c r="L388" s="67"/>
      <c r="M388" s="69"/>
      <c r="N388" s="71"/>
      <c r="O388" s="72"/>
      <c r="P388" s="26"/>
      <c r="Q388" s="26"/>
      <c r="R388" s="26"/>
      <c r="S388" s="26"/>
    </row>
    <row r="389" spans="1:19" s="66" customFormat="1">
      <c r="A389" s="150"/>
      <c r="B389" s="1"/>
      <c r="C389" s="26"/>
      <c r="D389" s="67"/>
      <c r="E389" s="67"/>
      <c r="F389" s="26"/>
      <c r="G389" s="69"/>
      <c r="I389" s="26"/>
      <c r="J389" s="69"/>
      <c r="K389" s="69"/>
      <c r="L389" s="67"/>
      <c r="M389" s="69"/>
      <c r="N389" s="71"/>
      <c r="O389" s="72"/>
      <c r="P389" s="26"/>
      <c r="Q389" s="26"/>
      <c r="R389" s="26"/>
      <c r="S389" s="26"/>
    </row>
    <row r="390" spans="1:19" s="66" customFormat="1">
      <c r="A390" s="150"/>
      <c r="B390" s="1"/>
      <c r="C390" s="26"/>
      <c r="D390" s="67"/>
      <c r="E390" s="67"/>
      <c r="F390" s="26"/>
      <c r="G390" s="69"/>
      <c r="I390" s="26"/>
      <c r="J390" s="69"/>
      <c r="K390" s="69"/>
      <c r="L390" s="67"/>
      <c r="M390" s="69"/>
      <c r="N390" s="71"/>
      <c r="O390" s="72"/>
      <c r="P390" s="26"/>
      <c r="Q390" s="26"/>
      <c r="R390" s="26"/>
      <c r="S390" s="26"/>
    </row>
    <row r="391" spans="1:19" s="66" customFormat="1">
      <c r="A391" s="150"/>
      <c r="B391" s="1"/>
      <c r="C391" s="26"/>
      <c r="D391" s="67"/>
      <c r="E391" s="67"/>
      <c r="F391" s="26"/>
      <c r="G391" s="69"/>
      <c r="I391" s="26"/>
      <c r="J391" s="69"/>
      <c r="K391" s="69"/>
      <c r="L391" s="67"/>
      <c r="M391" s="69"/>
      <c r="N391" s="71"/>
      <c r="O391" s="72"/>
      <c r="P391" s="26"/>
      <c r="Q391" s="26"/>
      <c r="R391" s="26"/>
      <c r="S391" s="26"/>
    </row>
    <row r="392" spans="1:19" s="66" customFormat="1">
      <c r="A392" s="150"/>
      <c r="B392" s="1"/>
      <c r="C392" s="26"/>
      <c r="D392" s="67"/>
      <c r="E392" s="67"/>
      <c r="F392" s="26"/>
      <c r="G392" s="69"/>
      <c r="I392" s="26"/>
      <c r="J392" s="69"/>
      <c r="K392" s="69"/>
      <c r="L392" s="67"/>
      <c r="M392" s="69"/>
      <c r="N392" s="71"/>
      <c r="O392" s="72"/>
      <c r="P392" s="26"/>
      <c r="Q392" s="26"/>
      <c r="R392" s="26"/>
      <c r="S392" s="26"/>
    </row>
    <row r="393" spans="1:19" s="66" customFormat="1">
      <c r="A393" s="150"/>
      <c r="B393" s="1"/>
      <c r="C393" s="26"/>
      <c r="D393" s="67"/>
      <c r="E393" s="67"/>
      <c r="F393" s="26"/>
      <c r="G393" s="69"/>
      <c r="I393" s="26"/>
      <c r="J393" s="69"/>
      <c r="K393" s="69"/>
      <c r="L393" s="67"/>
      <c r="M393" s="69"/>
      <c r="N393" s="71"/>
      <c r="O393" s="72"/>
      <c r="P393" s="26"/>
      <c r="Q393" s="26"/>
      <c r="R393" s="26"/>
      <c r="S393" s="26"/>
    </row>
    <row r="394" spans="1:19" s="66" customFormat="1">
      <c r="A394" s="150"/>
      <c r="B394" s="1"/>
      <c r="C394" s="26"/>
      <c r="D394" s="67"/>
      <c r="E394" s="67"/>
      <c r="F394" s="26"/>
      <c r="G394" s="69"/>
      <c r="I394" s="26"/>
      <c r="J394" s="69"/>
      <c r="K394" s="69"/>
      <c r="L394" s="67"/>
      <c r="M394" s="69"/>
      <c r="N394" s="71"/>
      <c r="O394" s="72"/>
      <c r="P394" s="26"/>
      <c r="Q394" s="26"/>
      <c r="R394" s="26"/>
      <c r="S394" s="26"/>
    </row>
    <row r="395" spans="1:19" s="66" customFormat="1">
      <c r="A395" s="150"/>
      <c r="B395" s="1"/>
      <c r="C395" s="26"/>
      <c r="D395" s="67"/>
      <c r="E395" s="67"/>
      <c r="F395" s="26"/>
      <c r="G395" s="69"/>
      <c r="I395" s="26"/>
      <c r="J395" s="69"/>
      <c r="K395" s="69"/>
      <c r="L395" s="67"/>
      <c r="M395" s="69"/>
      <c r="N395" s="71"/>
      <c r="O395" s="72"/>
      <c r="P395" s="26"/>
      <c r="Q395" s="26"/>
      <c r="R395" s="26"/>
      <c r="S395" s="26"/>
    </row>
    <row r="396" spans="1:19" s="66" customFormat="1">
      <c r="A396" s="150"/>
      <c r="B396" s="1"/>
      <c r="C396" s="26"/>
      <c r="D396" s="67"/>
      <c r="E396" s="67"/>
      <c r="F396" s="26"/>
      <c r="G396" s="69"/>
      <c r="I396" s="26"/>
      <c r="J396" s="69"/>
      <c r="K396" s="69"/>
      <c r="L396" s="67"/>
      <c r="M396" s="69"/>
      <c r="N396" s="71"/>
      <c r="O396" s="72"/>
      <c r="P396" s="26"/>
      <c r="Q396" s="26"/>
      <c r="R396" s="26"/>
      <c r="S396" s="26"/>
    </row>
    <row r="397" spans="1:19" s="66" customFormat="1">
      <c r="A397" s="150"/>
      <c r="B397" s="1"/>
      <c r="C397" s="26"/>
      <c r="D397" s="67"/>
      <c r="E397" s="67"/>
      <c r="F397" s="26"/>
      <c r="G397" s="69"/>
      <c r="I397" s="26"/>
      <c r="J397" s="69"/>
      <c r="K397" s="69"/>
      <c r="L397" s="67"/>
      <c r="M397" s="69"/>
      <c r="N397" s="71"/>
      <c r="O397" s="72"/>
      <c r="P397" s="26"/>
      <c r="Q397" s="26"/>
      <c r="R397" s="26"/>
      <c r="S397" s="26"/>
    </row>
    <row r="398" spans="1:19" s="66" customFormat="1">
      <c r="A398" s="150"/>
      <c r="B398" s="1"/>
      <c r="C398" s="26"/>
      <c r="D398" s="67"/>
      <c r="E398" s="67"/>
      <c r="F398" s="26"/>
      <c r="G398" s="69"/>
      <c r="I398" s="26"/>
      <c r="J398" s="69"/>
      <c r="K398" s="69"/>
      <c r="L398" s="67"/>
      <c r="M398" s="69"/>
      <c r="N398" s="71"/>
      <c r="O398" s="72"/>
      <c r="P398" s="26"/>
      <c r="Q398" s="26"/>
      <c r="R398" s="26"/>
      <c r="S398" s="26"/>
    </row>
    <row r="399" spans="1:19" s="66" customFormat="1">
      <c r="A399" s="150"/>
      <c r="B399" s="1"/>
      <c r="C399" s="26"/>
      <c r="D399" s="67"/>
      <c r="E399" s="67"/>
      <c r="F399" s="26"/>
      <c r="G399" s="69"/>
      <c r="I399" s="26"/>
      <c r="J399" s="69"/>
      <c r="K399" s="69"/>
      <c r="L399" s="67"/>
      <c r="M399" s="69"/>
      <c r="N399" s="71"/>
      <c r="O399" s="72"/>
      <c r="P399" s="26"/>
      <c r="Q399" s="26"/>
      <c r="R399" s="26"/>
      <c r="S399" s="26"/>
    </row>
    <row r="400" spans="1:19" s="66" customFormat="1">
      <c r="A400" s="150"/>
      <c r="B400" s="1"/>
      <c r="C400" s="26"/>
      <c r="D400" s="67"/>
      <c r="E400" s="67"/>
      <c r="F400" s="26"/>
      <c r="G400" s="69"/>
      <c r="I400" s="26"/>
      <c r="J400" s="69"/>
      <c r="K400" s="69"/>
      <c r="L400" s="67"/>
      <c r="M400" s="69"/>
      <c r="N400" s="71"/>
      <c r="O400" s="72"/>
      <c r="P400" s="26"/>
      <c r="Q400" s="26"/>
      <c r="R400" s="26"/>
      <c r="S400" s="26"/>
    </row>
    <row r="401" spans="1:19" s="66" customFormat="1">
      <c r="A401" s="150"/>
      <c r="B401" s="1"/>
      <c r="C401" s="26"/>
      <c r="D401" s="67"/>
      <c r="E401" s="67"/>
      <c r="F401" s="26"/>
      <c r="G401" s="69"/>
      <c r="I401" s="26"/>
      <c r="J401" s="69"/>
      <c r="K401" s="69"/>
      <c r="L401" s="67"/>
      <c r="M401" s="69"/>
      <c r="N401" s="71"/>
      <c r="O401" s="72"/>
      <c r="P401" s="26"/>
      <c r="Q401" s="26"/>
      <c r="R401" s="26"/>
      <c r="S401" s="26"/>
    </row>
    <row r="402" spans="1:19" s="66" customFormat="1">
      <c r="A402" s="150"/>
      <c r="B402" s="1"/>
      <c r="C402" s="26"/>
      <c r="D402" s="67"/>
      <c r="E402" s="67"/>
      <c r="F402" s="26"/>
      <c r="G402" s="69"/>
      <c r="I402" s="26"/>
      <c r="J402" s="69"/>
      <c r="K402" s="69"/>
      <c r="L402" s="67"/>
      <c r="M402" s="69"/>
      <c r="N402" s="71"/>
      <c r="O402" s="72"/>
      <c r="P402" s="26"/>
      <c r="Q402" s="26"/>
      <c r="R402" s="26"/>
      <c r="S402" s="26"/>
    </row>
    <row r="403" spans="1:19" s="66" customFormat="1">
      <c r="A403" s="150"/>
      <c r="B403" s="1"/>
      <c r="C403" s="26"/>
      <c r="D403" s="67"/>
      <c r="E403" s="67"/>
      <c r="F403" s="26"/>
      <c r="G403" s="69"/>
      <c r="I403" s="26"/>
      <c r="J403" s="69"/>
      <c r="K403" s="69"/>
      <c r="L403" s="67"/>
      <c r="M403" s="69"/>
      <c r="N403" s="71"/>
      <c r="O403" s="72"/>
      <c r="P403" s="26"/>
      <c r="Q403" s="26"/>
      <c r="R403" s="26"/>
      <c r="S403" s="26"/>
    </row>
    <row r="404" spans="1:19" s="66" customFormat="1">
      <c r="A404" s="150"/>
      <c r="B404" s="1"/>
      <c r="C404" s="26"/>
      <c r="D404" s="67"/>
      <c r="E404" s="67"/>
      <c r="F404" s="26"/>
      <c r="G404" s="69"/>
      <c r="I404" s="26"/>
      <c r="J404" s="69"/>
      <c r="K404" s="69"/>
      <c r="L404" s="67"/>
      <c r="M404" s="69"/>
      <c r="N404" s="71"/>
      <c r="O404" s="72"/>
      <c r="P404" s="26"/>
      <c r="Q404" s="26"/>
      <c r="R404" s="26"/>
      <c r="S404" s="26"/>
    </row>
    <row r="405" spans="1:19" s="66" customFormat="1">
      <c r="A405" s="150"/>
      <c r="B405" s="1"/>
      <c r="C405" s="26"/>
      <c r="D405" s="67"/>
      <c r="E405" s="67"/>
      <c r="F405" s="26"/>
      <c r="G405" s="69"/>
      <c r="I405" s="26"/>
      <c r="J405" s="69"/>
      <c r="K405" s="69"/>
      <c r="L405" s="67"/>
      <c r="M405" s="69"/>
      <c r="N405" s="71"/>
      <c r="O405" s="72"/>
      <c r="P405" s="26"/>
      <c r="Q405" s="26"/>
      <c r="R405" s="26"/>
      <c r="S405" s="26"/>
    </row>
    <row r="406" spans="1:19" s="66" customFormat="1">
      <c r="A406" s="150"/>
      <c r="B406" s="1"/>
      <c r="C406" s="26"/>
      <c r="D406" s="67"/>
      <c r="E406" s="67"/>
      <c r="F406" s="26"/>
      <c r="G406" s="69"/>
      <c r="I406" s="26"/>
      <c r="J406" s="69"/>
      <c r="K406" s="69"/>
      <c r="L406" s="67"/>
      <c r="M406" s="69"/>
      <c r="N406" s="71"/>
      <c r="O406" s="72"/>
      <c r="P406" s="26"/>
      <c r="Q406" s="26"/>
      <c r="R406" s="26"/>
      <c r="S406" s="26"/>
    </row>
    <row r="407" spans="1:19" s="66" customFormat="1">
      <c r="A407" s="150"/>
      <c r="B407" s="1"/>
      <c r="C407" s="26"/>
      <c r="D407" s="67"/>
      <c r="E407" s="67"/>
      <c r="F407" s="26"/>
      <c r="G407" s="69"/>
      <c r="I407" s="26"/>
      <c r="J407" s="69"/>
      <c r="K407" s="69"/>
      <c r="L407" s="67"/>
      <c r="M407" s="69"/>
      <c r="N407" s="71"/>
      <c r="O407" s="72"/>
      <c r="P407" s="26"/>
      <c r="Q407" s="26"/>
      <c r="R407" s="26"/>
      <c r="S407" s="26"/>
    </row>
    <row r="408" spans="1:19" s="66" customFormat="1">
      <c r="A408" s="150"/>
      <c r="B408" s="1"/>
      <c r="C408" s="26"/>
      <c r="D408" s="67"/>
      <c r="E408" s="67"/>
      <c r="F408" s="26"/>
      <c r="G408" s="69"/>
      <c r="I408" s="26"/>
      <c r="J408" s="69"/>
      <c r="K408" s="69"/>
      <c r="L408" s="67"/>
      <c r="M408" s="69"/>
      <c r="N408" s="71"/>
      <c r="O408" s="72"/>
      <c r="P408" s="26"/>
      <c r="Q408" s="26"/>
      <c r="R408" s="26"/>
      <c r="S408" s="26"/>
    </row>
    <row r="409" spans="1:19" s="66" customFormat="1">
      <c r="A409" s="150"/>
      <c r="B409" s="1"/>
      <c r="C409" s="26"/>
      <c r="D409" s="67"/>
      <c r="E409" s="67"/>
      <c r="F409" s="26"/>
      <c r="G409" s="69"/>
      <c r="I409" s="26"/>
      <c r="J409" s="69"/>
      <c r="K409" s="69"/>
      <c r="L409" s="67"/>
      <c r="M409" s="69"/>
      <c r="N409" s="71"/>
      <c r="O409" s="72"/>
      <c r="P409" s="26"/>
      <c r="Q409" s="26"/>
      <c r="R409" s="26"/>
      <c r="S409" s="26"/>
    </row>
    <row r="410" spans="1:19" s="66" customFormat="1">
      <c r="A410" s="150"/>
      <c r="B410" s="1"/>
      <c r="C410" s="26"/>
      <c r="D410" s="67"/>
      <c r="E410" s="67"/>
      <c r="F410" s="26"/>
      <c r="G410" s="69"/>
      <c r="I410" s="26"/>
      <c r="J410" s="69"/>
      <c r="K410" s="69"/>
      <c r="L410" s="67"/>
      <c r="M410" s="69"/>
      <c r="N410" s="71"/>
      <c r="O410" s="72"/>
      <c r="P410" s="26"/>
      <c r="Q410" s="26"/>
      <c r="R410" s="26"/>
      <c r="S410" s="26"/>
    </row>
    <row r="411" spans="1:19" s="66" customFormat="1">
      <c r="A411" s="150"/>
      <c r="B411" s="1"/>
      <c r="C411" s="26"/>
      <c r="D411" s="67"/>
      <c r="E411" s="67"/>
      <c r="F411" s="26"/>
      <c r="G411" s="69"/>
      <c r="I411" s="26"/>
      <c r="J411" s="69"/>
      <c r="K411" s="69"/>
      <c r="L411" s="67"/>
      <c r="M411" s="69"/>
      <c r="N411" s="71"/>
      <c r="O411" s="72"/>
      <c r="P411" s="26"/>
      <c r="Q411" s="26"/>
      <c r="R411" s="26"/>
      <c r="S411" s="26"/>
    </row>
    <row r="412" spans="1:19">
      <c r="A412" s="24"/>
    </row>
    <row r="413" spans="1:19">
      <c r="A413" s="24"/>
    </row>
    <row r="414" spans="1:19">
      <c r="A414" s="24"/>
    </row>
    <row r="415" spans="1:19">
      <c r="A415" s="24"/>
    </row>
    <row r="416" spans="1:19">
      <c r="A416" s="24"/>
    </row>
    <row r="417" spans="1:19">
      <c r="A417" s="24"/>
    </row>
    <row r="418" spans="1:19" s="66" customFormat="1">
      <c r="A418" s="150"/>
      <c r="B418" s="1"/>
      <c r="C418" s="26"/>
      <c r="D418" s="67"/>
      <c r="E418" s="67"/>
      <c r="F418" s="26"/>
      <c r="G418" s="69"/>
      <c r="I418" s="26"/>
      <c r="J418" s="69"/>
      <c r="K418" s="69"/>
      <c r="L418" s="67"/>
      <c r="M418" s="69"/>
      <c r="N418" s="71"/>
      <c r="O418" s="72"/>
      <c r="P418" s="26"/>
      <c r="Q418" s="26"/>
      <c r="R418" s="26"/>
      <c r="S418" s="26"/>
    </row>
    <row r="419" spans="1:19" s="66" customFormat="1">
      <c r="A419" s="150"/>
      <c r="B419" s="1"/>
      <c r="C419" s="26"/>
      <c r="D419" s="67"/>
      <c r="E419" s="67"/>
      <c r="F419" s="26"/>
      <c r="G419" s="69"/>
      <c r="I419" s="26"/>
      <c r="J419" s="69"/>
      <c r="K419" s="69"/>
      <c r="L419" s="67"/>
      <c r="M419" s="69"/>
      <c r="N419" s="71"/>
      <c r="O419" s="72"/>
      <c r="P419" s="26"/>
      <c r="Q419" s="26"/>
      <c r="R419" s="26"/>
      <c r="S419" s="26"/>
    </row>
    <row r="420" spans="1:19" s="66" customFormat="1">
      <c r="A420" s="150"/>
      <c r="B420" s="1"/>
      <c r="C420" s="26"/>
      <c r="D420" s="67"/>
      <c r="E420" s="67"/>
      <c r="F420" s="26"/>
      <c r="G420" s="69"/>
      <c r="I420" s="26"/>
      <c r="J420" s="69"/>
      <c r="K420" s="69"/>
      <c r="L420" s="67"/>
      <c r="M420" s="69"/>
      <c r="N420" s="71"/>
      <c r="O420" s="72"/>
      <c r="P420" s="26"/>
      <c r="Q420" s="26"/>
      <c r="R420" s="26"/>
      <c r="S420" s="26"/>
    </row>
    <row r="421" spans="1:19" s="66" customFormat="1">
      <c r="A421" s="150"/>
      <c r="B421" s="1"/>
      <c r="C421" s="26"/>
      <c r="D421" s="67"/>
      <c r="E421" s="67"/>
      <c r="F421" s="26"/>
      <c r="G421" s="69"/>
      <c r="I421" s="26"/>
      <c r="J421" s="69"/>
      <c r="K421" s="69"/>
      <c r="L421" s="67"/>
      <c r="M421" s="69"/>
      <c r="N421" s="71"/>
      <c r="O421" s="72"/>
      <c r="P421" s="26"/>
      <c r="Q421" s="26"/>
      <c r="R421" s="26"/>
      <c r="S421" s="26"/>
    </row>
    <row r="422" spans="1:19" s="66" customFormat="1">
      <c r="A422" s="150"/>
      <c r="B422" s="1"/>
      <c r="C422" s="26"/>
      <c r="D422" s="67"/>
      <c r="E422" s="67"/>
      <c r="F422" s="26"/>
      <c r="G422" s="69"/>
      <c r="I422" s="26"/>
      <c r="J422" s="69"/>
      <c r="K422" s="69"/>
      <c r="L422" s="67"/>
      <c r="M422" s="69"/>
      <c r="N422" s="71"/>
      <c r="O422" s="72"/>
      <c r="P422" s="26"/>
      <c r="Q422" s="26"/>
      <c r="R422" s="26"/>
      <c r="S422" s="26"/>
    </row>
    <row r="423" spans="1:19" s="66" customFormat="1">
      <c r="A423" s="150"/>
      <c r="B423" s="1"/>
      <c r="C423" s="26"/>
      <c r="D423" s="67"/>
      <c r="E423" s="67"/>
      <c r="F423" s="26"/>
      <c r="G423" s="69"/>
      <c r="I423" s="26"/>
      <c r="J423" s="69"/>
      <c r="K423" s="69"/>
      <c r="L423" s="67"/>
      <c r="M423" s="69"/>
      <c r="N423" s="71"/>
      <c r="O423" s="72"/>
      <c r="P423" s="26"/>
      <c r="Q423" s="26"/>
      <c r="R423" s="26"/>
      <c r="S423" s="26"/>
    </row>
    <row r="424" spans="1:19" s="66" customFormat="1">
      <c r="A424" s="150"/>
      <c r="B424" s="1"/>
      <c r="C424" s="26"/>
      <c r="D424" s="67"/>
      <c r="E424" s="67"/>
      <c r="F424" s="26"/>
      <c r="G424" s="69"/>
      <c r="I424" s="26"/>
      <c r="J424" s="69"/>
      <c r="K424" s="69"/>
      <c r="L424" s="67"/>
      <c r="M424" s="69"/>
      <c r="N424" s="71"/>
      <c r="O424" s="72"/>
      <c r="P424" s="26"/>
      <c r="Q424" s="26"/>
      <c r="R424" s="26"/>
      <c r="S424" s="26"/>
    </row>
    <row r="425" spans="1:19" s="66" customFormat="1">
      <c r="A425" s="150"/>
      <c r="B425" s="1"/>
      <c r="C425" s="26"/>
      <c r="D425" s="67"/>
      <c r="E425" s="67"/>
      <c r="F425" s="26"/>
      <c r="G425" s="69"/>
      <c r="I425" s="26"/>
      <c r="J425" s="69"/>
      <c r="K425" s="69"/>
      <c r="L425" s="67"/>
      <c r="M425" s="69"/>
      <c r="N425" s="71"/>
      <c r="O425" s="72"/>
      <c r="P425" s="26"/>
      <c r="Q425" s="26"/>
      <c r="R425" s="26"/>
      <c r="S425" s="26"/>
    </row>
    <row r="426" spans="1:19" s="66" customFormat="1">
      <c r="A426" s="150"/>
      <c r="B426" s="1"/>
      <c r="C426" s="26"/>
      <c r="D426" s="67"/>
      <c r="E426" s="67"/>
      <c r="F426" s="26"/>
      <c r="G426" s="69"/>
      <c r="I426" s="26"/>
      <c r="J426" s="69"/>
      <c r="K426" s="69"/>
      <c r="L426" s="67"/>
      <c r="M426" s="69"/>
      <c r="N426" s="71"/>
      <c r="O426" s="72"/>
      <c r="P426" s="26"/>
      <c r="Q426" s="26"/>
      <c r="R426" s="26"/>
      <c r="S426" s="26"/>
    </row>
    <row r="427" spans="1:19" s="66" customFormat="1">
      <c r="A427" s="150"/>
      <c r="B427" s="1"/>
      <c r="C427" s="26"/>
      <c r="D427" s="67"/>
      <c r="E427" s="67"/>
      <c r="F427" s="26"/>
      <c r="G427" s="69"/>
      <c r="I427" s="26"/>
      <c r="J427" s="69"/>
      <c r="K427" s="69"/>
      <c r="L427" s="67"/>
      <c r="M427" s="69"/>
      <c r="N427" s="71"/>
      <c r="O427" s="72"/>
      <c r="P427" s="26"/>
      <c r="Q427" s="26"/>
      <c r="R427" s="26"/>
      <c r="S427" s="26"/>
    </row>
    <row r="428" spans="1:19" s="66" customFormat="1">
      <c r="A428" s="150"/>
      <c r="B428" s="1"/>
      <c r="C428" s="26"/>
      <c r="D428" s="67"/>
      <c r="E428" s="67"/>
      <c r="F428" s="26"/>
      <c r="G428" s="69"/>
      <c r="I428" s="26"/>
      <c r="J428" s="69"/>
      <c r="K428" s="69"/>
      <c r="L428" s="67"/>
      <c r="M428" s="69"/>
      <c r="N428" s="71"/>
      <c r="O428" s="72"/>
      <c r="P428" s="26"/>
      <c r="Q428" s="26"/>
      <c r="R428" s="26"/>
      <c r="S428" s="26"/>
    </row>
    <row r="429" spans="1:19" s="66" customFormat="1">
      <c r="A429" s="150"/>
      <c r="B429" s="1"/>
      <c r="C429" s="26"/>
      <c r="D429" s="67"/>
      <c r="E429" s="67"/>
      <c r="F429" s="26"/>
      <c r="G429" s="69"/>
      <c r="I429" s="26"/>
      <c r="J429" s="69"/>
      <c r="K429" s="69"/>
      <c r="L429" s="67"/>
      <c r="M429" s="69"/>
      <c r="N429" s="71"/>
      <c r="O429" s="72"/>
      <c r="P429" s="26"/>
      <c r="Q429" s="26"/>
      <c r="R429" s="26"/>
      <c r="S429" s="26"/>
    </row>
    <row r="430" spans="1:19" s="66" customFormat="1">
      <c r="A430" s="150"/>
      <c r="B430" s="1"/>
      <c r="C430" s="26"/>
      <c r="D430" s="67"/>
      <c r="E430" s="67"/>
      <c r="F430" s="26"/>
      <c r="G430" s="69"/>
      <c r="I430" s="26"/>
      <c r="J430" s="69"/>
      <c r="K430" s="69"/>
      <c r="L430" s="67"/>
      <c r="M430" s="69"/>
      <c r="N430" s="71"/>
      <c r="O430" s="72"/>
      <c r="P430" s="26"/>
      <c r="Q430" s="26"/>
      <c r="R430" s="26"/>
      <c r="S430" s="26"/>
    </row>
    <row r="431" spans="1:19" s="66" customFormat="1">
      <c r="A431" s="150"/>
      <c r="B431" s="1"/>
      <c r="C431" s="26"/>
      <c r="D431" s="67"/>
      <c r="E431" s="67"/>
      <c r="F431" s="26"/>
      <c r="G431" s="69"/>
      <c r="I431" s="26"/>
      <c r="J431" s="69"/>
      <c r="K431" s="69"/>
      <c r="L431" s="67"/>
      <c r="M431" s="69"/>
      <c r="N431" s="71"/>
      <c r="O431" s="72"/>
      <c r="P431" s="26"/>
      <c r="Q431" s="26"/>
      <c r="R431" s="26"/>
      <c r="S431" s="26"/>
    </row>
    <row r="432" spans="1:19" s="66" customFormat="1">
      <c r="A432" s="150"/>
      <c r="B432" s="1"/>
      <c r="C432" s="26"/>
      <c r="D432" s="67"/>
      <c r="E432" s="67"/>
      <c r="F432" s="26"/>
      <c r="G432" s="69"/>
      <c r="I432" s="26"/>
      <c r="J432" s="69"/>
      <c r="K432" s="69"/>
      <c r="L432" s="67"/>
      <c r="M432" s="69"/>
      <c r="N432" s="71"/>
      <c r="O432" s="72"/>
      <c r="P432" s="26"/>
      <c r="Q432" s="26"/>
      <c r="R432" s="26"/>
      <c r="S432" s="26"/>
    </row>
    <row r="433" spans="1:19" s="66" customFormat="1">
      <c r="A433" s="150"/>
      <c r="B433" s="1"/>
      <c r="C433" s="26"/>
      <c r="D433" s="67"/>
      <c r="E433" s="67"/>
      <c r="F433" s="26"/>
      <c r="G433" s="69"/>
      <c r="I433" s="26"/>
      <c r="J433" s="69"/>
      <c r="K433" s="69"/>
      <c r="L433" s="67"/>
      <c r="M433" s="69"/>
      <c r="N433" s="71"/>
      <c r="O433" s="72"/>
      <c r="P433" s="26"/>
      <c r="Q433" s="26"/>
      <c r="R433" s="26"/>
      <c r="S433" s="26"/>
    </row>
    <row r="434" spans="1:19" s="66" customFormat="1">
      <c r="A434" s="150"/>
      <c r="B434" s="1"/>
      <c r="C434" s="26"/>
      <c r="D434" s="67"/>
      <c r="E434" s="67"/>
      <c r="F434" s="26"/>
      <c r="G434" s="69"/>
      <c r="I434" s="26"/>
      <c r="J434" s="69"/>
      <c r="K434" s="69"/>
      <c r="L434" s="67"/>
      <c r="M434" s="69"/>
      <c r="N434" s="71"/>
      <c r="O434" s="72"/>
      <c r="P434" s="26"/>
      <c r="Q434" s="26"/>
      <c r="R434" s="26"/>
      <c r="S434" s="26"/>
    </row>
    <row r="435" spans="1:19" s="66" customFormat="1">
      <c r="A435" s="150"/>
      <c r="B435" s="1"/>
      <c r="C435" s="26"/>
      <c r="D435" s="67"/>
      <c r="E435" s="67"/>
      <c r="F435" s="26"/>
      <c r="G435" s="69"/>
      <c r="I435" s="26"/>
      <c r="J435" s="69"/>
      <c r="K435" s="69"/>
      <c r="L435" s="67"/>
      <c r="M435" s="69"/>
      <c r="N435" s="71"/>
      <c r="O435" s="72"/>
      <c r="P435" s="26"/>
      <c r="Q435" s="26"/>
      <c r="R435" s="26"/>
      <c r="S435" s="26"/>
    </row>
    <row r="436" spans="1:19" s="66" customFormat="1">
      <c r="A436" s="150"/>
      <c r="B436" s="1"/>
      <c r="C436" s="26"/>
      <c r="D436" s="67"/>
      <c r="E436" s="67"/>
      <c r="F436" s="26"/>
      <c r="G436" s="69"/>
      <c r="I436" s="26"/>
      <c r="J436" s="69"/>
      <c r="K436" s="69"/>
      <c r="L436" s="67"/>
      <c r="M436" s="69"/>
      <c r="N436" s="71"/>
      <c r="O436" s="72"/>
      <c r="P436" s="26"/>
      <c r="Q436" s="26"/>
      <c r="R436" s="26"/>
      <c r="S436" s="26"/>
    </row>
    <row r="437" spans="1:19" s="66" customFormat="1">
      <c r="A437" s="150"/>
      <c r="B437" s="1"/>
      <c r="C437" s="26"/>
      <c r="D437" s="67"/>
      <c r="E437" s="67"/>
      <c r="F437" s="26"/>
      <c r="G437" s="69"/>
      <c r="I437" s="26"/>
      <c r="J437" s="69"/>
      <c r="K437" s="69"/>
      <c r="L437" s="67"/>
      <c r="M437" s="69"/>
      <c r="N437" s="71"/>
      <c r="O437" s="72"/>
      <c r="P437" s="26"/>
      <c r="Q437" s="26"/>
      <c r="R437" s="26"/>
      <c r="S437" s="26"/>
    </row>
    <row r="438" spans="1:19" s="66" customFormat="1">
      <c r="A438" s="150"/>
      <c r="B438" s="1"/>
      <c r="C438" s="26"/>
      <c r="D438" s="67"/>
      <c r="E438" s="67"/>
      <c r="F438" s="26"/>
      <c r="G438" s="69"/>
      <c r="I438" s="26"/>
      <c r="J438" s="69"/>
      <c r="K438" s="69"/>
      <c r="L438" s="67"/>
      <c r="M438" s="69"/>
      <c r="N438" s="71"/>
      <c r="O438" s="72"/>
      <c r="P438" s="26"/>
      <c r="Q438" s="26"/>
      <c r="R438" s="26"/>
      <c r="S438" s="26"/>
    </row>
    <row r="439" spans="1:19" s="66" customFormat="1">
      <c r="A439" s="150"/>
      <c r="B439" s="1"/>
      <c r="C439" s="26"/>
      <c r="D439" s="67"/>
      <c r="E439" s="67"/>
      <c r="F439" s="26"/>
      <c r="G439" s="69"/>
      <c r="I439" s="26"/>
      <c r="J439" s="69"/>
      <c r="K439" s="69"/>
      <c r="L439" s="67"/>
      <c r="M439" s="69"/>
      <c r="N439" s="71"/>
      <c r="O439" s="72"/>
      <c r="P439" s="26"/>
      <c r="Q439" s="26"/>
      <c r="R439" s="26"/>
      <c r="S439" s="26"/>
    </row>
    <row r="440" spans="1:19" s="66" customFormat="1">
      <c r="A440" s="150"/>
      <c r="B440" s="1"/>
      <c r="C440" s="26"/>
      <c r="D440" s="67"/>
      <c r="E440" s="67"/>
      <c r="F440" s="26"/>
      <c r="G440" s="69"/>
      <c r="I440" s="26"/>
      <c r="J440" s="69"/>
      <c r="K440" s="69"/>
      <c r="L440" s="67"/>
      <c r="M440" s="69"/>
      <c r="N440" s="71"/>
      <c r="O440" s="72"/>
      <c r="P440" s="26"/>
      <c r="Q440" s="26"/>
      <c r="R440" s="26"/>
      <c r="S440" s="26"/>
    </row>
    <row r="441" spans="1:19" s="66" customFormat="1">
      <c r="A441" s="150"/>
      <c r="B441" s="1"/>
      <c r="C441" s="26"/>
      <c r="D441" s="67"/>
      <c r="E441" s="67"/>
      <c r="F441" s="26"/>
      <c r="G441" s="69"/>
      <c r="I441" s="26"/>
      <c r="J441" s="69"/>
      <c r="K441" s="69"/>
      <c r="L441" s="67"/>
      <c r="M441" s="69"/>
      <c r="N441" s="71"/>
      <c r="O441" s="72"/>
      <c r="P441" s="26"/>
      <c r="Q441" s="26"/>
      <c r="R441" s="26"/>
      <c r="S441" s="26"/>
    </row>
    <row r="442" spans="1:19" s="66" customFormat="1">
      <c r="A442" s="150"/>
      <c r="B442" s="1"/>
      <c r="C442" s="26"/>
      <c r="D442" s="67"/>
      <c r="E442" s="67"/>
      <c r="F442" s="26"/>
      <c r="G442" s="69"/>
      <c r="I442" s="26"/>
      <c r="J442" s="69"/>
      <c r="K442" s="69"/>
      <c r="L442" s="67"/>
      <c r="M442" s="69"/>
      <c r="N442" s="71"/>
      <c r="O442" s="72"/>
      <c r="P442" s="26"/>
      <c r="Q442" s="26"/>
      <c r="R442" s="26"/>
      <c r="S442" s="26"/>
    </row>
    <row r="443" spans="1:19" s="66" customFormat="1">
      <c r="A443" s="150"/>
      <c r="B443" s="1"/>
      <c r="C443" s="26"/>
      <c r="D443" s="67"/>
      <c r="E443" s="67"/>
      <c r="F443" s="26"/>
      <c r="G443" s="69"/>
      <c r="I443" s="26"/>
      <c r="J443" s="69"/>
      <c r="K443" s="69"/>
      <c r="L443" s="67"/>
      <c r="M443" s="69"/>
      <c r="N443" s="71"/>
      <c r="O443" s="72"/>
      <c r="P443" s="26"/>
      <c r="Q443" s="26"/>
      <c r="R443" s="26"/>
      <c r="S443" s="26"/>
    </row>
    <row r="444" spans="1:19" s="66" customFormat="1">
      <c r="A444" s="150"/>
      <c r="B444" s="1"/>
      <c r="C444" s="26"/>
      <c r="D444" s="67"/>
      <c r="E444" s="67"/>
      <c r="F444" s="26"/>
      <c r="G444" s="69"/>
      <c r="I444" s="26"/>
      <c r="J444" s="69"/>
      <c r="K444" s="69"/>
      <c r="L444" s="67"/>
      <c r="M444" s="69"/>
      <c r="N444" s="71"/>
      <c r="O444" s="72"/>
      <c r="P444" s="26"/>
      <c r="Q444" s="26"/>
      <c r="R444" s="26"/>
      <c r="S444" s="26"/>
    </row>
    <row r="445" spans="1:19" s="66" customFormat="1">
      <c r="A445" s="150"/>
      <c r="B445" s="1"/>
      <c r="C445" s="26"/>
      <c r="D445" s="67"/>
      <c r="E445" s="67"/>
      <c r="F445" s="26"/>
      <c r="G445" s="69"/>
      <c r="I445" s="26"/>
      <c r="J445" s="69"/>
      <c r="K445" s="69"/>
      <c r="L445" s="67"/>
      <c r="M445" s="69"/>
      <c r="N445" s="71"/>
      <c r="O445" s="72"/>
      <c r="P445" s="26"/>
      <c r="Q445" s="26"/>
      <c r="R445" s="26"/>
      <c r="S445" s="26"/>
    </row>
    <row r="446" spans="1:19" s="66" customFormat="1">
      <c r="A446" s="150"/>
      <c r="B446" s="1"/>
      <c r="C446" s="26"/>
      <c r="D446" s="67"/>
      <c r="E446" s="67"/>
      <c r="F446" s="26"/>
      <c r="G446" s="69"/>
      <c r="I446" s="26"/>
      <c r="J446" s="69"/>
      <c r="K446" s="69"/>
      <c r="L446" s="67"/>
      <c r="M446" s="69"/>
      <c r="N446" s="71"/>
      <c r="O446" s="72"/>
      <c r="P446" s="26"/>
      <c r="Q446" s="26"/>
      <c r="R446" s="26"/>
      <c r="S446" s="26"/>
    </row>
    <row r="447" spans="1:19"/>
    <row r="448" spans="1:19"/>
    <row r="449" spans="1:19"/>
    <row r="450" spans="1:19"/>
    <row r="451" spans="1:19"/>
    <row r="452" spans="1:19"/>
    <row r="453" spans="1:19"/>
    <row r="454" spans="1:19"/>
    <row r="455" spans="1:19"/>
    <row r="456" spans="1:19"/>
    <row r="457" spans="1:19"/>
    <row r="458" spans="1:19"/>
    <row r="459" spans="1:19"/>
    <row r="460" spans="1:19"/>
    <row r="461" spans="1:19" s="66" customFormat="1">
      <c r="A461" s="150"/>
      <c r="B461" s="1"/>
      <c r="C461" s="26"/>
      <c r="D461" s="67"/>
      <c r="E461" s="67"/>
      <c r="F461" s="26"/>
      <c r="G461" s="69"/>
      <c r="I461" s="26"/>
      <c r="J461" s="69"/>
      <c r="K461" s="69"/>
      <c r="L461" s="67"/>
      <c r="M461" s="69"/>
      <c r="N461" s="71"/>
      <c r="O461" s="72"/>
      <c r="P461" s="26"/>
      <c r="Q461" s="26"/>
      <c r="R461" s="26"/>
      <c r="S461" s="26"/>
    </row>
    <row r="462" spans="1:19" s="66" customFormat="1">
      <c r="A462" s="150"/>
      <c r="B462" s="1"/>
      <c r="C462" s="26"/>
      <c r="D462" s="67"/>
      <c r="E462" s="67"/>
      <c r="F462" s="26"/>
      <c r="G462" s="69"/>
      <c r="I462" s="26"/>
      <c r="J462" s="69"/>
      <c r="K462" s="69"/>
      <c r="L462" s="67"/>
      <c r="M462" s="69"/>
      <c r="N462" s="71"/>
      <c r="O462" s="72"/>
      <c r="P462" s="26"/>
      <c r="Q462" s="26"/>
      <c r="R462" s="26"/>
      <c r="S462" s="26"/>
    </row>
    <row r="463" spans="1:19" s="66" customFormat="1">
      <c r="A463" s="150"/>
      <c r="B463" s="1"/>
      <c r="C463" s="26"/>
      <c r="D463" s="67"/>
      <c r="E463" s="67"/>
      <c r="F463" s="26"/>
      <c r="G463" s="69"/>
      <c r="I463" s="26"/>
      <c r="J463" s="69"/>
      <c r="K463" s="69"/>
      <c r="L463" s="67"/>
      <c r="M463" s="69"/>
      <c r="N463" s="71"/>
      <c r="O463" s="72"/>
      <c r="P463" s="26"/>
      <c r="Q463" s="26"/>
      <c r="R463" s="26"/>
      <c r="S463" s="26"/>
    </row>
    <row r="464" spans="1:19" s="66" customFormat="1">
      <c r="A464" s="150"/>
      <c r="B464" s="1"/>
      <c r="C464" s="26"/>
      <c r="D464" s="67"/>
      <c r="E464" s="67"/>
      <c r="F464" s="26"/>
      <c r="G464" s="69"/>
      <c r="I464" s="26"/>
      <c r="J464" s="69"/>
      <c r="K464" s="69"/>
      <c r="L464" s="67"/>
      <c r="M464" s="69"/>
      <c r="N464" s="71"/>
      <c r="O464" s="72"/>
      <c r="P464" s="26"/>
      <c r="Q464" s="26"/>
      <c r="R464" s="26"/>
      <c r="S464" s="26"/>
    </row>
    <row r="465" spans="1:19" s="66" customFormat="1">
      <c r="A465" s="150"/>
      <c r="B465" s="1"/>
      <c r="C465" s="26"/>
      <c r="D465" s="67"/>
      <c r="E465" s="67"/>
      <c r="F465" s="26"/>
      <c r="G465" s="69"/>
      <c r="I465" s="26"/>
      <c r="J465" s="69"/>
      <c r="K465" s="69"/>
      <c r="L465" s="67"/>
      <c r="M465" s="69"/>
      <c r="N465" s="71"/>
      <c r="O465" s="72"/>
      <c r="P465" s="26"/>
      <c r="Q465" s="26"/>
      <c r="R465" s="26"/>
      <c r="S465" s="26"/>
    </row>
    <row r="466" spans="1:19" s="66" customFormat="1">
      <c r="A466" s="150"/>
      <c r="B466" s="1"/>
      <c r="C466" s="26"/>
      <c r="D466" s="67"/>
      <c r="E466" s="67"/>
      <c r="F466" s="26"/>
      <c r="G466" s="69"/>
      <c r="I466" s="26"/>
      <c r="J466" s="69"/>
      <c r="K466" s="69"/>
      <c r="L466" s="67"/>
      <c r="M466" s="69"/>
      <c r="N466" s="71"/>
      <c r="O466" s="72"/>
      <c r="P466" s="26"/>
      <c r="Q466" s="26"/>
      <c r="R466" s="26"/>
      <c r="S466" s="26"/>
    </row>
    <row r="467" spans="1:19" s="66" customFormat="1">
      <c r="A467" s="150"/>
      <c r="B467" s="1"/>
      <c r="C467" s="26"/>
      <c r="D467" s="67"/>
      <c r="E467" s="67"/>
      <c r="F467" s="26"/>
      <c r="G467" s="69"/>
      <c r="I467" s="26"/>
      <c r="J467" s="69"/>
      <c r="K467" s="69"/>
      <c r="L467" s="67"/>
      <c r="M467" s="69"/>
      <c r="N467" s="71"/>
      <c r="O467" s="72"/>
      <c r="P467" s="26"/>
      <c r="Q467" s="26"/>
      <c r="R467" s="26"/>
      <c r="S467" s="26"/>
    </row>
    <row r="468" spans="1:19" s="66" customFormat="1">
      <c r="A468" s="150"/>
      <c r="B468" s="1"/>
      <c r="C468" s="26"/>
      <c r="D468" s="67"/>
      <c r="E468" s="67"/>
      <c r="F468" s="26"/>
      <c r="G468" s="69"/>
      <c r="I468" s="26"/>
      <c r="J468" s="69"/>
      <c r="K468" s="69"/>
      <c r="L468" s="67"/>
      <c r="M468" s="69"/>
      <c r="N468" s="71"/>
      <c r="O468" s="72"/>
      <c r="P468" s="26"/>
      <c r="Q468" s="26"/>
      <c r="R468" s="26"/>
      <c r="S468" s="26"/>
    </row>
    <row r="469" spans="1:19" s="66" customFormat="1">
      <c r="A469" s="150"/>
      <c r="B469" s="1"/>
      <c r="C469" s="26"/>
      <c r="D469" s="67"/>
      <c r="E469" s="67"/>
      <c r="F469" s="26"/>
      <c r="G469" s="69"/>
      <c r="I469" s="26"/>
      <c r="J469" s="69"/>
      <c r="K469" s="69"/>
      <c r="L469" s="67"/>
      <c r="M469" s="69"/>
      <c r="N469" s="71"/>
      <c r="O469" s="72"/>
      <c r="P469" s="26"/>
      <c r="Q469" s="26"/>
      <c r="R469" s="26"/>
      <c r="S469" s="26"/>
    </row>
    <row r="470" spans="1:19" s="66" customFormat="1">
      <c r="A470" s="150"/>
      <c r="B470" s="1"/>
      <c r="C470" s="26"/>
      <c r="D470" s="67"/>
      <c r="E470" s="67"/>
      <c r="F470" s="26"/>
      <c r="G470" s="69"/>
      <c r="I470" s="26"/>
      <c r="J470" s="69"/>
      <c r="K470" s="69"/>
      <c r="L470" s="67"/>
      <c r="M470" s="69"/>
      <c r="N470" s="71"/>
      <c r="O470" s="72"/>
      <c r="P470" s="26"/>
      <c r="Q470" s="26"/>
      <c r="R470" s="26"/>
      <c r="S470" s="26"/>
    </row>
    <row r="471" spans="1:19" s="66" customFormat="1">
      <c r="A471" s="150"/>
      <c r="B471" s="1"/>
      <c r="C471" s="26"/>
      <c r="D471" s="67"/>
      <c r="E471" s="67"/>
      <c r="F471" s="26"/>
      <c r="G471" s="69"/>
      <c r="I471" s="26"/>
      <c r="J471" s="69"/>
      <c r="K471" s="69"/>
      <c r="L471" s="67"/>
      <c r="M471" s="69"/>
      <c r="N471" s="71"/>
      <c r="O471" s="72"/>
      <c r="P471" s="26"/>
      <c r="Q471" s="26"/>
      <c r="R471" s="26"/>
      <c r="S471" s="26"/>
    </row>
    <row r="472" spans="1:19" s="66" customFormat="1">
      <c r="A472" s="150"/>
      <c r="B472" s="1"/>
      <c r="C472" s="26"/>
      <c r="D472" s="67"/>
      <c r="E472" s="67"/>
      <c r="F472" s="26"/>
      <c r="G472" s="69"/>
      <c r="I472" s="26"/>
      <c r="J472" s="69"/>
      <c r="K472" s="69"/>
      <c r="L472" s="67"/>
      <c r="M472" s="69"/>
      <c r="N472" s="71"/>
      <c r="O472" s="72"/>
      <c r="P472" s="26"/>
      <c r="Q472" s="26"/>
      <c r="R472" s="26"/>
      <c r="S472" s="26"/>
    </row>
    <row r="473" spans="1:19" s="66" customFormat="1">
      <c r="A473" s="150"/>
      <c r="B473" s="1"/>
      <c r="C473" s="26"/>
      <c r="D473" s="67"/>
      <c r="E473" s="67"/>
      <c r="F473" s="26"/>
      <c r="G473" s="69"/>
      <c r="I473" s="26"/>
      <c r="J473" s="69"/>
      <c r="K473" s="69"/>
      <c r="L473" s="67"/>
      <c r="M473" s="69"/>
      <c r="N473" s="71"/>
      <c r="O473" s="72"/>
      <c r="P473" s="26"/>
      <c r="Q473" s="26"/>
      <c r="R473" s="26"/>
      <c r="S473" s="26"/>
    </row>
    <row r="474" spans="1:19" s="66" customFormat="1">
      <c r="A474" s="150"/>
      <c r="B474" s="1"/>
      <c r="C474" s="26"/>
      <c r="D474" s="67"/>
      <c r="E474" s="67"/>
      <c r="F474" s="26"/>
      <c r="G474" s="69"/>
      <c r="I474" s="26"/>
      <c r="J474" s="69"/>
      <c r="K474" s="69"/>
      <c r="L474" s="67"/>
      <c r="M474" s="69"/>
      <c r="N474" s="71"/>
      <c r="O474" s="72"/>
      <c r="P474" s="26"/>
      <c r="Q474" s="26"/>
      <c r="R474" s="26"/>
      <c r="S474" s="26"/>
    </row>
    <row r="475" spans="1:19" s="66" customFormat="1">
      <c r="A475" s="150"/>
      <c r="B475" s="1"/>
      <c r="C475" s="26"/>
      <c r="D475" s="67"/>
      <c r="E475" s="67"/>
      <c r="F475" s="26"/>
      <c r="G475" s="69"/>
      <c r="I475" s="26"/>
      <c r="J475" s="69"/>
      <c r="K475" s="69"/>
      <c r="L475" s="67"/>
      <c r="M475" s="69"/>
      <c r="N475" s="71"/>
      <c r="O475" s="72"/>
      <c r="P475" s="26"/>
      <c r="Q475" s="26"/>
      <c r="R475" s="26"/>
      <c r="S475" s="26"/>
    </row>
    <row r="476" spans="1:19" s="66" customFormat="1">
      <c r="A476" s="150"/>
      <c r="B476" s="1"/>
      <c r="C476" s="26"/>
      <c r="D476" s="67"/>
      <c r="E476" s="67"/>
      <c r="F476" s="26"/>
      <c r="G476" s="69"/>
      <c r="I476" s="26"/>
      <c r="J476" s="69"/>
      <c r="K476" s="69"/>
      <c r="L476" s="67"/>
      <c r="M476" s="69"/>
      <c r="N476" s="71"/>
      <c r="O476" s="72"/>
      <c r="P476" s="26"/>
      <c r="Q476" s="26"/>
      <c r="R476" s="26"/>
      <c r="S476" s="26"/>
    </row>
    <row r="477" spans="1:19" s="66" customFormat="1">
      <c r="A477" s="150"/>
      <c r="B477" s="1"/>
      <c r="C477" s="26"/>
      <c r="D477" s="67"/>
      <c r="E477" s="67"/>
      <c r="F477" s="26"/>
      <c r="G477" s="69"/>
      <c r="I477" s="26"/>
      <c r="J477" s="69"/>
      <c r="K477" s="69"/>
      <c r="L477" s="67"/>
      <c r="M477" s="69"/>
      <c r="N477" s="71"/>
      <c r="O477" s="72"/>
      <c r="P477" s="26"/>
      <c r="Q477" s="26"/>
      <c r="R477" s="26"/>
      <c r="S477" s="26"/>
    </row>
    <row r="478" spans="1:19" s="66" customFormat="1">
      <c r="A478" s="150"/>
      <c r="B478" s="1"/>
      <c r="C478" s="26"/>
      <c r="D478" s="67"/>
      <c r="E478" s="67"/>
      <c r="F478" s="26"/>
      <c r="G478" s="69"/>
      <c r="I478" s="26"/>
      <c r="J478" s="69"/>
      <c r="K478" s="69"/>
      <c r="L478" s="67"/>
      <c r="M478" s="69"/>
      <c r="N478" s="71"/>
      <c r="O478" s="72"/>
      <c r="P478" s="26"/>
      <c r="Q478" s="26"/>
      <c r="R478" s="26"/>
      <c r="S478" s="26"/>
    </row>
    <row r="479" spans="1:19" s="66" customFormat="1">
      <c r="A479" s="150"/>
      <c r="B479" s="1"/>
      <c r="C479" s="26"/>
      <c r="D479" s="67"/>
      <c r="E479" s="67"/>
      <c r="F479" s="26"/>
      <c r="G479" s="69"/>
      <c r="I479" s="26"/>
      <c r="J479" s="69"/>
      <c r="K479" s="69"/>
      <c r="L479" s="67"/>
      <c r="M479" s="69"/>
      <c r="N479" s="71"/>
      <c r="O479" s="72"/>
      <c r="P479" s="26"/>
      <c r="Q479" s="26"/>
      <c r="R479" s="26"/>
      <c r="S479" s="26"/>
    </row>
    <row r="480" spans="1:19" s="66" customFormat="1">
      <c r="A480" s="150"/>
      <c r="B480" s="1"/>
      <c r="C480" s="26"/>
      <c r="D480" s="67"/>
      <c r="E480" s="67"/>
      <c r="F480" s="26"/>
      <c r="G480" s="69"/>
      <c r="I480" s="26"/>
      <c r="J480" s="69"/>
      <c r="K480" s="69"/>
      <c r="L480" s="67"/>
      <c r="M480" s="69"/>
      <c r="N480" s="71"/>
      <c r="O480" s="72"/>
      <c r="P480" s="26"/>
      <c r="Q480" s="26"/>
      <c r="R480" s="26"/>
      <c r="S480" s="26"/>
    </row>
    <row r="481" spans="1:19" s="66" customFormat="1">
      <c r="A481" s="150"/>
      <c r="B481" s="1"/>
      <c r="C481" s="26"/>
      <c r="D481" s="67"/>
      <c r="E481" s="67"/>
      <c r="F481" s="26"/>
      <c r="G481" s="69"/>
      <c r="I481" s="26"/>
      <c r="J481" s="69"/>
      <c r="K481" s="69"/>
      <c r="L481" s="67"/>
      <c r="M481" s="69"/>
      <c r="N481" s="71"/>
      <c r="O481" s="72"/>
      <c r="P481" s="26"/>
      <c r="Q481" s="26"/>
      <c r="R481" s="26"/>
      <c r="S481" s="26"/>
    </row>
    <row r="482" spans="1:19" s="66" customFormat="1">
      <c r="A482" s="150"/>
      <c r="B482" s="1"/>
      <c r="C482" s="26"/>
      <c r="D482" s="67"/>
      <c r="E482" s="67"/>
      <c r="F482" s="26"/>
      <c r="G482" s="69"/>
      <c r="I482" s="26"/>
      <c r="J482" s="69"/>
      <c r="K482" s="69"/>
      <c r="L482" s="67"/>
      <c r="M482" s="69"/>
      <c r="N482" s="71"/>
      <c r="O482" s="72"/>
      <c r="P482" s="26"/>
      <c r="Q482" s="26"/>
      <c r="R482" s="26"/>
      <c r="S482" s="26"/>
    </row>
    <row r="483" spans="1:19" s="66" customFormat="1">
      <c r="A483" s="150"/>
      <c r="B483" s="1"/>
      <c r="C483" s="26"/>
      <c r="D483" s="67"/>
      <c r="E483" s="67"/>
      <c r="F483" s="26"/>
      <c r="G483" s="69"/>
      <c r="I483" s="26"/>
      <c r="J483" s="69"/>
      <c r="K483" s="69"/>
      <c r="L483" s="67"/>
      <c r="M483" s="69"/>
      <c r="N483" s="71"/>
      <c r="O483" s="72"/>
      <c r="P483" s="26"/>
      <c r="Q483" s="26"/>
      <c r="R483" s="26"/>
      <c r="S483" s="26"/>
    </row>
    <row r="484" spans="1:19" s="66" customFormat="1">
      <c r="A484" s="150"/>
      <c r="B484" s="1"/>
      <c r="C484" s="26"/>
      <c r="D484" s="67"/>
      <c r="E484" s="67"/>
      <c r="F484" s="26"/>
      <c r="G484" s="69"/>
      <c r="I484" s="26"/>
      <c r="J484" s="69"/>
      <c r="K484" s="69"/>
      <c r="L484" s="67"/>
      <c r="M484" s="69"/>
      <c r="N484" s="71"/>
      <c r="O484" s="72"/>
      <c r="P484" s="26"/>
      <c r="Q484" s="26"/>
      <c r="R484" s="26"/>
      <c r="S484" s="26"/>
    </row>
    <row r="485" spans="1:19" s="66" customFormat="1">
      <c r="A485" s="150"/>
      <c r="B485" s="1"/>
      <c r="C485" s="26"/>
      <c r="D485" s="67"/>
      <c r="E485" s="67"/>
      <c r="F485" s="26"/>
      <c r="G485" s="69"/>
      <c r="I485" s="26"/>
      <c r="J485" s="69"/>
      <c r="K485" s="69"/>
      <c r="L485" s="67"/>
      <c r="M485" s="69"/>
      <c r="N485" s="71"/>
      <c r="O485" s="72"/>
      <c r="P485" s="26"/>
      <c r="Q485" s="26"/>
      <c r="R485" s="26"/>
      <c r="S485" s="26"/>
    </row>
    <row r="486" spans="1:19" s="66" customFormat="1">
      <c r="A486" s="150"/>
      <c r="B486" s="1"/>
      <c r="C486" s="26"/>
      <c r="D486" s="67"/>
      <c r="E486" s="67"/>
      <c r="F486" s="26"/>
      <c r="G486" s="69"/>
      <c r="I486" s="26"/>
      <c r="J486" s="69"/>
      <c r="K486" s="69"/>
      <c r="L486" s="67"/>
      <c r="M486" s="69"/>
      <c r="N486" s="71"/>
      <c r="O486" s="72"/>
      <c r="P486" s="26"/>
      <c r="Q486" s="26"/>
      <c r="R486" s="26"/>
      <c r="S486" s="26"/>
    </row>
    <row r="487" spans="1:19" s="66" customFormat="1">
      <c r="A487" s="150"/>
      <c r="B487" s="1"/>
      <c r="C487" s="26"/>
      <c r="D487" s="67"/>
      <c r="E487" s="67"/>
      <c r="F487" s="26"/>
      <c r="G487" s="69"/>
      <c r="I487" s="26"/>
      <c r="J487" s="69"/>
      <c r="K487" s="69"/>
      <c r="L487" s="67"/>
      <c r="M487" s="69"/>
      <c r="N487" s="71"/>
      <c r="O487" s="72"/>
      <c r="P487" s="26"/>
      <c r="Q487" s="26"/>
      <c r="R487" s="26"/>
      <c r="S487" s="26"/>
    </row>
    <row r="488" spans="1:19" s="66" customFormat="1">
      <c r="A488" s="150"/>
      <c r="B488" s="1"/>
      <c r="C488" s="26"/>
      <c r="D488" s="67"/>
      <c r="E488" s="67"/>
      <c r="F488" s="26"/>
      <c r="G488" s="69"/>
      <c r="I488" s="26"/>
      <c r="J488" s="69"/>
      <c r="K488" s="69"/>
      <c r="L488" s="67"/>
      <c r="M488" s="69"/>
      <c r="N488" s="71"/>
      <c r="O488" s="72"/>
      <c r="P488" s="26"/>
      <c r="Q488" s="26"/>
      <c r="R488" s="26"/>
      <c r="S488" s="26"/>
    </row>
    <row r="489" spans="1:19" s="66" customFormat="1">
      <c r="A489" s="150"/>
      <c r="B489" s="1"/>
      <c r="C489" s="26"/>
      <c r="D489" s="67"/>
      <c r="E489" s="67"/>
      <c r="F489" s="26"/>
      <c r="G489" s="69"/>
      <c r="I489" s="26"/>
      <c r="J489" s="69"/>
      <c r="K489" s="69"/>
      <c r="L489" s="67"/>
      <c r="M489" s="69"/>
      <c r="N489" s="71"/>
      <c r="O489" s="72"/>
      <c r="P489" s="26"/>
      <c r="Q489" s="26"/>
      <c r="R489" s="26"/>
      <c r="S489" s="26"/>
    </row>
    <row r="490" spans="1:19" s="66" customFormat="1">
      <c r="A490" s="150"/>
      <c r="B490" s="1"/>
      <c r="C490" s="26"/>
      <c r="D490" s="67"/>
      <c r="E490" s="67"/>
      <c r="F490" s="26"/>
      <c r="G490" s="69"/>
      <c r="I490" s="26"/>
      <c r="J490" s="69"/>
      <c r="K490" s="69"/>
      <c r="L490" s="67"/>
      <c r="M490" s="69"/>
      <c r="N490" s="71"/>
      <c r="O490" s="72"/>
      <c r="P490" s="26"/>
      <c r="Q490" s="26"/>
      <c r="R490" s="26"/>
      <c r="S490" s="26"/>
    </row>
    <row r="491" spans="1:19" s="66" customFormat="1">
      <c r="A491" s="150"/>
      <c r="B491" s="1"/>
      <c r="C491" s="26"/>
      <c r="D491" s="67"/>
      <c r="E491" s="67"/>
      <c r="F491" s="26"/>
      <c r="G491" s="69"/>
      <c r="I491" s="26"/>
      <c r="J491" s="69"/>
      <c r="K491" s="69"/>
      <c r="L491" s="67"/>
      <c r="M491" s="69"/>
      <c r="N491" s="71"/>
      <c r="O491" s="72"/>
      <c r="P491" s="26"/>
      <c r="Q491" s="26"/>
      <c r="R491" s="26"/>
      <c r="S491" s="26"/>
    </row>
    <row r="492" spans="1:19" s="66" customFormat="1">
      <c r="A492" s="150"/>
      <c r="B492" s="1"/>
      <c r="C492" s="26"/>
      <c r="D492" s="67"/>
      <c r="E492" s="67"/>
      <c r="F492" s="26"/>
      <c r="G492" s="69"/>
      <c r="I492" s="26"/>
      <c r="J492" s="69"/>
      <c r="K492" s="69"/>
      <c r="L492" s="67"/>
      <c r="M492" s="69"/>
      <c r="N492" s="71"/>
      <c r="O492" s="72"/>
      <c r="P492" s="26"/>
      <c r="Q492" s="26"/>
      <c r="R492" s="26"/>
      <c r="S492" s="26"/>
    </row>
    <row r="493" spans="1:19" s="66" customFormat="1">
      <c r="A493" s="150"/>
      <c r="B493" s="1"/>
      <c r="C493" s="26"/>
      <c r="D493" s="67"/>
      <c r="E493" s="67"/>
      <c r="F493" s="26"/>
      <c r="G493" s="69"/>
      <c r="I493" s="26"/>
      <c r="J493" s="69"/>
      <c r="K493" s="69"/>
      <c r="L493" s="67"/>
      <c r="M493" s="69"/>
      <c r="N493" s="71"/>
      <c r="O493" s="72"/>
      <c r="P493" s="26"/>
      <c r="Q493" s="26"/>
      <c r="R493" s="26"/>
      <c r="S493" s="26"/>
    </row>
    <row r="494" spans="1:19" s="66" customFormat="1">
      <c r="A494" s="150"/>
      <c r="B494" s="1"/>
      <c r="C494" s="26"/>
      <c r="D494" s="67"/>
      <c r="E494" s="67"/>
      <c r="F494" s="26"/>
      <c r="G494" s="69"/>
      <c r="I494" s="26"/>
      <c r="J494" s="69"/>
      <c r="K494" s="69"/>
      <c r="L494" s="67"/>
      <c r="M494" s="69"/>
      <c r="N494" s="71"/>
      <c r="O494" s="72"/>
      <c r="P494" s="26"/>
      <c r="Q494" s="26"/>
      <c r="R494" s="26"/>
      <c r="S494" s="26"/>
    </row>
    <row r="495" spans="1:19" s="66" customFormat="1">
      <c r="A495" s="150"/>
      <c r="B495" s="1"/>
      <c r="C495" s="26"/>
      <c r="D495" s="67"/>
      <c r="E495" s="67"/>
      <c r="F495" s="26"/>
      <c r="G495" s="69"/>
      <c r="I495" s="26"/>
      <c r="J495" s="69"/>
      <c r="K495" s="69"/>
      <c r="L495" s="67"/>
      <c r="M495" s="69"/>
      <c r="N495" s="71"/>
      <c r="O495" s="72"/>
      <c r="P495" s="26"/>
      <c r="Q495" s="26"/>
      <c r="R495" s="26"/>
      <c r="S495" s="26"/>
    </row>
    <row r="496" spans="1:19" s="66" customFormat="1">
      <c r="A496" s="150"/>
      <c r="B496" s="1"/>
      <c r="C496" s="26"/>
      <c r="D496" s="67"/>
      <c r="E496" s="67"/>
      <c r="F496" s="26"/>
      <c r="G496" s="69"/>
      <c r="I496" s="26"/>
      <c r="J496" s="69"/>
      <c r="K496" s="69"/>
      <c r="L496" s="67"/>
      <c r="M496" s="69"/>
      <c r="N496" s="71"/>
      <c r="O496" s="72"/>
      <c r="P496" s="26"/>
      <c r="Q496" s="26"/>
      <c r="R496" s="26"/>
      <c r="S496" s="26"/>
    </row>
    <row r="497" spans="1:19" s="66" customFormat="1">
      <c r="A497" s="150"/>
      <c r="B497" s="1"/>
      <c r="C497" s="26"/>
      <c r="D497" s="67"/>
      <c r="E497" s="67"/>
      <c r="F497" s="26"/>
      <c r="G497" s="69"/>
      <c r="I497" s="26"/>
      <c r="J497" s="69"/>
      <c r="K497" s="69"/>
      <c r="L497" s="67"/>
      <c r="M497" s="69"/>
      <c r="N497" s="71"/>
      <c r="O497" s="72"/>
      <c r="P497" s="26"/>
      <c r="Q497" s="26"/>
      <c r="R497" s="26"/>
      <c r="S497" s="26"/>
    </row>
    <row r="498" spans="1:19" s="66" customFormat="1">
      <c r="A498" s="150"/>
      <c r="B498" s="1"/>
      <c r="C498" s="26"/>
      <c r="D498" s="67"/>
      <c r="E498" s="67"/>
      <c r="F498" s="26"/>
      <c r="G498" s="69"/>
      <c r="I498" s="26"/>
      <c r="J498" s="69"/>
      <c r="K498" s="69"/>
      <c r="L498" s="67"/>
      <c r="M498" s="69"/>
      <c r="N498" s="71"/>
      <c r="O498" s="72"/>
      <c r="P498" s="26"/>
      <c r="Q498" s="26"/>
      <c r="R498" s="26"/>
      <c r="S498" s="26"/>
    </row>
    <row r="499" spans="1:19" s="66" customFormat="1">
      <c r="A499" s="150"/>
      <c r="B499" s="1"/>
      <c r="C499" s="26"/>
      <c r="D499" s="67"/>
      <c r="E499" s="67"/>
      <c r="F499" s="26"/>
      <c r="G499" s="69"/>
      <c r="I499" s="26"/>
      <c r="J499" s="69"/>
      <c r="K499" s="69"/>
      <c r="L499" s="67"/>
      <c r="M499" s="69"/>
      <c r="N499" s="71"/>
      <c r="O499" s="72"/>
      <c r="P499" s="26"/>
      <c r="Q499" s="26"/>
      <c r="R499" s="26"/>
      <c r="S499" s="26"/>
    </row>
    <row r="500" spans="1:19" s="66" customFormat="1">
      <c r="A500" s="150"/>
      <c r="B500" s="1"/>
      <c r="C500" s="26"/>
      <c r="D500" s="67"/>
      <c r="E500" s="67"/>
      <c r="F500" s="26"/>
      <c r="G500" s="69"/>
      <c r="I500" s="26"/>
      <c r="J500" s="69"/>
      <c r="K500" s="69"/>
      <c r="L500" s="67"/>
      <c r="M500" s="69"/>
      <c r="N500" s="71"/>
      <c r="O500" s="72"/>
      <c r="P500" s="26"/>
      <c r="Q500" s="26"/>
      <c r="R500" s="26"/>
      <c r="S500" s="26"/>
    </row>
    <row r="501" spans="1:19" s="66" customFormat="1">
      <c r="A501" s="150"/>
      <c r="B501" s="1"/>
      <c r="C501" s="26"/>
      <c r="D501" s="67"/>
      <c r="E501" s="67"/>
      <c r="F501" s="26"/>
      <c r="G501" s="69"/>
      <c r="I501" s="26"/>
      <c r="J501" s="69"/>
      <c r="K501" s="69"/>
      <c r="L501" s="67"/>
      <c r="M501" s="69"/>
      <c r="N501" s="71"/>
      <c r="O501" s="72"/>
      <c r="P501" s="26"/>
      <c r="Q501" s="26"/>
      <c r="R501" s="26"/>
      <c r="S501" s="26"/>
    </row>
    <row r="502" spans="1:19" s="66" customFormat="1">
      <c r="A502" s="150"/>
      <c r="B502" s="1"/>
      <c r="C502" s="26"/>
      <c r="D502" s="67"/>
      <c r="E502" s="67"/>
      <c r="F502" s="26"/>
      <c r="G502" s="69"/>
      <c r="I502" s="26"/>
      <c r="J502" s="69"/>
      <c r="K502" s="69"/>
      <c r="L502" s="67"/>
      <c r="M502" s="69"/>
      <c r="N502" s="71"/>
      <c r="O502" s="72"/>
      <c r="P502" s="26"/>
      <c r="Q502" s="26"/>
      <c r="R502" s="26"/>
      <c r="S502" s="26"/>
    </row>
    <row r="503" spans="1:19" s="66" customFormat="1">
      <c r="A503" s="150"/>
      <c r="B503" s="1"/>
      <c r="C503" s="26"/>
      <c r="D503" s="67"/>
      <c r="E503" s="67"/>
      <c r="F503" s="26"/>
      <c r="G503" s="69"/>
      <c r="I503" s="26"/>
      <c r="J503" s="69"/>
      <c r="K503" s="69"/>
      <c r="L503" s="67"/>
      <c r="M503" s="69"/>
      <c r="N503" s="71"/>
      <c r="O503" s="72"/>
      <c r="P503" s="26"/>
      <c r="Q503" s="26"/>
      <c r="R503" s="26"/>
      <c r="S503" s="26"/>
    </row>
    <row r="504" spans="1:19" s="66" customFormat="1">
      <c r="A504" s="150"/>
      <c r="B504" s="1"/>
      <c r="C504" s="26"/>
      <c r="D504" s="67"/>
      <c r="E504" s="67"/>
      <c r="F504" s="26"/>
      <c r="G504" s="69"/>
      <c r="I504" s="26"/>
      <c r="J504" s="69"/>
      <c r="K504" s="69"/>
      <c r="L504" s="67"/>
      <c r="M504" s="69"/>
      <c r="N504" s="71"/>
      <c r="O504" s="72"/>
      <c r="P504" s="26"/>
      <c r="Q504" s="26"/>
      <c r="R504" s="26"/>
      <c r="S504" s="26"/>
    </row>
    <row r="505" spans="1:19" s="66" customFormat="1">
      <c r="A505" s="150"/>
      <c r="B505" s="1"/>
      <c r="C505" s="26"/>
      <c r="D505" s="67"/>
      <c r="E505" s="67"/>
      <c r="F505" s="26"/>
      <c r="G505" s="69"/>
      <c r="I505" s="26"/>
      <c r="J505" s="69"/>
      <c r="K505" s="69"/>
      <c r="L505" s="67"/>
      <c r="M505" s="69"/>
      <c r="N505" s="71"/>
      <c r="O505" s="72"/>
      <c r="P505" s="26"/>
      <c r="Q505" s="26"/>
      <c r="R505" s="26"/>
      <c r="S505" s="26"/>
    </row>
    <row r="506" spans="1:19" s="66" customFormat="1">
      <c r="A506" s="150"/>
      <c r="B506" s="1"/>
      <c r="C506" s="26"/>
      <c r="D506" s="67"/>
      <c r="E506" s="67"/>
      <c r="F506" s="26"/>
      <c r="G506" s="69"/>
      <c r="I506" s="26"/>
      <c r="J506" s="69"/>
      <c r="K506" s="69"/>
      <c r="L506" s="67"/>
      <c r="M506" s="69"/>
      <c r="N506" s="71"/>
      <c r="O506" s="72"/>
      <c r="P506" s="26"/>
      <c r="Q506" s="26"/>
      <c r="R506" s="26"/>
      <c r="S506" s="26"/>
    </row>
    <row r="507" spans="1:19" s="66" customFormat="1">
      <c r="A507" s="150"/>
      <c r="B507" s="1"/>
      <c r="C507" s="26"/>
      <c r="D507" s="67"/>
      <c r="E507" s="67"/>
      <c r="F507" s="26"/>
      <c r="G507" s="69"/>
      <c r="I507" s="26"/>
      <c r="J507" s="69"/>
      <c r="K507" s="69"/>
      <c r="L507" s="67"/>
      <c r="M507" s="69"/>
      <c r="N507" s="71"/>
      <c r="O507" s="72"/>
      <c r="P507" s="26"/>
      <c r="Q507" s="26"/>
      <c r="R507" s="26"/>
      <c r="S507" s="26"/>
    </row>
    <row r="508" spans="1:19" s="66" customFormat="1">
      <c r="A508" s="150"/>
      <c r="B508" s="1"/>
      <c r="C508" s="26"/>
      <c r="D508" s="67"/>
      <c r="E508" s="67"/>
      <c r="F508" s="26"/>
      <c r="G508" s="69"/>
      <c r="I508" s="26"/>
      <c r="J508" s="69"/>
      <c r="K508" s="69"/>
      <c r="L508" s="67"/>
      <c r="M508" s="69"/>
      <c r="N508" s="71"/>
      <c r="O508" s="72"/>
      <c r="P508" s="26"/>
      <c r="Q508" s="26"/>
      <c r="R508" s="26"/>
      <c r="S508" s="26"/>
    </row>
    <row r="509" spans="1:19" s="66" customFormat="1">
      <c r="A509" s="150"/>
      <c r="B509" s="1"/>
      <c r="C509" s="26"/>
      <c r="D509" s="67"/>
      <c r="E509" s="67"/>
      <c r="F509" s="26"/>
      <c r="G509" s="69"/>
      <c r="I509" s="26"/>
      <c r="J509" s="69"/>
      <c r="K509" s="69"/>
      <c r="L509" s="67"/>
      <c r="M509" s="69"/>
      <c r="N509" s="71"/>
      <c r="O509" s="72"/>
      <c r="P509" s="26"/>
      <c r="Q509" s="26"/>
      <c r="R509" s="26"/>
      <c r="S509" s="26"/>
    </row>
    <row r="510" spans="1:19" s="66" customFormat="1">
      <c r="A510" s="150"/>
      <c r="B510" s="1"/>
      <c r="C510" s="26"/>
      <c r="D510" s="67"/>
      <c r="E510" s="67"/>
      <c r="F510" s="26"/>
      <c r="G510" s="69"/>
      <c r="I510" s="26"/>
      <c r="J510" s="69"/>
      <c r="K510" s="69"/>
      <c r="L510" s="67"/>
      <c r="M510" s="69"/>
      <c r="N510" s="71"/>
      <c r="O510" s="72"/>
      <c r="P510" s="26"/>
      <c r="Q510" s="26"/>
      <c r="R510" s="26"/>
      <c r="S510" s="26"/>
    </row>
    <row r="511" spans="1:19" s="66" customFormat="1">
      <c r="A511" s="150"/>
      <c r="B511" s="1"/>
      <c r="C511" s="26"/>
      <c r="D511" s="67"/>
      <c r="E511" s="67"/>
      <c r="F511" s="26"/>
      <c r="G511" s="69"/>
      <c r="I511" s="26"/>
      <c r="J511" s="69"/>
      <c r="K511" s="69"/>
      <c r="L511" s="67"/>
      <c r="M511" s="69"/>
      <c r="N511" s="71"/>
      <c r="O511" s="72"/>
      <c r="P511" s="26"/>
      <c r="Q511" s="26"/>
      <c r="R511" s="26"/>
      <c r="S511" s="26"/>
    </row>
    <row r="512" spans="1:19" s="66" customFormat="1">
      <c r="A512" s="150"/>
      <c r="B512" s="1"/>
      <c r="C512" s="26"/>
      <c r="D512" s="67"/>
      <c r="E512" s="67"/>
      <c r="F512" s="26"/>
      <c r="G512" s="69"/>
      <c r="I512" s="26"/>
      <c r="J512" s="69"/>
      <c r="K512" s="69"/>
      <c r="L512" s="67"/>
      <c r="M512" s="69"/>
      <c r="N512" s="71"/>
      <c r="O512" s="72"/>
      <c r="P512" s="26"/>
      <c r="Q512" s="26"/>
      <c r="R512" s="26"/>
      <c r="S512" s="26"/>
    </row>
    <row r="513" spans="1:19" s="66" customFormat="1">
      <c r="A513" s="150"/>
      <c r="B513" s="1"/>
      <c r="C513" s="26"/>
      <c r="D513" s="67"/>
      <c r="E513" s="67"/>
      <c r="F513" s="26"/>
      <c r="G513" s="69"/>
      <c r="I513" s="26"/>
      <c r="J513" s="69"/>
      <c r="K513" s="69"/>
      <c r="L513" s="67"/>
      <c r="M513" s="69"/>
      <c r="N513" s="71"/>
      <c r="O513" s="72"/>
      <c r="P513" s="26"/>
      <c r="Q513" s="26"/>
      <c r="R513" s="26"/>
      <c r="S513" s="26"/>
    </row>
    <row r="514" spans="1:19"/>
    <row r="515" spans="1:19"/>
    <row r="516" spans="1:19"/>
    <row r="517" spans="1:19"/>
    <row r="518" spans="1:19" s="150" customFormat="1">
      <c r="B518" s="1"/>
      <c r="C518" s="26"/>
      <c r="D518" s="67"/>
      <c r="E518" s="67"/>
      <c r="F518" s="26"/>
      <c r="G518" s="69"/>
      <c r="H518" s="66"/>
      <c r="I518" s="26"/>
      <c r="J518" s="69"/>
      <c r="K518" s="69"/>
      <c r="L518" s="67"/>
      <c r="M518" s="69"/>
      <c r="N518" s="71"/>
      <c r="O518" s="72"/>
      <c r="P518" s="26"/>
      <c r="Q518" s="26"/>
      <c r="R518" s="26"/>
      <c r="S518" s="26"/>
    </row>
    <row r="519" spans="1:19" s="150" customFormat="1">
      <c r="B519" s="1"/>
      <c r="C519" s="26"/>
      <c r="D519" s="67"/>
      <c r="E519" s="67"/>
      <c r="F519" s="26"/>
      <c r="G519" s="69"/>
      <c r="H519" s="66"/>
      <c r="I519" s="26"/>
      <c r="J519" s="69"/>
      <c r="K519" s="69"/>
      <c r="L519" s="67"/>
      <c r="M519" s="69"/>
      <c r="N519" s="71"/>
      <c r="O519" s="72"/>
      <c r="P519" s="26"/>
      <c r="Q519" s="26"/>
      <c r="R519" s="26"/>
      <c r="S519" s="26"/>
    </row>
    <row r="520" spans="1:19" s="150" customFormat="1">
      <c r="B520" s="1"/>
      <c r="C520" s="26"/>
      <c r="D520" s="67"/>
      <c r="E520" s="67"/>
      <c r="F520" s="26"/>
      <c r="G520" s="69"/>
      <c r="H520" s="66"/>
      <c r="I520" s="26"/>
      <c r="J520" s="69"/>
      <c r="K520" s="69"/>
      <c r="L520" s="67"/>
      <c r="M520" s="69"/>
      <c r="N520" s="71"/>
      <c r="O520" s="72"/>
      <c r="P520" s="26"/>
      <c r="Q520" s="26"/>
      <c r="R520" s="26"/>
      <c r="S520" s="26"/>
    </row>
    <row r="521" spans="1:19" s="150" customFormat="1">
      <c r="B521" s="1"/>
      <c r="C521" s="26"/>
      <c r="D521" s="67"/>
      <c r="E521" s="67"/>
      <c r="F521" s="26"/>
      <c r="G521" s="69"/>
      <c r="H521" s="66"/>
      <c r="I521" s="26"/>
      <c r="J521" s="69"/>
      <c r="K521" s="69"/>
      <c r="L521" s="67"/>
      <c r="M521" s="69"/>
      <c r="N521" s="71"/>
      <c r="O521" s="72"/>
      <c r="P521" s="26"/>
      <c r="Q521" s="26"/>
      <c r="R521" s="26"/>
      <c r="S521" s="26"/>
    </row>
    <row r="522" spans="1:19" s="150" customFormat="1">
      <c r="B522" s="1"/>
      <c r="C522" s="26"/>
      <c r="D522" s="67"/>
      <c r="E522" s="67"/>
      <c r="F522" s="26"/>
      <c r="G522" s="69"/>
      <c r="H522" s="66"/>
      <c r="I522" s="26"/>
      <c r="J522" s="69"/>
      <c r="K522" s="69"/>
      <c r="L522" s="67"/>
      <c r="M522" s="69"/>
      <c r="N522" s="71"/>
      <c r="O522" s="72"/>
      <c r="P522" s="26"/>
      <c r="Q522" s="26"/>
      <c r="R522" s="26"/>
      <c r="S522" s="26"/>
    </row>
    <row r="523" spans="1:19" s="150" customFormat="1">
      <c r="B523" s="1"/>
      <c r="C523" s="26"/>
      <c r="D523" s="67"/>
      <c r="E523" s="67"/>
      <c r="F523" s="26"/>
      <c r="G523" s="69"/>
      <c r="H523" s="66"/>
      <c r="I523" s="26"/>
      <c r="J523" s="69"/>
      <c r="K523" s="69"/>
      <c r="L523" s="67"/>
      <c r="M523" s="69"/>
      <c r="N523" s="71"/>
      <c r="O523" s="72"/>
      <c r="P523" s="26"/>
      <c r="Q523" s="26"/>
      <c r="R523" s="26"/>
      <c r="S523" s="26"/>
    </row>
    <row r="524" spans="1:19" s="150" customFormat="1">
      <c r="B524" s="1"/>
      <c r="C524" s="26"/>
      <c r="D524" s="67"/>
      <c r="E524" s="67"/>
      <c r="F524" s="26"/>
      <c r="G524" s="69"/>
      <c r="H524" s="66"/>
      <c r="I524" s="26"/>
      <c r="J524" s="69"/>
      <c r="K524" s="69"/>
      <c r="L524" s="67"/>
      <c r="M524" s="69"/>
      <c r="N524" s="71"/>
      <c r="O524" s="72"/>
      <c r="P524" s="26"/>
      <c r="Q524" s="26"/>
      <c r="R524" s="26"/>
      <c r="S524" s="26"/>
    </row>
    <row r="525" spans="1:19" s="150" customFormat="1">
      <c r="B525" s="1"/>
      <c r="C525" s="26"/>
      <c r="D525" s="67"/>
      <c r="E525" s="67"/>
      <c r="F525" s="26"/>
      <c r="G525" s="69"/>
      <c r="H525" s="66"/>
      <c r="I525" s="26"/>
      <c r="J525" s="69"/>
      <c r="K525" s="69"/>
      <c r="L525" s="67"/>
      <c r="M525" s="69"/>
      <c r="N525" s="71"/>
      <c r="O525" s="72"/>
      <c r="P525" s="26"/>
      <c r="Q525" s="26"/>
      <c r="R525" s="26"/>
      <c r="S525" s="26"/>
    </row>
    <row r="526" spans="1:19" s="150" customFormat="1">
      <c r="B526" s="1"/>
      <c r="C526" s="26"/>
      <c r="D526" s="67"/>
      <c r="E526" s="67"/>
      <c r="F526" s="26"/>
      <c r="G526" s="69"/>
      <c r="H526" s="66"/>
      <c r="I526" s="26"/>
      <c r="J526" s="69"/>
      <c r="K526" s="69"/>
      <c r="L526" s="67"/>
      <c r="M526" s="69"/>
      <c r="N526" s="71"/>
      <c r="O526" s="72"/>
      <c r="P526" s="26"/>
      <c r="Q526" s="26"/>
      <c r="R526" s="26"/>
      <c r="S526" s="26"/>
    </row>
    <row r="527" spans="1:19" s="150" customFormat="1">
      <c r="B527" s="1"/>
      <c r="C527" s="26"/>
      <c r="D527" s="67"/>
      <c r="E527" s="67"/>
      <c r="F527" s="26"/>
      <c r="G527" s="69"/>
      <c r="H527" s="66"/>
      <c r="I527" s="26"/>
      <c r="J527" s="69"/>
      <c r="K527" s="69"/>
      <c r="L527" s="67"/>
      <c r="M527" s="69"/>
      <c r="N527" s="71"/>
      <c r="O527" s="72"/>
      <c r="P527" s="26"/>
      <c r="Q527" s="26"/>
      <c r="R527" s="26"/>
      <c r="S527" s="26"/>
    </row>
    <row r="528" spans="1:19" s="150" customFormat="1">
      <c r="B528" s="1"/>
      <c r="C528" s="26"/>
      <c r="D528" s="67"/>
      <c r="E528" s="67"/>
      <c r="F528" s="26"/>
      <c r="G528" s="69"/>
      <c r="H528" s="66"/>
      <c r="I528" s="26"/>
      <c r="J528" s="69"/>
      <c r="K528" s="69"/>
      <c r="L528" s="67"/>
      <c r="M528" s="69"/>
      <c r="N528" s="71"/>
      <c r="O528" s="72"/>
      <c r="P528" s="26"/>
      <c r="Q528" s="26"/>
      <c r="R528" s="26"/>
      <c r="S528" s="26"/>
    </row>
    <row r="529" spans="2:19" s="150" customFormat="1">
      <c r="B529" s="1"/>
      <c r="C529" s="26"/>
      <c r="D529" s="67"/>
      <c r="E529" s="67"/>
      <c r="F529" s="26"/>
      <c r="G529" s="69"/>
      <c r="H529" s="66"/>
      <c r="I529" s="26"/>
      <c r="J529" s="69"/>
      <c r="K529" s="69"/>
      <c r="L529" s="67"/>
      <c r="M529" s="69"/>
      <c r="N529" s="71"/>
      <c r="O529" s="72"/>
      <c r="P529" s="26"/>
      <c r="Q529" s="26"/>
      <c r="R529" s="26"/>
      <c r="S529" s="26"/>
    </row>
    <row r="530" spans="2:19" s="150" customFormat="1">
      <c r="B530" s="1"/>
      <c r="C530" s="26"/>
      <c r="D530" s="67"/>
      <c r="E530" s="67"/>
      <c r="F530" s="26"/>
      <c r="G530" s="69"/>
      <c r="H530" s="66"/>
      <c r="I530" s="26"/>
      <c r="J530" s="69"/>
      <c r="K530" s="69"/>
      <c r="L530" s="67"/>
      <c r="M530" s="69"/>
      <c r="N530" s="71"/>
      <c r="O530" s="72"/>
      <c r="P530" s="26"/>
      <c r="Q530" s="26"/>
      <c r="R530" s="26"/>
      <c r="S530" s="26"/>
    </row>
    <row r="531" spans="2:19" s="150" customFormat="1">
      <c r="B531" s="1"/>
      <c r="C531" s="26"/>
      <c r="D531" s="67"/>
      <c r="E531" s="67"/>
      <c r="F531" s="26"/>
      <c r="G531" s="69"/>
      <c r="H531" s="66"/>
      <c r="I531" s="26"/>
      <c r="J531" s="69"/>
      <c r="K531" s="69"/>
      <c r="L531" s="67"/>
      <c r="M531" s="69"/>
      <c r="N531" s="71"/>
      <c r="O531" s="72"/>
      <c r="P531" s="26"/>
      <c r="Q531" s="26"/>
      <c r="R531" s="26"/>
      <c r="S531" s="26"/>
    </row>
    <row r="532" spans="2:19" s="150" customFormat="1">
      <c r="B532" s="1"/>
      <c r="C532" s="26"/>
      <c r="D532" s="67"/>
      <c r="E532" s="67"/>
      <c r="F532" s="26"/>
      <c r="G532" s="69"/>
      <c r="H532" s="66"/>
      <c r="I532" s="26"/>
      <c r="J532" s="69"/>
      <c r="K532" s="69"/>
      <c r="L532" s="67"/>
      <c r="M532" s="69"/>
      <c r="N532" s="71"/>
      <c r="O532" s="72"/>
      <c r="P532" s="26"/>
      <c r="Q532" s="26"/>
      <c r="R532" s="26"/>
      <c r="S532" s="26"/>
    </row>
    <row r="533" spans="2:19" s="150" customFormat="1">
      <c r="B533" s="1"/>
      <c r="C533" s="26"/>
      <c r="D533" s="67"/>
      <c r="E533" s="67"/>
      <c r="F533" s="26"/>
      <c r="G533" s="69"/>
      <c r="H533" s="66"/>
      <c r="I533" s="26"/>
      <c r="J533" s="69"/>
      <c r="K533" s="69"/>
      <c r="L533" s="67"/>
      <c r="M533" s="69"/>
      <c r="N533" s="71"/>
      <c r="O533" s="72"/>
      <c r="P533" s="26"/>
      <c r="Q533" s="26"/>
      <c r="R533" s="26"/>
      <c r="S533" s="26"/>
    </row>
    <row r="534" spans="2:19" s="150" customFormat="1">
      <c r="B534" s="1"/>
      <c r="C534" s="26"/>
      <c r="D534" s="67"/>
      <c r="E534" s="67"/>
      <c r="F534" s="26"/>
      <c r="G534" s="69"/>
      <c r="H534" s="66"/>
      <c r="I534" s="26"/>
      <c r="J534" s="69"/>
      <c r="K534" s="69"/>
      <c r="L534" s="67"/>
      <c r="M534" s="69"/>
      <c r="N534" s="71"/>
      <c r="O534" s="72"/>
      <c r="P534" s="26"/>
      <c r="Q534" s="26"/>
      <c r="R534" s="26"/>
      <c r="S534" s="26"/>
    </row>
    <row r="535" spans="2:19" s="150" customFormat="1">
      <c r="B535" s="1"/>
      <c r="C535" s="26"/>
      <c r="D535" s="67"/>
      <c r="E535" s="67"/>
      <c r="F535" s="26"/>
      <c r="G535" s="69"/>
      <c r="H535" s="66"/>
      <c r="I535" s="26"/>
      <c r="J535" s="69"/>
      <c r="K535" s="69"/>
      <c r="L535" s="67"/>
      <c r="M535" s="69"/>
      <c r="N535" s="71"/>
      <c r="O535" s="72"/>
      <c r="P535" s="26"/>
      <c r="Q535" s="26"/>
      <c r="R535" s="26"/>
      <c r="S535" s="26"/>
    </row>
    <row r="536" spans="2:19" s="150" customFormat="1">
      <c r="B536" s="1"/>
      <c r="C536" s="26"/>
      <c r="D536" s="67"/>
      <c r="E536" s="67"/>
      <c r="F536" s="26"/>
      <c r="G536" s="69"/>
      <c r="H536" s="66"/>
      <c r="I536" s="26"/>
      <c r="J536" s="69"/>
      <c r="K536" s="69"/>
      <c r="L536" s="67"/>
      <c r="M536" s="69"/>
      <c r="N536" s="71"/>
      <c r="O536" s="72"/>
      <c r="P536" s="26"/>
      <c r="Q536" s="26"/>
      <c r="R536" s="26"/>
      <c r="S536" s="26"/>
    </row>
    <row r="537" spans="2:19" s="150" customFormat="1">
      <c r="B537" s="1"/>
      <c r="C537" s="26"/>
      <c r="D537" s="67"/>
      <c r="E537" s="67"/>
      <c r="F537" s="26"/>
      <c r="G537" s="69"/>
      <c r="H537" s="66"/>
      <c r="I537" s="26"/>
      <c r="J537" s="69"/>
      <c r="K537" s="69"/>
      <c r="L537" s="67"/>
      <c r="M537" s="69"/>
      <c r="N537" s="71"/>
      <c r="O537" s="72"/>
      <c r="P537" s="26"/>
      <c r="Q537" s="26"/>
      <c r="R537" s="26"/>
      <c r="S537" s="26"/>
    </row>
    <row r="538" spans="2:19" s="150" customFormat="1">
      <c r="B538" s="1"/>
      <c r="C538" s="26"/>
      <c r="D538" s="67"/>
      <c r="E538" s="67"/>
      <c r="F538" s="26"/>
      <c r="G538" s="69"/>
      <c r="H538" s="66"/>
      <c r="I538" s="26"/>
      <c r="J538" s="69"/>
      <c r="K538" s="69"/>
      <c r="L538" s="67"/>
      <c r="M538" s="69"/>
      <c r="N538" s="71"/>
      <c r="O538" s="72"/>
      <c r="P538" s="26"/>
      <c r="Q538" s="26"/>
      <c r="R538" s="26"/>
      <c r="S538" s="26"/>
    </row>
    <row r="539" spans="2:19" s="150" customFormat="1">
      <c r="B539" s="1"/>
      <c r="C539" s="26"/>
      <c r="D539" s="67"/>
      <c r="E539" s="67"/>
      <c r="F539" s="26"/>
      <c r="G539" s="69"/>
      <c r="H539" s="66"/>
      <c r="I539" s="26"/>
      <c r="J539" s="69"/>
      <c r="K539" s="69"/>
      <c r="L539" s="67"/>
      <c r="M539" s="69"/>
      <c r="N539" s="71"/>
      <c r="O539" s="72"/>
      <c r="P539" s="26"/>
      <c r="Q539" s="26"/>
      <c r="R539" s="26"/>
      <c r="S539" s="26"/>
    </row>
    <row r="540" spans="2:19" s="150" customFormat="1">
      <c r="B540" s="1"/>
      <c r="C540" s="26"/>
      <c r="D540" s="67"/>
      <c r="E540" s="67"/>
      <c r="F540" s="26"/>
      <c r="G540" s="69"/>
      <c r="H540" s="66"/>
      <c r="I540" s="26"/>
      <c r="J540" s="69"/>
      <c r="K540" s="69"/>
      <c r="L540" s="67"/>
      <c r="M540" s="69"/>
      <c r="N540" s="71"/>
      <c r="O540" s="72"/>
      <c r="P540" s="26"/>
      <c r="Q540" s="26"/>
      <c r="R540" s="26"/>
      <c r="S540" s="26"/>
    </row>
    <row r="541" spans="2:19" s="150" customFormat="1">
      <c r="B541" s="1"/>
      <c r="C541" s="26"/>
      <c r="D541" s="67"/>
      <c r="E541" s="67"/>
      <c r="F541" s="26"/>
      <c r="G541" s="69"/>
      <c r="H541" s="66"/>
      <c r="I541" s="26"/>
      <c r="J541" s="69"/>
      <c r="K541" s="69"/>
      <c r="L541" s="67"/>
      <c r="M541" s="69"/>
      <c r="N541" s="71"/>
      <c r="O541" s="72"/>
      <c r="P541" s="26"/>
      <c r="Q541" s="26"/>
      <c r="R541" s="26"/>
      <c r="S541" s="26"/>
    </row>
    <row r="542" spans="2:19" s="150" customFormat="1">
      <c r="B542" s="1"/>
      <c r="C542" s="26"/>
      <c r="D542" s="67"/>
      <c r="E542" s="67"/>
      <c r="F542" s="26"/>
      <c r="G542" s="69"/>
      <c r="H542" s="66"/>
      <c r="I542" s="26"/>
      <c r="J542" s="69"/>
      <c r="K542" s="69"/>
      <c r="L542" s="67"/>
      <c r="M542" s="69"/>
      <c r="N542" s="71"/>
      <c r="O542" s="72"/>
      <c r="P542" s="26"/>
      <c r="Q542" s="26"/>
      <c r="R542" s="26"/>
      <c r="S542" s="26"/>
    </row>
    <row r="543" spans="2:19" s="150" customFormat="1">
      <c r="B543" s="1"/>
      <c r="C543" s="26"/>
      <c r="D543" s="67"/>
      <c r="E543" s="67"/>
      <c r="F543" s="26"/>
      <c r="G543" s="69"/>
      <c r="H543" s="66"/>
      <c r="I543" s="26"/>
      <c r="J543" s="69"/>
      <c r="K543" s="69"/>
      <c r="L543" s="67"/>
      <c r="M543" s="69"/>
      <c r="N543" s="71"/>
      <c r="O543" s="72"/>
      <c r="P543" s="26"/>
      <c r="Q543" s="26"/>
      <c r="R543" s="26"/>
      <c r="S543" s="26"/>
    </row>
    <row r="544" spans="2:19"/>
    <row r="545" spans="2:19"/>
    <row r="546" spans="2:19"/>
    <row r="547" spans="2:19"/>
    <row r="548" spans="2:19"/>
    <row r="549" spans="2:19"/>
    <row r="550" spans="2:19"/>
    <row r="551" spans="2:19"/>
    <row r="552" spans="2:19"/>
    <row r="553" spans="2:19"/>
    <row r="554" spans="2:19"/>
    <row r="555" spans="2:19"/>
    <row r="556" spans="2:19"/>
    <row r="557" spans="2:19"/>
    <row r="558" spans="2:19"/>
    <row r="559" spans="2:19" s="150" customFormat="1">
      <c r="B559" s="1"/>
      <c r="C559" s="26"/>
      <c r="D559" s="67"/>
      <c r="E559" s="67"/>
      <c r="F559" s="26"/>
      <c r="G559" s="69"/>
      <c r="H559" s="66"/>
      <c r="I559" s="26"/>
      <c r="J559" s="69"/>
      <c r="K559" s="69"/>
      <c r="L559" s="67"/>
      <c r="M559" s="69"/>
      <c r="N559" s="71"/>
      <c r="O559" s="72"/>
      <c r="P559" s="26"/>
      <c r="Q559" s="26"/>
      <c r="R559" s="26"/>
      <c r="S559" s="26"/>
    </row>
    <row r="560" spans="2:19" s="150" customFormat="1">
      <c r="B560" s="1"/>
      <c r="C560" s="26"/>
      <c r="D560" s="67"/>
      <c r="E560" s="67"/>
      <c r="F560" s="26"/>
      <c r="G560" s="69"/>
      <c r="H560" s="66"/>
      <c r="I560" s="26"/>
      <c r="J560" s="69"/>
      <c r="K560" s="69"/>
      <c r="L560" s="67"/>
      <c r="M560" s="69"/>
      <c r="N560" s="71"/>
      <c r="O560" s="72"/>
      <c r="P560" s="26"/>
      <c r="Q560" s="26"/>
      <c r="R560" s="26"/>
      <c r="S560" s="26"/>
    </row>
    <row r="561" spans="2:19" s="150" customFormat="1">
      <c r="B561" s="1"/>
      <c r="C561" s="26"/>
      <c r="D561" s="67"/>
      <c r="E561" s="67"/>
      <c r="F561" s="26"/>
      <c r="G561" s="69"/>
      <c r="H561" s="66"/>
      <c r="I561" s="26"/>
      <c r="J561" s="69"/>
      <c r="K561" s="69"/>
      <c r="L561" s="67"/>
      <c r="M561" s="69"/>
      <c r="N561" s="71"/>
      <c r="O561" s="72"/>
      <c r="P561" s="26"/>
      <c r="Q561" s="26"/>
      <c r="R561" s="26"/>
      <c r="S561" s="26"/>
    </row>
    <row r="562" spans="2:19" s="150" customFormat="1">
      <c r="B562" s="1"/>
      <c r="C562" s="26"/>
      <c r="D562" s="67"/>
      <c r="E562" s="67"/>
      <c r="F562" s="26"/>
      <c r="G562" s="69"/>
      <c r="H562" s="66"/>
      <c r="I562" s="26"/>
      <c r="J562" s="69"/>
      <c r="K562" s="69"/>
      <c r="L562" s="67"/>
      <c r="M562" s="69"/>
      <c r="N562" s="71"/>
      <c r="O562" s="72"/>
      <c r="P562" s="26"/>
      <c r="Q562" s="26"/>
      <c r="R562" s="26"/>
      <c r="S562" s="26"/>
    </row>
    <row r="563" spans="2:19" s="150" customFormat="1">
      <c r="B563" s="1"/>
      <c r="C563" s="26"/>
      <c r="D563" s="67"/>
      <c r="E563" s="67"/>
      <c r="F563" s="26"/>
      <c r="G563" s="69"/>
      <c r="H563" s="66"/>
      <c r="I563" s="26"/>
      <c r="J563" s="69"/>
      <c r="K563" s="69"/>
      <c r="L563" s="67"/>
      <c r="M563" s="69"/>
      <c r="N563" s="71"/>
      <c r="O563" s="72"/>
      <c r="P563" s="26"/>
      <c r="Q563" s="26"/>
      <c r="R563" s="26"/>
      <c r="S563" s="26"/>
    </row>
    <row r="564" spans="2:19" s="150" customFormat="1">
      <c r="B564" s="1"/>
      <c r="C564" s="26"/>
      <c r="D564" s="67"/>
      <c r="E564" s="67"/>
      <c r="F564" s="26"/>
      <c r="G564" s="69"/>
      <c r="H564" s="66"/>
      <c r="I564" s="26"/>
      <c r="J564" s="69"/>
      <c r="K564" s="69"/>
      <c r="L564" s="67"/>
      <c r="M564" s="69"/>
      <c r="N564" s="71"/>
      <c r="O564" s="72"/>
      <c r="P564" s="26"/>
      <c r="Q564" s="26"/>
      <c r="R564" s="26"/>
      <c r="S564" s="26"/>
    </row>
    <row r="565" spans="2:19" s="150" customFormat="1">
      <c r="B565" s="1"/>
      <c r="C565" s="26"/>
      <c r="D565" s="67"/>
      <c r="E565" s="67"/>
      <c r="F565" s="26"/>
      <c r="G565" s="69"/>
      <c r="H565" s="66"/>
      <c r="I565" s="26"/>
      <c r="J565" s="69"/>
      <c r="K565" s="69"/>
      <c r="L565" s="67"/>
      <c r="M565" s="69"/>
      <c r="N565" s="71"/>
      <c r="O565" s="72"/>
      <c r="P565" s="26"/>
      <c r="Q565" s="26"/>
      <c r="R565" s="26"/>
      <c r="S565" s="26"/>
    </row>
    <row r="566" spans="2:19" s="150" customFormat="1">
      <c r="B566" s="1"/>
      <c r="C566" s="26"/>
      <c r="D566" s="67"/>
      <c r="E566" s="67"/>
      <c r="F566" s="26"/>
      <c r="G566" s="69"/>
      <c r="H566" s="66"/>
      <c r="I566" s="26"/>
      <c r="J566" s="69"/>
      <c r="K566" s="69"/>
      <c r="L566" s="67"/>
      <c r="M566" s="69"/>
      <c r="N566" s="71"/>
      <c r="O566" s="72"/>
      <c r="P566" s="26"/>
      <c r="Q566" s="26"/>
      <c r="R566" s="26"/>
      <c r="S566" s="26"/>
    </row>
    <row r="567" spans="2:19" s="150" customFormat="1">
      <c r="B567" s="1"/>
      <c r="C567" s="26"/>
      <c r="D567" s="67"/>
      <c r="E567" s="67"/>
      <c r="F567" s="26"/>
      <c r="G567" s="69"/>
      <c r="H567" s="66"/>
      <c r="I567" s="26"/>
      <c r="J567" s="69"/>
      <c r="K567" s="69"/>
      <c r="L567" s="67"/>
      <c r="M567" s="69"/>
      <c r="N567" s="71"/>
      <c r="O567" s="72"/>
      <c r="P567" s="26"/>
      <c r="Q567" s="26"/>
      <c r="R567" s="26"/>
      <c r="S567" s="26"/>
    </row>
    <row r="568" spans="2:19" s="150" customFormat="1">
      <c r="B568" s="1"/>
      <c r="C568" s="26"/>
      <c r="D568" s="67"/>
      <c r="E568" s="67"/>
      <c r="F568" s="26"/>
      <c r="G568" s="69"/>
      <c r="H568" s="66"/>
      <c r="I568" s="26"/>
      <c r="J568" s="69"/>
      <c r="K568" s="69"/>
      <c r="L568" s="67"/>
      <c r="M568" s="69"/>
      <c r="N568" s="71"/>
      <c r="O568" s="72"/>
      <c r="P568" s="26"/>
      <c r="Q568" s="26"/>
      <c r="R568" s="26"/>
      <c r="S568" s="26"/>
    </row>
    <row r="569" spans="2:19" s="150" customFormat="1">
      <c r="B569" s="1"/>
      <c r="C569" s="26"/>
      <c r="D569" s="67"/>
      <c r="E569" s="67"/>
      <c r="F569" s="26"/>
      <c r="G569" s="69"/>
      <c r="H569" s="66"/>
      <c r="I569" s="26"/>
      <c r="J569" s="69"/>
      <c r="K569" s="69"/>
      <c r="L569" s="67"/>
      <c r="M569" s="69"/>
      <c r="N569" s="71"/>
      <c r="O569" s="72"/>
      <c r="P569" s="26"/>
      <c r="Q569" s="26"/>
      <c r="R569" s="26"/>
      <c r="S569" s="26"/>
    </row>
    <row r="570" spans="2:19" s="150" customFormat="1">
      <c r="B570" s="1"/>
      <c r="C570" s="26"/>
      <c r="D570" s="67"/>
      <c r="E570" s="67"/>
      <c r="F570" s="26"/>
      <c r="G570" s="69"/>
      <c r="H570" s="66"/>
      <c r="I570" s="26"/>
      <c r="J570" s="69"/>
      <c r="K570" s="69"/>
      <c r="L570" s="67"/>
      <c r="M570" s="69"/>
      <c r="N570" s="71"/>
      <c r="O570" s="72"/>
      <c r="P570" s="26"/>
      <c r="Q570" s="26"/>
      <c r="R570" s="26"/>
      <c r="S570" s="26"/>
    </row>
    <row r="571" spans="2:19" s="150" customFormat="1">
      <c r="B571" s="1"/>
      <c r="C571" s="26"/>
      <c r="D571" s="67"/>
      <c r="E571" s="67"/>
      <c r="F571" s="26"/>
      <c r="G571" s="69"/>
      <c r="H571" s="66"/>
      <c r="I571" s="26"/>
      <c r="J571" s="69"/>
      <c r="K571" s="69"/>
      <c r="L571" s="67"/>
      <c r="M571" s="69"/>
      <c r="N571" s="71"/>
      <c r="O571" s="72"/>
      <c r="P571" s="26"/>
      <c r="Q571" s="26"/>
      <c r="R571" s="26"/>
      <c r="S571" s="26"/>
    </row>
    <row r="572" spans="2:19" s="150" customFormat="1">
      <c r="B572" s="1"/>
      <c r="C572" s="26"/>
      <c r="D572" s="67"/>
      <c r="E572" s="67"/>
      <c r="F572" s="26"/>
      <c r="G572" s="69"/>
      <c r="H572" s="66"/>
      <c r="I572" s="26"/>
      <c r="J572" s="69"/>
      <c r="K572" s="69"/>
      <c r="L572" s="67"/>
      <c r="M572" s="69"/>
      <c r="N572" s="71"/>
      <c r="O572" s="72"/>
      <c r="P572" s="26"/>
      <c r="Q572" s="26"/>
      <c r="R572" s="26"/>
      <c r="S572" s="26"/>
    </row>
    <row r="573" spans="2:19" s="150" customFormat="1">
      <c r="B573" s="1"/>
      <c r="C573" s="26"/>
      <c r="D573" s="67"/>
      <c r="E573" s="67"/>
      <c r="F573" s="26"/>
      <c r="G573" s="69"/>
      <c r="H573" s="66"/>
      <c r="I573" s="26"/>
      <c r="J573" s="69"/>
      <c r="K573" s="69"/>
      <c r="L573" s="67"/>
      <c r="M573" s="69"/>
      <c r="N573" s="71"/>
      <c r="O573" s="72"/>
      <c r="P573" s="26"/>
      <c r="Q573" s="26"/>
      <c r="R573" s="26"/>
      <c r="S573" s="26"/>
    </row>
    <row r="574" spans="2:19" s="150" customFormat="1">
      <c r="B574" s="1"/>
      <c r="C574" s="26"/>
      <c r="D574" s="67"/>
      <c r="E574" s="67"/>
      <c r="F574" s="26"/>
      <c r="G574" s="69"/>
      <c r="H574" s="66"/>
      <c r="I574" s="26"/>
      <c r="J574" s="69"/>
      <c r="K574" s="69"/>
      <c r="L574" s="67"/>
      <c r="M574" s="69"/>
      <c r="N574" s="71"/>
      <c r="O574" s="72"/>
      <c r="P574" s="26"/>
      <c r="Q574" s="26"/>
      <c r="R574" s="26"/>
      <c r="S574" s="26"/>
    </row>
    <row r="575" spans="2:19" s="150" customFormat="1">
      <c r="B575" s="1"/>
      <c r="C575" s="26"/>
      <c r="D575" s="67"/>
      <c r="E575" s="67"/>
      <c r="F575" s="26"/>
      <c r="G575" s="69"/>
      <c r="H575" s="66"/>
      <c r="I575" s="26"/>
      <c r="J575" s="69"/>
      <c r="K575" s="69"/>
      <c r="L575" s="67"/>
      <c r="M575" s="69"/>
      <c r="N575" s="71"/>
      <c r="O575" s="72"/>
      <c r="P575" s="26"/>
      <c r="Q575" s="26"/>
      <c r="R575" s="26"/>
      <c r="S575" s="26"/>
    </row>
    <row r="576" spans="2:19" s="150" customFormat="1">
      <c r="B576" s="1"/>
      <c r="C576" s="26"/>
      <c r="D576" s="67"/>
      <c r="E576" s="67"/>
      <c r="F576" s="26"/>
      <c r="G576" s="69"/>
      <c r="H576" s="66"/>
      <c r="I576" s="26"/>
      <c r="J576" s="69"/>
      <c r="K576" s="69"/>
      <c r="L576" s="67"/>
      <c r="M576" s="69"/>
      <c r="N576" s="71"/>
      <c r="O576" s="72"/>
      <c r="P576" s="26"/>
      <c r="Q576" s="26"/>
      <c r="R576" s="26"/>
      <c r="S576" s="26"/>
    </row>
    <row r="577" spans="2:19" s="150" customFormat="1">
      <c r="B577" s="1"/>
      <c r="C577" s="26"/>
      <c r="D577" s="67"/>
      <c r="E577" s="67"/>
      <c r="F577" s="26"/>
      <c r="G577" s="69"/>
      <c r="H577" s="66"/>
      <c r="I577" s="26"/>
      <c r="J577" s="69"/>
      <c r="K577" s="69"/>
      <c r="L577" s="67"/>
      <c r="M577" s="69"/>
      <c r="N577" s="71"/>
      <c r="O577" s="72"/>
      <c r="P577" s="26"/>
      <c r="Q577" s="26"/>
      <c r="R577" s="26"/>
      <c r="S577" s="26"/>
    </row>
    <row r="578" spans="2:19" s="150" customFormat="1">
      <c r="B578" s="1"/>
      <c r="C578" s="26"/>
      <c r="D578" s="67"/>
      <c r="E578" s="67"/>
      <c r="F578" s="26"/>
      <c r="G578" s="69"/>
      <c r="H578" s="66"/>
      <c r="I578" s="26"/>
      <c r="J578" s="69"/>
      <c r="K578" s="69"/>
      <c r="L578" s="67"/>
      <c r="M578" s="69"/>
      <c r="N578" s="71"/>
      <c r="O578" s="72"/>
      <c r="P578" s="26"/>
      <c r="Q578" s="26"/>
      <c r="R578" s="26"/>
      <c r="S578" s="26"/>
    </row>
    <row r="579" spans="2:19" s="150" customFormat="1">
      <c r="B579" s="1"/>
      <c r="C579" s="26"/>
      <c r="D579" s="67"/>
      <c r="E579" s="67"/>
      <c r="F579" s="26"/>
      <c r="G579" s="69"/>
      <c r="H579" s="66"/>
      <c r="I579" s="26"/>
      <c r="J579" s="69"/>
      <c r="K579" s="69"/>
      <c r="L579" s="67"/>
      <c r="M579" s="69"/>
      <c r="N579" s="71"/>
      <c r="O579" s="72"/>
      <c r="P579" s="26"/>
      <c r="Q579" s="26"/>
      <c r="R579" s="26"/>
      <c r="S579" s="26"/>
    </row>
    <row r="580" spans="2:19" s="150" customFormat="1">
      <c r="B580" s="1"/>
      <c r="C580" s="26"/>
      <c r="D580" s="67"/>
      <c r="E580" s="67"/>
      <c r="F580" s="26"/>
      <c r="G580" s="69"/>
      <c r="H580" s="66"/>
      <c r="I580" s="26"/>
      <c r="J580" s="69"/>
      <c r="K580" s="69"/>
      <c r="L580" s="67"/>
      <c r="M580" s="69"/>
      <c r="N580" s="71"/>
      <c r="O580" s="72"/>
      <c r="P580" s="26"/>
      <c r="Q580" s="26"/>
      <c r="R580" s="26"/>
      <c r="S580" s="26"/>
    </row>
    <row r="581" spans="2:19" s="150" customFormat="1">
      <c r="B581" s="1"/>
      <c r="C581" s="26"/>
      <c r="D581" s="67"/>
      <c r="E581" s="67"/>
      <c r="F581" s="26"/>
      <c r="G581" s="69"/>
      <c r="H581" s="66"/>
      <c r="I581" s="26"/>
      <c r="J581" s="69"/>
      <c r="K581" s="69"/>
      <c r="L581" s="67"/>
      <c r="M581" s="69"/>
      <c r="N581" s="71"/>
      <c r="O581" s="72"/>
      <c r="P581" s="26"/>
      <c r="Q581" s="26"/>
      <c r="R581" s="26"/>
      <c r="S581" s="26"/>
    </row>
    <row r="582" spans="2:19" s="150" customFormat="1">
      <c r="B582" s="1"/>
      <c r="C582" s="26"/>
      <c r="D582" s="67"/>
      <c r="E582" s="67"/>
      <c r="F582" s="26"/>
      <c r="G582" s="69"/>
      <c r="H582" s="66"/>
      <c r="I582" s="26"/>
      <c r="J582" s="69"/>
      <c r="K582" s="69"/>
      <c r="L582" s="67"/>
      <c r="M582" s="69"/>
      <c r="N582" s="71"/>
      <c r="O582" s="72"/>
      <c r="P582" s="26"/>
      <c r="Q582" s="26"/>
      <c r="R582" s="26"/>
      <c r="S582" s="26"/>
    </row>
    <row r="583" spans="2:19" s="150" customFormat="1">
      <c r="B583" s="1"/>
      <c r="C583" s="26"/>
      <c r="D583" s="67"/>
      <c r="E583" s="67"/>
      <c r="F583" s="26"/>
      <c r="G583" s="69"/>
      <c r="H583" s="66"/>
      <c r="I583" s="26"/>
      <c r="J583" s="69"/>
      <c r="K583" s="69"/>
      <c r="L583" s="67"/>
      <c r="M583" s="69"/>
      <c r="N583" s="71"/>
      <c r="O583" s="72"/>
      <c r="P583" s="26"/>
      <c r="Q583" s="26"/>
      <c r="R583" s="26"/>
      <c r="S583" s="26"/>
    </row>
    <row r="584" spans="2:19" s="150" customFormat="1">
      <c r="B584" s="1"/>
      <c r="C584" s="26"/>
      <c r="D584" s="67"/>
      <c r="E584" s="67"/>
      <c r="F584" s="26"/>
      <c r="G584" s="69"/>
      <c r="H584" s="66"/>
      <c r="I584" s="26"/>
      <c r="J584" s="69"/>
      <c r="K584" s="69"/>
      <c r="L584" s="67"/>
      <c r="M584" s="69"/>
      <c r="N584" s="71"/>
      <c r="O584" s="72"/>
      <c r="P584" s="26"/>
      <c r="Q584" s="26"/>
      <c r="R584" s="26"/>
      <c r="S584" s="26"/>
    </row>
    <row r="585" spans="2:19"/>
    <row r="586" spans="2:19"/>
    <row r="587" spans="2:19"/>
    <row r="588" spans="2:19"/>
    <row r="589" spans="2:19"/>
    <row r="590" spans="2:19"/>
    <row r="591" spans="2:19"/>
    <row r="592" spans="2:19"/>
    <row r="593" spans="2:19"/>
    <row r="594" spans="2:19"/>
    <row r="595" spans="2:19"/>
    <row r="596" spans="2:19"/>
    <row r="597" spans="2:19"/>
    <row r="598" spans="2:19"/>
    <row r="599" spans="2:19" s="150" customFormat="1">
      <c r="B599" s="1"/>
      <c r="C599" s="26"/>
      <c r="D599" s="67"/>
      <c r="E599" s="67"/>
      <c r="F599" s="26"/>
      <c r="G599" s="69"/>
      <c r="H599" s="66"/>
      <c r="I599" s="26"/>
      <c r="J599" s="69"/>
      <c r="K599" s="69"/>
      <c r="L599" s="67"/>
      <c r="M599" s="69"/>
      <c r="N599" s="71"/>
      <c r="O599" s="72"/>
      <c r="P599" s="26"/>
      <c r="Q599" s="26"/>
      <c r="R599" s="26"/>
      <c r="S599" s="26"/>
    </row>
    <row r="600" spans="2:19" s="150" customFormat="1">
      <c r="B600" s="1"/>
      <c r="C600" s="26"/>
      <c r="D600" s="67"/>
      <c r="E600" s="67"/>
      <c r="F600" s="26"/>
      <c r="G600" s="69"/>
      <c r="H600" s="66"/>
      <c r="I600" s="26"/>
      <c r="J600" s="69"/>
      <c r="K600" s="69"/>
      <c r="L600" s="67"/>
      <c r="M600" s="69"/>
      <c r="N600" s="71"/>
      <c r="O600" s="72"/>
      <c r="P600" s="26"/>
      <c r="Q600" s="26"/>
      <c r="R600" s="26"/>
      <c r="S600" s="26"/>
    </row>
    <row r="601" spans="2:19" s="150" customFormat="1">
      <c r="B601" s="1"/>
      <c r="C601" s="26"/>
      <c r="D601" s="67"/>
      <c r="E601" s="67"/>
      <c r="F601" s="26"/>
      <c r="G601" s="69"/>
      <c r="H601" s="66"/>
      <c r="I601" s="26"/>
      <c r="J601" s="69"/>
      <c r="K601" s="69"/>
      <c r="L601" s="67"/>
      <c r="M601" s="69"/>
      <c r="N601" s="71"/>
      <c r="O601" s="72"/>
      <c r="P601" s="26"/>
      <c r="Q601" s="26"/>
      <c r="R601" s="26"/>
      <c r="S601" s="26"/>
    </row>
    <row r="602" spans="2:19" s="150" customFormat="1">
      <c r="B602" s="1"/>
      <c r="C602" s="26"/>
      <c r="D602" s="67"/>
      <c r="E602" s="67"/>
      <c r="F602" s="26"/>
      <c r="G602" s="69"/>
      <c r="H602" s="66"/>
      <c r="I602" s="26"/>
      <c r="J602" s="69"/>
      <c r="K602" s="69"/>
      <c r="L602" s="67"/>
      <c r="M602" s="69"/>
      <c r="N602" s="71"/>
      <c r="O602" s="72"/>
      <c r="P602" s="26"/>
      <c r="Q602" s="26"/>
      <c r="R602" s="26"/>
      <c r="S602" s="26"/>
    </row>
    <row r="603" spans="2:19" s="150" customFormat="1">
      <c r="B603" s="1"/>
      <c r="C603" s="26"/>
      <c r="D603" s="67"/>
      <c r="E603" s="67"/>
      <c r="F603" s="26"/>
      <c r="G603" s="69"/>
      <c r="H603" s="66"/>
      <c r="I603" s="26"/>
      <c r="J603" s="69"/>
      <c r="K603" s="69"/>
      <c r="L603" s="67"/>
      <c r="M603" s="69"/>
      <c r="N603" s="71"/>
      <c r="O603" s="72"/>
      <c r="P603" s="26"/>
      <c r="Q603" s="26"/>
      <c r="R603" s="26"/>
      <c r="S603" s="26"/>
    </row>
    <row r="604" spans="2:19" s="150" customFormat="1">
      <c r="B604" s="1"/>
      <c r="C604" s="26"/>
      <c r="D604" s="67"/>
      <c r="E604" s="67"/>
      <c r="F604" s="26"/>
      <c r="G604" s="69"/>
      <c r="H604" s="66"/>
      <c r="I604" s="26"/>
      <c r="J604" s="69"/>
      <c r="K604" s="69"/>
      <c r="L604" s="67"/>
      <c r="M604" s="69"/>
      <c r="N604" s="71"/>
      <c r="O604" s="72"/>
      <c r="P604" s="26"/>
      <c r="Q604" s="26"/>
      <c r="R604" s="26"/>
      <c r="S604" s="26"/>
    </row>
    <row r="605" spans="2:19" s="150" customFormat="1">
      <c r="B605" s="1"/>
      <c r="C605" s="26"/>
      <c r="D605" s="67"/>
      <c r="E605" s="67"/>
      <c r="F605" s="26"/>
      <c r="G605" s="69"/>
      <c r="H605" s="66"/>
      <c r="I605" s="26"/>
      <c r="J605" s="69"/>
      <c r="K605" s="69"/>
      <c r="L605" s="67"/>
      <c r="M605" s="69"/>
      <c r="N605" s="71"/>
      <c r="O605" s="72"/>
      <c r="P605" s="26"/>
      <c r="Q605" s="26"/>
      <c r="R605" s="26"/>
      <c r="S605" s="26"/>
    </row>
    <row r="606" spans="2:19" s="150" customFormat="1">
      <c r="B606" s="1"/>
      <c r="C606" s="26"/>
      <c r="D606" s="67"/>
      <c r="E606" s="67"/>
      <c r="F606" s="26"/>
      <c r="G606" s="69"/>
      <c r="H606" s="66"/>
      <c r="I606" s="26"/>
      <c r="J606" s="69"/>
      <c r="K606" s="69"/>
      <c r="L606" s="67"/>
      <c r="M606" s="69"/>
      <c r="N606" s="71"/>
      <c r="O606" s="72"/>
      <c r="P606" s="26"/>
      <c r="Q606" s="26"/>
      <c r="R606" s="26"/>
      <c r="S606" s="26"/>
    </row>
    <row r="607" spans="2:19" s="150" customFormat="1">
      <c r="B607" s="1"/>
      <c r="C607" s="26"/>
      <c r="D607" s="67"/>
      <c r="E607" s="67"/>
      <c r="F607" s="26"/>
      <c r="G607" s="69"/>
      <c r="H607" s="66"/>
      <c r="I607" s="26"/>
      <c r="J607" s="69"/>
      <c r="K607" s="69"/>
      <c r="L607" s="67"/>
      <c r="M607" s="69"/>
      <c r="N607" s="71"/>
      <c r="O607" s="72"/>
      <c r="P607" s="26"/>
      <c r="Q607" s="26"/>
      <c r="R607" s="26"/>
      <c r="S607" s="26"/>
    </row>
    <row r="608" spans="2:19" s="150" customFormat="1">
      <c r="B608" s="1"/>
      <c r="C608" s="26"/>
      <c r="D608" s="67"/>
      <c r="E608" s="67"/>
      <c r="F608" s="26"/>
      <c r="G608" s="69"/>
      <c r="H608" s="66"/>
      <c r="I608" s="26"/>
      <c r="J608" s="69"/>
      <c r="K608" s="69"/>
      <c r="L608" s="67"/>
      <c r="M608" s="69"/>
      <c r="N608" s="71"/>
      <c r="O608" s="72"/>
      <c r="P608" s="26"/>
      <c r="Q608" s="26"/>
      <c r="R608" s="26"/>
      <c r="S608" s="26"/>
    </row>
    <row r="609" spans="2:19" s="150" customFormat="1">
      <c r="B609" s="1"/>
      <c r="C609" s="26"/>
      <c r="D609" s="67"/>
      <c r="E609" s="67"/>
      <c r="F609" s="26"/>
      <c r="G609" s="69"/>
      <c r="H609" s="66"/>
      <c r="I609" s="26"/>
      <c r="J609" s="69"/>
      <c r="K609" s="69"/>
      <c r="L609" s="67"/>
      <c r="M609" s="69"/>
      <c r="N609" s="71"/>
      <c r="O609" s="72"/>
      <c r="P609" s="26"/>
      <c r="Q609" s="26"/>
      <c r="R609" s="26"/>
      <c r="S609" s="26"/>
    </row>
    <row r="610" spans="2:19" s="150" customFormat="1">
      <c r="B610" s="1"/>
      <c r="C610" s="26"/>
      <c r="D610" s="67"/>
      <c r="E610" s="67"/>
      <c r="F610" s="26"/>
      <c r="G610" s="69"/>
      <c r="H610" s="66"/>
      <c r="I610" s="26"/>
      <c r="J610" s="69"/>
      <c r="K610" s="69"/>
      <c r="L610" s="67"/>
      <c r="M610" s="69"/>
      <c r="N610" s="71"/>
      <c r="O610" s="72"/>
      <c r="P610" s="26"/>
      <c r="Q610" s="26"/>
      <c r="R610" s="26"/>
      <c r="S610" s="26"/>
    </row>
    <row r="611" spans="2:19" s="150" customFormat="1">
      <c r="B611" s="1"/>
      <c r="C611" s="26"/>
      <c r="D611" s="67"/>
      <c r="E611" s="67"/>
      <c r="F611" s="26"/>
      <c r="G611" s="69"/>
      <c r="H611" s="66"/>
      <c r="I611" s="26"/>
      <c r="J611" s="69"/>
      <c r="K611" s="69"/>
      <c r="L611" s="67"/>
      <c r="M611" s="69"/>
      <c r="N611" s="71"/>
      <c r="O611" s="72"/>
      <c r="P611" s="26"/>
      <c r="Q611" s="26"/>
      <c r="R611" s="26"/>
      <c r="S611" s="26"/>
    </row>
    <row r="612" spans="2:19" s="150" customFormat="1">
      <c r="B612" s="1"/>
      <c r="C612" s="26"/>
      <c r="D612" s="67"/>
      <c r="E612" s="67"/>
      <c r="F612" s="26"/>
      <c r="G612" s="69"/>
      <c r="H612" s="66"/>
      <c r="I612" s="26"/>
      <c r="J612" s="69"/>
      <c r="K612" s="69"/>
      <c r="L612" s="67"/>
      <c r="M612" s="69"/>
      <c r="N612" s="71"/>
      <c r="O612" s="72"/>
      <c r="P612" s="26"/>
      <c r="Q612" s="26"/>
      <c r="R612" s="26"/>
      <c r="S612" s="26"/>
    </row>
    <row r="613" spans="2:19" s="150" customFormat="1">
      <c r="B613" s="1"/>
      <c r="C613" s="26"/>
      <c r="D613" s="67"/>
      <c r="E613" s="67"/>
      <c r="F613" s="26"/>
      <c r="G613" s="69"/>
      <c r="H613" s="66"/>
      <c r="I613" s="26"/>
      <c r="J613" s="69"/>
      <c r="K613" s="69"/>
      <c r="L613" s="67"/>
      <c r="M613" s="69"/>
      <c r="N613" s="71"/>
      <c r="O613" s="72"/>
      <c r="P613" s="26"/>
      <c r="Q613" s="26"/>
      <c r="R613" s="26"/>
      <c r="S613" s="26"/>
    </row>
    <row r="614" spans="2:19" s="150" customFormat="1">
      <c r="B614" s="1"/>
      <c r="C614" s="26"/>
      <c r="D614" s="67"/>
      <c r="E614" s="67"/>
      <c r="F614" s="26"/>
      <c r="G614" s="69"/>
      <c r="H614" s="66"/>
      <c r="I614" s="26"/>
      <c r="J614" s="69"/>
      <c r="K614" s="69"/>
      <c r="L614" s="67"/>
      <c r="M614" s="69"/>
      <c r="N614" s="71"/>
      <c r="O614" s="72"/>
      <c r="P614" s="26"/>
      <c r="Q614" s="26"/>
      <c r="R614" s="26"/>
      <c r="S614" s="26"/>
    </row>
    <row r="615" spans="2:19" s="150" customFormat="1">
      <c r="B615" s="1"/>
      <c r="C615" s="26"/>
      <c r="D615" s="67"/>
      <c r="E615" s="67"/>
      <c r="F615" s="26"/>
      <c r="G615" s="69"/>
      <c r="H615" s="66"/>
      <c r="I615" s="26"/>
      <c r="J615" s="69"/>
      <c r="K615" s="69"/>
      <c r="L615" s="67"/>
      <c r="M615" s="69"/>
      <c r="N615" s="71"/>
      <c r="O615" s="72"/>
      <c r="P615" s="26"/>
      <c r="Q615" s="26"/>
      <c r="R615" s="26"/>
      <c r="S615" s="26"/>
    </row>
    <row r="616" spans="2:19" s="150" customFormat="1">
      <c r="B616" s="1"/>
      <c r="C616" s="26"/>
      <c r="D616" s="67"/>
      <c r="E616" s="67"/>
      <c r="F616" s="26"/>
      <c r="G616" s="69"/>
      <c r="H616" s="66"/>
      <c r="I616" s="26"/>
      <c r="J616" s="69"/>
      <c r="K616" s="69"/>
      <c r="L616" s="67"/>
      <c r="M616" s="69"/>
      <c r="N616" s="71"/>
      <c r="O616" s="72"/>
      <c r="P616" s="26"/>
      <c r="Q616" s="26"/>
      <c r="R616" s="26"/>
      <c r="S616" s="26"/>
    </row>
    <row r="617" spans="2:19" s="150" customFormat="1">
      <c r="B617" s="1"/>
      <c r="C617" s="26"/>
      <c r="D617" s="67"/>
      <c r="E617" s="67"/>
      <c r="F617" s="26"/>
      <c r="G617" s="69"/>
      <c r="H617" s="66"/>
      <c r="I617" s="26"/>
      <c r="J617" s="69"/>
      <c r="K617" s="69"/>
      <c r="L617" s="67"/>
      <c r="M617" s="69"/>
      <c r="N617" s="71"/>
      <c r="O617" s="72"/>
      <c r="P617" s="26"/>
      <c r="Q617" s="26"/>
      <c r="R617" s="26"/>
      <c r="S617" s="26"/>
    </row>
    <row r="618" spans="2:19" s="150" customFormat="1">
      <c r="B618" s="1"/>
      <c r="C618" s="26"/>
      <c r="D618" s="67"/>
      <c r="E618" s="67"/>
      <c r="F618" s="26"/>
      <c r="G618" s="69"/>
      <c r="H618" s="66"/>
      <c r="I618" s="26"/>
      <c r="J618" s="69"/>
      <c r="K618" s="69"/>
      <c r="L618" s="67"/>
      <c r="M618" s="69"/>
      <c r="N618" s="71"/>
      <c r="O618" s="72"/>
      <c r="P618" s="26"/>
      <c r="Q618" s="26"/>
      <c r="R618" s="26"/>
      <c r="S618" s="26"/>
    </row>
    <row r="619" spans="2:19" s="150" customFormat="1">
      <c r="B619" s="1"/>
      <c r="C619" s="26"/>
      <c r="D619" s="67"/>
      <c r="E619" s="67"/>
      <c r="F619" s="26"/>
      <c r="G619" s="69"/>
      <c r="H619" s="66"/>
      <c r="I619" s="26"/>
      <c r="J619" s="69"/>
      <c r="K619" s="69"/>
      <c r="L619" s="67"/>
      <c r="M619" s="69"/>
      <c r="N619" s="71"/>
      <c r="O619" s="72"/>
      <c r="P619" s="26"/>
      <c r="Q619" s="26"/>
      <c r="R619" s="26"/>
      <c r="S619" s="26"/>
    </row>
    <row r="620" spans="2:19" s="150" customFormat="1">
      <c r="B620" s="1"/>
      <c r="C620" s="26"/>
      <c r="D620" s="67"/>
      <c r="E620" s="67"/>
      <c r="F620" s="26"/>
      <c r="G620" s="69"/>
      <c r="H620" s="66"/>
      <c r="I620" s="26"/>
      <c r="J620" s="69"/>
      <c r="K620" s="69"/>
      <c r="L620" s="67"/>
      <c r="M620" s="69"/>
      <c r="N620" s="71"/>
      <c r="O620" s="72"/>
      <c r="P620" s="26"/>
      <c r="Q620" s="26"/>
      <c r="R620" s="26"/>
      <c r="S620" s="26"/>
    </row>
    <row r="621" spans="2:19" s="150" customFormat="1">
      <c r="B621" s="1"/>
      <c r="C621" s="26"/>
      <c r="D621" s="67"/>
      <c r="E621" s="67"/>
      <c r="F621" s="26"/>
      <c r="G621" s="69"/>
      <c r="H621" s="66"/>
      <c r="I621" s="26"/>
      <c r="J621" s="69"/>
      <c r="K621" s="69"/>
      <c r="L621" s="67"/>
      <c r="M621" s="69"/>
      <c r="N621" s="71"/>
      <c r="O621" s="72"/>
      <c r="P621" s="26"/>
      <c r="Q621" s="26"/>
      <c r="R621" s="26"/>
      <c r="S621" s="26"/>
    </row>
    <row r="622" spans="2:19" s="150" customFormat="1">
      <c r="B622" s="1"/>
      <c r="C622" s="26"/>
      <c r="D622" s="67"/>
      <c r="E622" s="67"/>
      <c r="F622" s="26"/>
      <c r="G622" s="69"/>
      <c r="H622" s="66"/>
      <c r="I622" s="26"/>
      <c r="J622" s="69"/>
      <c r="K622" s="69"/>
      <c r="L622" s="67"/>
      <c r="M622" s="69"/>
      <c r="N622" s="71"/>
      <c r="O622" s="72"/>
      <c r="P622" s="26"/>
      <c r="Q622" s="26"/>
      <c r="R622" s="26"/>
      <c r="S622" s="26"/>
    </row>
    <row r="623" spans="2:19" s="150" customFormat="1">
      <c r="B623" s="1"/>
      <c r="C623" s="26"/>
      <c r="D623" s="67"/>
      <c r="E623" s="67"/>
      <c r="F623" s="26"/>
      <c r="G623" s="69"/>
      <c r="H623" s="66"/>
      <c r="I623" s="26"/>
      <c r="J623" s="69"/>
      <c r="K623" s="69"/>
      <c r="L623" s="67"/>
      <c r="M623" s="69"/>
      <c r="N623" s="71"/>
      <c r="O623" s="72"/>
      <c r="P623" s="26"/>
      <c r="Q623" s="26"/>
      <c r="R623" s="26"/>
      <c r="S623" s="26"/>
    </row>
    <row r="624" spans="2:19" s="150" customFormat="1">
      <c r="B624" s="1"/>
      <c r="C624" s="26"/>
      <c r="D624" s="67"/>
      <c r="E624" s="67"/>
      <c r="F624" s="26"/>
      <c r="G624" s="69"/>
      <c r="H624" s="66"/>
      <c r="I624" s="26"/>
      <c r="J624" s="69"/>
      <c r="K624" s="69"/>
      <c r="L624" s="67"/>
      <c r="M624" s="69"/>
      <c r="N624" s="71"/>
      <c r="O624" s="72"/>
      <c r="P624" s="26"/>
      <c r="Q624" s="26"/>
      <c r="R624" s="26"/>
      <c r="S624" s="26"/>
    </row>
    <row r="625" spans="2:19" s="150" customFormat="1">
      <c r="B625" s="1"/>
      <c r="C625" s="26"/>
      <c r="D625" s="67"/>
      <c r="E625" s="67"/>
      <c r="F625" s="26"/>
      <c r="G625" s="69"/>
      <c r="H625" s="66"/>
      <c r="I625" s="26"/>
      <c r="J625" s="69"/>
      <c r="K625" s="69"/>
      <c r="L625" s="67"/>
      <c r="M625" s="69"/>
      <c r="N625" s="71"/>
      <c r="O625" s="72"/>
      <c r="P625" s="26"/>
      <c r="Q625" s="26"/>
      <c r="R625" s="26"/>
      <c r="S625" s="26"/>
    </row>
    <row r="626" spans="2:19"/>
    <row r="627" spans="2:19"/>
    <row r="628" spans="2:19"/>
    <row r="629" spans="2:19" s="150" customFormat="1">
      <c r="B629" s="1"/>
      <c r="C629" s="26"/>
      <c r="D629" s="67"/>
      <c r="E629" s="67"/>
      <c r="F629" s="26"/>
      <c r="G629" s="69"/>
      <c r="H629" s="66"/>
      <c r="I629" s="26"/>
      <c r="J629" s="69"/>
      <c r="K629" s="69"/>
      <c r="L629" s="67"/>
      <c r="M629" s="69"/>
      <c r="N629" s="71"/>
      <c r="O629" s="72"/>
      <c r="P629" s="26"/>
      <c r="Q629" s="26"/>
      <c r="R629" s="26"/>
      <c r="S629" s="26"/>
    </row>
    <row r="630" spans="2:19" s="150" customFormat="1">
      <c r="B630" s="1"/>
      <c r="C630" s="26"/>
      <c r="D630" s="67"/>
      <c r="E630" s="67"/>
      <c r="F630" s="26"/>
      <c r="G630" s="69"/>
      <c r="H630" s="66"/>
      <c r="I630" s="26"/>
      <c r="J630" s="69"/>
      <c r="K630" s="69"/>
      <c r="L630" s="67"/>
      <c r="M630" s="69"/>
      <c r="N630" s="71"/>
      <c r="O630" s="72"/>
      <c r="P630" s="26"/>
      <c r="Q630" s="26"/>
      <c r="R630" s="26"/>
      <c r="S630" s="26"/>
    </row>
    <row r="631" spans="2:19" s="150" customFormat="1">
      <c r="B631" s="1"/>
      <c r="C631" s="26"/>
      <c r="D631" s="67"/>
      <c r="E631" s="67"/>
      <c r="F631" s="26"/>
      <c r="G631" s="69"/>
      <c r="H631" s="66"/>
      <c r="I631" s="26"/>
      <c r="J631" s="69"/>
      <c r="K631" s="69"/>
      <c r="L631" s="67"/>
      <c r="M631" s="69"/>
      <c r="N631" s="71"/>
      <c r="O631" s="72"/>
      <c r="P631" s="26"/>
      <c r="Q631" s="26"/>
      <c r="R631" s="26"/>
      <c r="S631" s="26"/>
    </row>
    <row r="632" spans="2:19" s="150" customFormat="1">
      <c r="B632" s="1"/>
      <c r="C632" s="26"/>
      <c r="D632" s="67"/>
      <c r="E632" s="67"/>
      <c r="F632" s="26"/>
      <c r="G632" s="69"/>
      <c r="H632" s="66"/>
      <c r="I632" s="26"/>
      <c r="J632" s="69"/>
      <c r="K632" s="69"/>
      <c r="L632" s="67"/>
      <c r="M632" s="69"/>
      <c r="N632" s="71"/>
      <c r="O632" s="72"/>
      <c r="P632" s="26"/>
      <c r="Q632" s="26"/>
      <c r="R632" s="26"/>
      <c r="S632" s="26"/>
    </row>
    <row r="633" spans="2:19" s="150" customFormat="1">
      <c r="B633" s="1"/>
      <c r="C633" s="26"/>
      <c r="D633" s="67"/>
      <c r="E633" s="67"/>
      <c r="F633" s="26"/>
      <c r="G633" s="69"/>
      <c r="H633" s="66"/>
      <c r="I633" s="26"/>
      <c r="J633" s="69"/>
      <c r="K633" s="69"/>
      <c r="L633" s="67"/>
      <c r="M633" s="69"/>
      <c r="N633" s="71"/>
      <c r="O633" s="72"/>
      <c r="P633" s="26"/>
      <c r="Q633" s="26"/>
      <c r="R633" s="26"/>
      <c r="S633" s="26"/>
    </row>
    <row r="634" spans="2:19" s="150" customFormat="1">
      <c r="B634" s="1"/>
      <c r="C634" s="26"/>
      <c r="D634" s="67"/>
      <c r="E634" s="67"/>
      <c r="F634" s="26"/>
      <c r="G634" s="69"/>
      <c r="H634" s="66"/>
      <c r="I634" s="26"/>
      <c r="J634" s="69"/>
      <c r="K634" s="69"/>
      <c r="L634" s="67"/>
      <c r="M634" s="69"/>
      <c r="N634" s="71"/>
      <c r="O634" s="72"/>
      <c r="P634" s="26"/>
      <c r="Q634" s="26"/>
      <c r="R634" s="26"/>
      <c r="S634" s="26"/>
    </row>
    <row r="635" spans="2:19" s="150" customFormat="1">
      <c r="B635" s="1"/>
      <c r="C635" s="26"/>
      <c r="D635" s="67"/>
      <c r="E635" s="67"/>
      <c r="F635" s="26"/>
      <c r="G635" s="69"/>
      <c r="H635" s="66"/>
      <c r="I635" s="26"/>
      <c r="J635" s="69"/>
      <c r="K635" s="69"/>
      <c r="L635" s="67"/>
      <c r="M635" s="69"/>
      <c r="N635" s="71"/>
      <c r="O635" s="72"/>
      <c r="P635" s="26"/>
      <c r="Q635" s="26"/>
      <c r="R635" s="26"/>
      <c r="S635" s="26"/>
    </row>
    <row r="636" spans="2:19" s="150" customFormat="1">
      <c r="B636" s="1"/>
      <c r="C636" s="26"/>
      <c r="D636" s="67"/>
      <c r="E636" s="67"/>
      <c r="F636" s="26"/>
      <c r="G636" s="69"/>
      <c r="H636" s="66"/>
      <c r="I636" s="26"/>
      <c r="J636" s="69"/>
      <c r="K636" s="69"/>
      <c r="L636" s="67"/>
      <c r="M636" s="69"/>
      <c r="N636" s="71"/>
      <c r="O636" s="72"/>
      <c r="P636" s="26"/>
      <c r="Q636" s="26"/>
      <c r="R636" s="26"/>
      <c r="S636" s="26"/>
    </row>
    <row r="637" spans="2:19" s="150" customFormat="1">
      <c r="B637" s="1"/>
      <c r="C637" s="26"/>
      <c r="D637" s="67"/>
      <c r="E637" s="67"/>
      <c r="F637" s="26"/>
      <c r="G637" s="69"/>
      <c r="H637" s="66"/>
      <c r="I637" s="26"/>
      <c r="J637" s="69"/>
      <c r="K637" s="69"/>
      <c r="L637" s="67"/>
      <c r="M637" s="69"/>
      <c r="N637" s="71"/>
      <c r="O637" s="72"/>
      <c r="P637" s="26"/>
      <c r="Q637" s="26"/>
      <c r="R637" s="26"/>
      <c r="S637" s="26"/>
    </row>
    <row r="638" spans="2:19" s="150" customFormat="1">
      <c r="B638" s="1"/>
      <c r="C638" s="26"/>
      <c r="D638" s="67"/>
      <c r="E638" s="67"/>
      <c r="F638" s="26"/>
      <c r="G638" s="69"/>
      <c r="H638" s="66"/>
      <c r="I638" s="26"/>
      <c r="J638" s="69"/>
      <c r="K638" s="69"/>
      <c r="L638" s="67"/>
      <c r="M638" s="69"/>
      <c r="N638" s="71"/>
      <c r="O638" s="72"/>
      <c r="P638" s="26"/>
      <c r="Q638" s="26"/>
      <c r="R638" s="26"/>
      <c r="S638" s="26"/>
    </row>
    <row r="639" spans="2:19" s="150" customFormat="1">
      <c r="B639" s="1"/>
      <c r="C639" s="26"/>
      <c r="D639" s="67"/>
      <c r="E639" s="67"/>
      <c r="F639" s="26"/>
      <c r="G639" s="69"/>
      <c r="H639" s="66"/>
      <c r="I639" s="26"/>
      <c r="J639" s="69"/>
      <c r="K639" s="69"/>
      <c r="L639" s="67"/>
      <c r="M639" s="69"/>
      <c r="N639" s="71"/>
      <c r="O639" s="72"/>
      <c r="P639" s="26"/>
      <c r="Q639" s="26"/>
      <c r="R639" s="26"/>
      <c r="S639" s="26"/>
    </row>
    <row r="640" spans="2:19" s="150" customFormat="1">
      <c r="B640" s="1"/>
      <c r="C640" s="26"/>
      <c r="D640" s="67"/>
      <c r="E640" s="67"/>
      <c r="F640" s="26"/>
      <c r="G640" s="69"/>
      <c r="H640" s="66"/>
      <c r="I640" s="26"/>
      <c r="J640" s="69"/>
      <c r="K640" s="69"/>
      <c r="L640" s="67"/>
      <c r="M640" s="69"/>
      <c r="N640" s="71"/>
      <c r="O640" s="72"/>
      <c r="P640" s="26"/>
      <c r="Q640" s="26"/>
      <c r="R640" s="26"/>
      <c r="S640" s="26"/>
    </row>
    <row r="641" spans="2:19" s="150" customFormat="1">
      <c r="B641" s="1"/>
      <c r="C641" s="26"/>
      <c r="D641" s="67"/>
      <c r="E641" s="67"/>
      <c r="F641" s="26"/>
      <c r="G641" s="69"/>
      <c r="H641" s="66"/>
      <c r="I641" s="26"/>
      <c r="J641" s="69"/>
      <c r="K641" s="69"/>
      <c r="L641" s="67"/>
      <c r="M641" s="69"/>
      <c r="N641" s="71"/>
      <c r="O641" s="72"/>
      <c r="P641" s="26"/>
      <c r="Q641" s="26"/>
      <c r="R641" s="26"/>
      <c r="S641" s="26"/>
    </row>
    <row r="642" spans="2:19" s="150" customFormat="1">
      <c r="B642" s="1"/>
      <c r="C642" s="26"/>
      <c r="D642" s="67"/>
      <c r="E642" s="67"/>
      <c r="F642" s="26"/>
      <c r="G642" s="69"/>
      <c r="H642" s="66"/>
      <c r="I642" s="26"/>
      <c r="J642" s="69"/>
      <c r="K642" s="69"/>
      <c r="L642" s="67"/>
      <c r="M642" s="69"/>
      <c r="N642" s="71"/>
      <c r="O642" s="72"/>
      <c r="P642" s="26"/>
      <c r="Q642" s="26"/>
      <c r="R642" s="26"/>
      <c r="S642" s="26"/>
    </row>
    <row r="643" spans="2:19" s="150" customFormat="1">
      <c r="B643" s="1"/>
      <c r="C643" s="26"/>
      <c r="D643" s="67"/>
      <c r="E643" s="67"/>
      <c r="F643" s="26"/>
      <c r="G643" s="69"/>
      <c r="H643" s="66"/>
      <c r="I643" s="26"/>
      <c r="J643" s="69"/>
      <c r="K643" s="69"/>
      <c r="L643" s="67"/>
      <c r="M643" s="69"/>
      <c r="N643" s="71"/>
      <c r="O643" s="72"/>
      <c r="P643" s="26"/>
      <c r="Q643" s="26"/>
      <c r="R643" s="26"/>
      <c r="S643" s="26"/>
    </row>
    <row r="644" spans="2:19" s="150" customFormat="1">
      <c r="B644" s="1"/>
      <c r="C644" s="26"/>
      <c r="D644" s="67"/>
      <c r="E644" s="67"/>
      <c r="F644" s="26"/>
      <c r="G644" s="69"/>
      <c r="H644" s="66"/>
      <c r="I644" s="26"/>
      <c r="J644" s="69"/>
      <c r="K644" s="69"/>
      <c r="L644" s="67"/>
      <c r="M644" s="69"/>
      <c r="N644" s="71"/>
      <c r="O644" s="72"/>
      <c r="P644" s="26"/>
      <c r="Q644" s="26"/>
      <c r="R644" s="26"/>
      <c r="S644" s="26"/>
    </row>
    <row r="645" spans="2:19" s="150" customFormat="1">
      <c r="B645" s="1"/>
      <c r="C645" s="26"/>
      <c r="D645" s="67"/>
      <c r="E645" s="67"/>
      <c r="F645" s="26"/>
      <c r="G645" s="69"/>
      <c r="H645" s="66"/>
      <c r="I645" s="26"/>
      <c r="J645" s="69"/>
      <c r="K645" s="69"/>
      <c r="L645" s="67"/>
      <c r="M645" s="69"/>
      <c r="N645" s="71"/>
      <c r="O645" s="72"/>
      <c r="P645" s="26"/>
      <c r="Q645" s="26"/>
      <c r="R645" s="26"/>
      <c r="S645" s="26"/>
    </row>
    <row r="646" spans="2:19" s="150" customFormat="1">
      <c r="B646" s="1"/>
      <c r="C646" s="26"/>
      <c r="D646" s="67"/>
      <c r="E646" s="67"/>
      <c r="F646" s="26"/>
      <c r="G646" s="69"/>
      <c r="H646" s="66"/>
      <c r="I646" s="26"/>
      <c r="J646" s="69"/>
      <c r="K646" s="69"/>
      <c r="L646" s="67"/>
      <c r="M646" s="69"/>
      <c r="N646" s="71"/>
      <c r="O646" s="72"/>
      <c r="P646" s="26"/>
      <c r="Q646" s="26"/>
      <c r="R646" s="26"/>
      <c r="S646" s="26"/>
    </row>
    <row r="647" spans="2:19" s="150" customFormat="1">
      <c r="B647" s="1"/>
      <c r="C647" s="26"/>
      <c r="D647" s="67"/>
      <c r="E647" s="67"/>
      <c r="F647" s="26"/>
      <c r="G647" s="69"/>
      <c r="H647" s="66"/>
      <c r="I647" s="26"/>
      <c r="J647" s="69"/>
      <c r="K647" s="69"/>
      <c r="L647" s="67"/>
      <c r="M647" s="69"/>
      <c r="N647" s="71"/>
      <c r="O647" s="72"/>
      <c r="P647" s="26"/>
      <c r="Q647" s="26"/>
      <c r="R647" s="26"/>
      <c r="S647" s="26"/>
    </row>
    <row r="648" spans="2:19"/>
    <row r="649" spans="2:19"/>
    <row r="650" spans="2:19"/>
    <row r="651" spans="2:19"/>
    <row r="652" spans="2:19"/>
    <row r="653" spans="2:19"/>
    <row r="654" spans="2:19"/>
    <row r="655" spans="2:19" s="150" customFormat="1">
      <c r="B655" s="1"/>
      <c r="C655" s="26"/>
      <c r="D655" s="67"/>
      <c r="E655" s="67"/>
      <c r="F655" s="26"/>
      <c r="G655" s="69"/>
      <c r="H655" s="66"/>
      <c r="I655" s="26"/>
      <c r="J655" s="69"/>
      <c r="K655" s="69"/>
      <c r="L655" s="67"/>
      <c r="M655" s="69"/>
      <c r="N655" s="71"/>
      <c r="O655" s="72"/>
      <c r="P655" s="26"/>
      <c r="Q655" s="26"/>
      <c r="R655" s="26"/>
      <c r="S655" s="26"/>
    </row>
    <row r="656" spans="2:19" s="150" customFormat="1">
      <c r="B656" s="1"/>
      <c r="C656" s="26"/>
      <c r="D656" s="67"/>
      <c r="E656" s="67"/>
      <c r="F656" s="26"/>
      <c r="G656" s="69"/>
      <c r="H656" s="66"/>
      <c r="I656" s="26"/>
      <c r="J656" s="69"/>
      <c r="K656" s="69"/>
      <c r="L656" s="67"/>
      <c r="M656" s="69"/>
      <c r="N656" s="71"/>
      <c r="O656" s="72"/>
      <c r="P656" s="26"/>
      <c r="Q656" s="26"/>
      <c r="R656" s="26"/>
      <c r="S656" s="26"/>
    </row>
    <row r="657" spans="2:19" s="150" customFormat="1">
      <c r="B657" s="1"/>
      <c r="C657" s="26"/>
      <c r="D657" s="67"/>
      <c r="E657" s="67"/>
      <c r="F657" s="26"/>
      <c r="G657" s="69"/>
      <c r="H657" s="66"/>
      <c r="I657" s="26"/>
      <c r="J657" s="69"/>
      <c r="K657" s="69"/>
      <c r="L657" s="67"/>
      <c r="M657" s="69"/>
      <c r="N657" s="71"/>
      <c r="O657" s="72"/>
      <c r="P657" s="26"/>
      <c r="Q657" s="26"/>
      <c r="R657" s="26"/>
      <c r="S657" s="26"/>
    </row>
    <row r="658" spans="2:19" s="150" customFormat="1">
      <c r="B658" s="1"/>
      <c r="C658" s="26"/>
      <c r="D658" s="67"/>
      <c r="E658" s="67"/>
      <c r="F658" s="26"/>
      <c r="G658" s="69"/>
      <c r="H658" s="66"/>
      <c r="I658" s="26"/>
      <c r="J658" s="69"/>
      <c r="K658" s="69"/>
      <c r="L658" s="67"/>
      <c r="M658" s="69"/>
      <c r="N658" s="71"/>
      <c r="O658" s="72"/>
      <c r="P658" s="26"/>
      <c r="Q658" s="26"/>
      <c r="R658" s="26"/>
      <c r="S658" s="26"/>
    </row>
    <row r="659" spans="2:19" s="150" customFormat="1">
      <c r="B659" s="1"/>
      <c r="C659" s="26"/>
      <c r="D659" s="67"/>
      <c r="E659" s="67"/>
      <c r="F659" s="26"/>
      <c r="G659" s="69"/>
      <c r="H659" s="66"/>
      <c r="I659" s="26"/>
      <c r="J659" s="69"/>
      <c r="K659" s="69"/>
      <c r="L659" s="67"/>
      <c r="M659" s="69"/>
      <c r="N659" s="71"/>
      <c r="O659" s="72"/>
      <c r="P659" s="26"/>
      <c r="Q659" s="26"/>
      <c r="R659" s="26"/>
      <c r="S659" s="26"/>
    </row>
    <row r="660" spans="2:19" s="150" customFormat="1">
      <c r="B660" s="1"/>
      <c r="C660" s="26"/>
      <c r="D660" s="67"/>
      <c r="E660" s="67"/>
      <c r="F660" s="26"/>
      <c r="G660" s="69"/>
      <c r="H660" s="66"/>
      <c r="I660" s="26"/>
      <c r="J660" s="69"/>
      <c r="K660" s="69"/>
      <c r="L660" s="67"/>
      <c r="M660" s="69"/>
      <c r="N660" s="71"/>
      <c r="O660" s="72"/>
      <c r="P660" s="26"/>
      <c r="Q660" s="26"/>
      <c r="R660" s="26"/>
      <c r="S660" s="26"/>
    </row>
    <row r="661" spans="2:19" s="150" customFormat="1">
      <c r="B661" s="1"/>
      <c r="C661" s="26"/>
      <c r="D661" s="67"/>
      <c r="E661" s="67"/>
      <c r="F661" s="26"/>
      <c r="G661" s="69"/>
      <c r="H661" s="66"/>
      <c r="I661" s="26"/>
      <c r="J661" s="69"/>
      <c r="K661" s="69"/>
      <c r="L661" s="67"/>
      <c r="M661" s="69"/>
      <c r="N661" s="71"/>
      <c r="O661" s="72"/>
      <c r="P661" s="26"/>
      <c r="Q661" s="26"/>
      <c r="R661" s="26"/>
      <c r="S661" s="26"/>
    </row>
    <row r="662" spans="2:19" s="150" customFormat="1">
      <c r="B662" s="1"/>
      <c r="C662" s="26"/>
      <c r="D662" s="67"/>
      <c r="E662" s="67"/>
      <c r="F662" s="26"/>
      <c r="G662" s="69"/>
      <c r="H662" s="66"/>
      <c r="I662" s="26"/>
      <c r="J662" s="69"/>
      <c r="K662" s="69"/>
      <c r="L662" s="67"/>
      <c r="M662" s="69"/>
      <c r="N662" s="71"/>
      <c r="O662" s="72"/>
      <c r="P662" s="26"/>
      <c r="Q662" s="26"/>
      <c r="R662" s="26"/>
      <c r="S662" s="26"/>
    </row>
    <row r="663" spans="2:19" s="150" customFormat="1">
      <c r="B663" s="1"/>
      <c r="C663" s="26"/>
      <c r="D663" s="67"/>
      <c r="E663" s="67"/>
      <c r="F663" s="26"/>
      <c r="G663" s="69"/>
      <c r="H663" s="66"/>
      <c r="I663" s="26"/>
      <c r="J663" s="69"/>
      <c r="K663" s="69"/>
      <c r="L663" s="67"/>
      <c r="M663" s="69"/>
      <c r="N663" s="71"/>
      <c r="O663" s="72"/>
      <c r="P663" s="26"/>
      <c r="Q663" s="26"/>
      <c r="R663" s="26"/>
      <c r="S663" s="26"/>
    </row>
    <row r="664" spans="2:19" s="150" customFormat="1">
      <c r="B664" s="1"/>
      <c r="C664" s="26"/>
      <c r="D664" s="67"/>
      <c r="E664" s="67"/>
      <c r="F664" s="26"/>
      <c r="G664" s="69"/>
      <c r="H664" s="66"/>
      <c r="I664" s="26"/>
      <c r="J664" s="69"/>
      <c r="K664" s="69"/>
      <c r="L664" s="67"/>
      <c r="M664" s="69"/>
      <c r="N664" s="71"/>
      <c r="O664" s="72"/>
      <c r="P664" s="26"/>
      <c r="Q664" s="26"/>
      <c r="R664" s="26"/>
      <c r="S664" s="26"/>
    </row>
    <row r="665" spans="2:19" s="150" customFormat="1">
      <c r="B665" s="1"/>
      <c r="C665" s="26"/>
      <c r="D665" s="67"/>
      <c r="E665" s="67"/>
      <c r="F665" s="26"/>
      <c r="G665" s="69"/>
      <c r="H665" s="66"/>
      <c r="I665" s="26"/>
      <c r="J665" s="69"/>
      <c r="K665" s="69"/>
      <c r="L665" s="67"/>
      <c r="M665" s="69"/>
      <c r="N665" s="71"/>
      <c r="O665" s="72"/>
      <c r="P665" s="26"/>
      <c r="Q665" s="26"/>
      <c r="R665" s="26"/>
      <c r="S665" s="26"/>
    </row>
    <row r="666" spans="2:19" s="150" customFormat="1">
      <c r="B666" s="1"/>
      <c r="C666" s="26"/>
      <c r="D666" s="67"/>
      <c r="E666" s="67"/>
      <c r="F666" s="26"/>
      <c r="G666" s="69"/>
      <c r="H666" s="66"/>
      <c r="I666" s="26"/>
      <c r="J666" s="69"/>
      <c r="K666" s="69"/>
      <c r="L666" s="67"/>
      <c r="M666" s="69"/>
      <c r="N666" s="71"/>
      <c r="O666" s="72"/>
      <c r="P666" s="26"/>
      <c r="Q666" s="26"/>
      <c r="R666" s="26"/>
      <c r="S666" s="26"/>
    </row>
    <row r="667" spans="2:19"/>
    <row r="668" spans="2:19"/>
    <row r="669" spans="2:19"/>
    <row r="670" spans="2:19"/>
    <row r="671" spans="2:19" s="150" customFormat="1">
      <c r="B671" s="1"/>
      <c r="C671" s="26"/>
      <c r="D671" s="67"/>
      <c r="E671" s="67"/>
      <c r="F671" s="26"/>
      <c r="G671" s="69"/>
      <c r="H671" s="66"/>
      <c r="I671" s="26"/>
      <c r="J671" s="69"/>
      <c r="K671" s="69"/>
      <c r="L671" s="67"/>
      <c r="M671" s="69"/>
      <c r="N671" s="71"/>
      <c r="O671" s="72"/>
      <c r="P671" s="26"/>
      <c r="Q671" s="26"/>
      <c r="R671" s="26"/>
      <c r="S671" s="26"/>
    </row>
    <row r="672" spans="2:19" s="150" customFormat="1">
      <c r="B672" s="1"/>
      <c r="C672" s="26"/>
      <c r="D672" s="67"/>
      <c r="E672" s="67"/>
      <c r="F672" s="26"/>
      <c r="G672" s="69"/>
      <c r="H672" s="66"/>
      <c r="I672" s="26"/>
      <c r="J672" s="69"/>
      <c r="K672" s="69"/>
      <c r="L672" s="67"/>
      <c r="M672" s="69"/>
      <c r="N672" s="71"/>
      <c r="O672" s="72"/>
      <c r="P672" s="26"/>
      <c r="Q672" s="26"/>
      <c r="R672" s="26"/>
      <c r="S672" s="26"/>
    </row>
    <row r="673" spans="2:19" s="150" customFormat="1">
      <c r="B673" s="1"/>
      <c r="C673" s="26"/>
      <c r="D673" s="67"/>
      <c r="E673" s="67"/>
      <c r="F673" s="26"/>
      <c r="G673" s="69"/>
      <c r="H673" s="66"/>
      <c r="I673" s="26"/>
      <c r="J673" s="69"/>
      <c r="K673" s="69"/>
      <c r="L673" s="67"/>
      <c r="M673" s="69"/>
      <c r="N673" s="71"/>
      <c r="O673" s="72"/>
      <c r="P673" s="26"/>
      <c r="Q673" s="26"/>
      <c r="R673" s="26"/>
      <c r="S673" s="26"/>
    </row>
    <row r="674" spans="2:19" s="150" customFormat="1">
      <c r="B674" s="1"/>
      <c r="C674" s="26"/>
      <c r="D674" s="67"/>
      <c r="E674" s="67"/>
      <c r="F674" s="26"/>
      <c r="G674" s="69"/>
      <c r="H674" s="66"/>
      <c r="I674" s="26"/>
      <c r="J674" s="69"/>
      <c r="K674" s="69"/>
      <c r="L674" s="67"/>
      <c r="M674" s="69"/>
      <c r="N674" s="71"/>
      <c r="O674" s="72"/>
      <c r="P674" s="26"/>
      <c r="Q674" s="26"/>
      <c r="R674" s="26"/>
      <c r="S674" s="26"/>
    </row>
    <row r="675" spans="2:19" s="150" customFormat="1">
      <c r="B675" s="1"/>
      <c r="C675" s="26"/>
      <c r="D675" s="67"/>
      <c r="E675" s="67"/>
      <c r="F675" s="26"/>
      <c r="G675" s="69"/>
      <c r="H675" s="66"/>
      <c r="I675" s="26"/>
      <c r="J675" s="69"/>
      <c r="K675" s="69"/>
      <c r="L675" s="67"/>
      <c r="M675" s="69"/>
      <c r="N675" s="71"/>
      <c r="O675" s="72"/>
      <c r="P675" s="26"/>
      <c r="Q675" s="26"/>
      <c r="R675" s="26"/>
      <c r="S675" s="26"/>
    </row>
    <row r="676" spans="2:19" s="150" customFormat="1">
      <c r="B676" s="1"/>
      <c r="C676" s="26"/>
      <c r="D676" s="67"/>
      <c r="E676" s="67"/>
      <c r="F676" s="26"/>
      <c r="G676" s="69"/>
      <c r="H676" s="66"/>
      <c r="I676" s="26"/>
      <c r="J676" s="69"/>
      <c r="K676" s="69"/>
      <c r="L676" s="67"/>
      <c r="M676" s="69"/>
      <c r="N676" s="71"/>
      <c r="O676" s="72"/>
      <c r="P676" s="26"/>
      <c r="Q676" s="26"/>
      <c r="R676" s="26"/>
      <c r="S676" s="26"/>
    </row>
    <row r="677" spans="2:19" s="150" customFormat="1">
      <c r="B677" s="1"/>
      <c r="C677" s="26"/>
      <c r="D677" s="67"/>
      <c r="E677" s="67"/>
      <c r="F677" s="26"/>
      <c r="G677" s="69"/>
      <c r="H677" s="66"/>
      <c r="I677" s="26"/>
      <c r="J677" s="69"/>
      <c r="K677" s="69"/>
      <c r="L677" s="67"/>
      <c r="M677" s="69"/>
      <c r="N677" s="71"/>
      <c r="O677" s="72"/>
      <c r="P677" s="26"/>
      <c r="Q677" s="26"/>
      <c r="R677" s="26"/>
      <c r="S677" s="26"/>
    </row>
    <row r="678" spans="2:19" s="150" customFormat="1">
      <c r="B678" s="1"/>
      <c r="C678" s="26"/>
      <c r="D678" s="67"/>
      <c r="E678" s="67"/>
      <c r="F678" s="26"/>
      <c r="G678" s="69"/>
      <c r="H678" s="66"/>
      <c r="I678" s="26"/>
      <c r="J678" s="69"/>
      <c r="K678" s="69"/>
      <c r="L678" s="67"/>
      <c r="M678" s="69"/>
      <c r="N678" s="71"/>
      <c r="O678" s="72"/>
      <c r="P678" s="26"/>
      <c r="Q678" s="26"/>
      <c r="R678" s="26"/>
      <c r="S678" s="26"/>
    </row>
    <row r="679" spans="2:19" s="150" customFormat="1">
      <c r="B679" s="1"/>
      <c r="C679" s="26"/>
      <c r="D679" s="67"/>
      <c r="E679" s="67"/>
      <c r="F679" s="26"/>
      <c r="G679" s="69"/>
      <c r="H679" s="66"/>
      <c r="I679" s="26"/>
      <c r="J679" s="69"/>
      <c r="K679" s="69"/>
      <c r="L679" s="67"/>
      <c r="M679" s="69"/>
      <c r="N679" s="71"/>
      <c r="O679" s="72"/>
      <c r="P679" s="26"/>
      <c r="Q679" s="26"/>
      <c r="R679" s="26"/>
      <c r="S679" s="26"/>
    </row>
    <row r="680" spans="2:19" s="150" customFormat="1">
      <c r="B680" s="1"/>
      <c r="C680" s="26"/>
      <c r="D680" s="67"/>
      <c r="E680" s="67"/>
      <c r="F680" s="26"/>
      <c r="G680" s="69"/>
      <c r="H680" s="66"/>
      <c r="I680" s="26"/>
      <c r="J680" s="69"/>
      <c r="K680" s="69"/>
      <c r="L680" s="67"/>
      <c r="M680" s="69"/>
      <c r="N680" s="71"/>
      <c r="O680" s="72"/>
      <c r="P680" s="26"/>
      <c r="Q680" s="26"/>
      <c r="R680" s="26"/>
      <c r="S680" s="26"/>
    </row>
    <row r="681" spans="2:19" s="150" customFormat="1">
      <c r="B681" s="1"/>
      <c r="C681" s="26"/>
      <c r="D681" s="67"/>
      <c r="E681" s="67"/>
      <c r="F681" s="26"/>
      <c r="G681" s="69"/>
      <c r="H681" s="66"/>
      <c r="I681" s="26"/>
      <c r="J681" s="69"/>
      <c r="K681" s="69"/>
      <c r="L681" s="67"/>
      <c r="M681" s="69"/>
      <c r="N681" s="71"/>
      <c r="O681" s="72"/>
      <c r="P681" s="26"/>
      <c r="Q681" s="26"/>
      <c r="R681" s="26"/>
      <c r="S681" s="26"/>
    </row>
    <row r="682" spans="2:19" s="150" customFormat="1">
      <c r="B682" s="1"/>
      <c r="C682" s="26"/>
      <c r="D682" s="67"/>
      <c r="E682" s="67"/>
      <c r="F682" s="26"/>
      <c r="G682" s="69"/>
      <c r="H682" s="66"/>
      <c r="I682" s="26"/>
      <c r="J682" s="69"/>
      <c r="K682" s="69"/>
      <c r="L682" s="67"/>
      <c r="M682" s="69"/>
      <c r="N682" s="71"/>
      <c r="O682" s="72"/>
      <c r="P682" s="26"/>
      <c r="Q682" s="26"/>
      <c r="R682" s="26"/>
      <c r="S682" s="26"/>
    </row>
    <row r="683" spans="2:19" s="150" customFormat="1">
      <c r="B683" s="1"/>
      <c r="C683" s="26"/>
      <c r="D683" s="67"/>
      <c r="E683" s="67"/>
      <c r="F683" s="26"/>
      <c r="G683" s="69"/>
      <c r="H683" s="66"/>
      <c r="I683" s="26"/>
      <c r="J683" s="69"/>
      <c r="K683" s="69"/>
      <c r="L683" s="67"/>
      <c r="M683" s="69"/>
      <c r="N683" s="71"/>
      <c r="O683" s="72"/>
      <c r="P683" s="26"/>
      <c r="Q683" s="26"/>
      <c r="R683" s="26"/>
      <c r="S683" s="26"/>
    </row>
    <row r="684" spans="2:19" s="150" customFormat="1">
      <c r="B684" s="1"/>
      <c r="C684" s="26"/>
      <c r="D684" s="67"/>
      <c r="E684" s="67"/>
      <c r="F684" s="26"/>
      <c r="G684" s="69"/>
      <c r="H684" s="66"/>
      <c r="I684" s="26"/>
      <c r="J684" s="69"/>
      <c r="K684" s="69"/>
      <c r="L684" s="67"/>
      <c r="M684" s="69"/>
      <c r="N684" s="71"/>
      <c r="O684" s="72"/>
      <c r="P684" s="26"/>
      <c r="Q684" s="26"/>
      <c r="R684" s="26"/>
      <c r="S684" s="26"/>
    </row>
    <row r="685" spans="2:19" s="150" customFormat="1">
      <c r="B685" s="1"/>
      <c r="C685" s="26"/>
      <c r="D685" s="67"/>
      <c r="E685" s="67"/>
      <c r="F685" s="26"/>
      <c r="G685" s="69"/>
      <c r="H685" s="66"/>
      <c r="I685" s="26"/>
      <c r="J685" s="69"/>
      <c r="K685" s="69"/>
      <c r="L685" s="67"/>
      <c r="M685" s="69"/>
      <c r="N685" s="71"/>
      <c r="O685" s="72"/>
      <c r="P685" s="26"/>
      <c r="Q685" s="26"/>
      <c r="R685" s="26"/>
      <c r="S685" s="26"/>
    </row>
    <row r="686" spans="2:19" s="150" customFormat="1">
      <c r="B686" s="1"/>
      <c r="C686" s="26"/>
      <c r="D686" s="67"/>
      <c r="E686" s="67"/>
      <c r="F686" s="26"/>
      <c r="G686" s="69"/>
      <c r="H686" s="66"/>
      <c r="I686" s="26"/>
      <c r="J686" s="69"/>
      <c r="K686" s="69"/>
      <c r="L686" s="67"/>
      <c r="M686" s="69"/>
      <c r="N686" s="71"/>
      <c r="O686" s="72"/>
      <c r="P686" s="26"/>
      <c r="Q686" s="26"/>
      <c r="R686" s="26"/>
      <c r="S686" s="26"/>
    </row>
    <row r="687" spans="2:19" s="150" customFormat="1">
      <c r="B687" s="1"/>
      <c r="C687" s="26"/>
      <c r="D687" s="67"/>
      <c r="E687" s="67"/>
      <c r="F687" s="26"/>
      <c r="G687" s="69"/>
      <c r="H687" s="66"/>
      <c r="I687" s="26"/>
      <c r="J687" s="69"/>
      <c r="K687" s="69"/>
      <c r="L687" s="67"/>
      <c r="M687" s="69"/>
      <c r="N687" s="71"/>
      <c r="O687" s="72"/>
      <c r="P687" s="26"/>
      <c r="Q687" s="26"/>
      <c r="R687" s="26"/>
      <c r="S687" s="26"/>
    </row>
    <row r="688" spans="2:19" s="150" customFormat="1">
      <c r="B688" s="1"/>
      <c r="C688" s="26"/>
      <c r="D688" s="67"/>
      <c r="E688" s="67"/>
      <c r="F688" s="26"/>
      <c r="G688" s="69"/>
      <c r="H688" s="66"/>
      <c r="I688" s="26"/>
      <c r="J688" s="69"/>
      <c r="K688" s="69"/>
      <c r="L688" s="67"/>
      <c r="M688" s="69"/>
      <c r="N688" s="71"/>
      <c r="O688" s="72"/>
      <c r="P688" s="26"/>
      <c r="Q688" s="26"/>
      <c r="R688" s="26"/>
      <c r="S688" s="26"/>
    </row>
    <row r="689" spans="2:19" s="150" customFormat="1">
      <c r="B689" s="1"/>
      <c r="C689" s="26"/>
      <c r="D689" s="67"/>
      <c r="E689" s="67"/>
      <c r="F689" s="26"/>
      <c r="G689" s="69"/>
      <c r="H689" s="66"/>
      <c r="I689" s="26"/>
      <c r="J689" s="69"/>
      <c r="K689" s="69"/>
      <c r="L689" s="67"/>
      <c r="M689" s="69"/>
      <c r="N689" s="71"/>
      <c r="O689" s="72"/>
      <c r="P689" s="26"/>
      <c r="Q689" s="26"/>
      <c r="R689" s="26"/>
      <c r="S689" s="26"/>
    </row>
    <row r="690" spans="2:19" s="150" customFormat="1">
      <c r="B690" s="1"/>
      <c r="C690" s="26"/>
      <c r="D690" s="67"/>
      <c r="E690" s="67"/>
      <c r="F690" s="26"/>
      <c r="G690" s="69"/>
      <c r="H690" s="66"/>
      <c r="I690" s="26"/>
      <c r="J690" s="69"/>
      <c r="K690" s="69"/>
      <c r="L690" s="67"/>
      <c r="M690" s="69"/>
      <c r="N690" s="71"/>
      <c r="O690" s="72"/>
      <c r="P690" s="26"/>
      <c r="Q690" s="26"/>
      <c r="R690" s="26"/>
      <c r="S690" s="26"/>
    </row>
    <row r="691" spans="2:19" s="150" customFormat="1">
      <c r="B691" s="1"/>
      <c r="C691" s="26"/>
      <c r="D691" s="67"/>
      <c r="E691" s="67"/>
      <c r="F691" s="26"/>
      <c r="G691" s="69"/>
      <c r="H691" s="66"/>
      <c r="I691" s="26"/>
      <c r="J691" s="69"/>
      <c r="K691" s="69"/>
      <c r="L691" s="67"/>
      <c r="M691" s="69"/>
      <c r="N691" s="71"/>
      <c r="O691" s="72"/>
      <c r="P691" s="26"/>
      <c r="Q691" s="26"/>
      <c r="R691" s="26"/>
      <c r="S691" s="26"/>
    </row>
    <row r="692" spans="2:19" s="150" customFormat="1">
      <c r="B692" s="1"/>
      <c r="C692" s="26"/>
      <c r="D692" s="67"/>
      <c r="E692" s="67"/>
      <c r="F692" s="26"/>
      <c r="G692" s="69"/>
      <c r="H692" s="66"/>
      <c r="I692" s="26"/>
      <c r="J692" s="69"/>
      <c r="K692" s="69"/>
      <c r="L692" s="67"/>
      <c r="M692" s="69"/>
      <c r="N692" s="71"/>
      <c r="O692" s="72"/>
      <c r="P692" s="26"/>
      <c r="Q692" s="26"/>
      <c r="R692" s="26"/>
      <c r="S692" s="26"/>
    </row>
    <row r="693" spans="2:19" s="150" customFormat="1">
      <c r="B693" s="1"/>
      <c r="C693" s="26"/>
      <c r="D693" s="67"/>
      <c r="E693" s="67"/>
      <c r="F693" s="26"/>
      <c r="G693" s="69"/>
      <c r="H693" s="66"/>
      <c r="I693" s="26"/>
      <c r="J693" s="69"/>
      <c r="K693" s="69"/>
      <c r="L693" s="67"/>
      <c r="M693" s="69"/>
      <c r="N693" s="71"/>
      <c r="O693" s="72"/>
      <c r="P693" s="26"/>
      <c r="Q693" s="26"/>
      <c r="R693" s="26"/>
      <c r="S693" s="26"/>
    </row>
    <row r="694" spans="2:19" s="150" customFormat="1">
      <c r="B694" s="1"/>
      <c r="C694" s="26"/>
      <c r="D694" s="67"/>
      <c r="E694" s="67"/>
      <c r="F694" s="26"/>
      <c r="G694" s="69"/>
      <c r="H694" s="66"/>
      <c r="I694" s="26"/>
      <c r="J694" s="69"/>
      <c r="K694" s="69"/>
      <c r="L694" s="67"/>
      <c r="M694" s="69"/>
      <c r="N694" s="71"/>
      <c r="O694" s="72"/>
      <c r="P694" s="26"/>
      <c r="Q694" s="26"/>
      <c r="R694" s="26"/>
      <c r="S694" s="26"/>
    </row>
    <row r="695" spans="2:19"/>
    <row r="696" spans="2:19"/>
    <row r="697" spans="2:19"/>
    <row r="698" spans="2:19"/>
    <row r="699" spans="2:19"/>
    <row r="700" spans="2:19"/>
    <row r="701" spans="2:19"/>
    <row r="702" spans="2:19"/>
    <row r="703" spans="2:19"/>
    <row r="704" spans="2:19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</sheetData>
  <mergeCells count="1">
    <mergeCell ref="A1:O1"/>
  </mergeCells>
  <conditionalFormatting sqref="C34">
    <cfRule type="duplicateValues" dxfId="79" priority="3"/>
  </conditionalFormatting>
  <conditionalFormatting sqref="C35">
    <cfRule type="duplicateValues" dxfId="78" priority="2"/>
  </conditionalFormatting>
  <conditionalFormatting sqref="C36">
    <cfRule type="duplicateValues" dxfId="77" priority="1"/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A0B40-3C9B-43A9-B3A8-E020436390B4}">
  <dimension ref="A1:S696"/>
  <sheetViews>
    <sheetView topLeftCell="A2" zoomScale="70" zoomScaleNormal="70" workbookViewId="0">
      <selection activeCell="N26" sqref="N26"/>
    </sheetView>
  </sheetViews>
  <sheetFormatPr defaultColWidth="0" defaultRowHeight="11.4" zeroHeight="1"/>
  <cols>
    <col min="1" max="1" width="4.75" style="150" customWidth="1"/>
    <col min="2" max="2" width="4.75" style="1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69" t="s">
        <v>411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</row>
    <row r="2" spans="1:18" s="5" customFormat="1" ht="63.6" customHeight="1" thickBot="1">
      <c r="A2" s="149" t="s">
        <v>13</v>
      </c>
      <c r="B2" s="156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52" customFormat="1" ht="24.9" customHeight="1">
      <c r="A3" s="11">
        <v>1</v>
      </c>
      <c r="B3" s="11">
        <v>1</v>
      </c>
      <c r="C3" s="7" t="s">
        <v>393</v>
      </c>
      <c r="D3" s="8">
        <v>285880.69</v>
      </c>
      <c r="E3" s="8">
        <v>389700.86</v>
      </c>
      <c r="F3" s="136">
        <f t="shared" ref="F3:F8" si="0">(D3-E3)/E3</f>
        <v>-0.26640990733251135</v>
      </c>
      <c r="G3" s="10">
        <v>34815</v>
      </c>
      <c r="H3" s="11">
        <v>486</v>
      </c>
      <c r="I3" s="11">
        <f t="shared" ref="I3:I10" si="1">G3/H3</f>
        <v>71.635802469135797</v>
      </c>
      <c r="J3" s="10">
        <v>17</v>
      </c>
      <c r="K3" s="21">
        <v>2</v>
      </c>
      <c r="L3" s="8">
        <v>776954.88</v>
      </c>
      <c r="M3" s="10">
        <v>97188</v>
      </c>
      <c r="N3" s="12">
        <v>46233</v>
      </c>
      <c r="O3" s="30" t="s">
        <v>414</v>
      </c>
      <c r="R3" s="6"/>
    </row>
    <row r="4" spans="1:18" s="52" customFormat="1" ht="24.9" customHeight="1">
      <c r="A4" s="11">
        <v>2</v>
      </c>
      <c r="B4" s="11">
        <v>2</v>
      </c>
      <c r="C4" s="13" t="s">
        <v>385</v>
      </c>
      <c r="D4" s="8">
        <v>182223.8</v>
      </c>
      <c r="E4" s="8">
        <v>240592.46</v>
      </c>
      <c r="F4" s="136">
        <f t="shared" si="0"/>
        <v>-0.24260386214929597</v>
      </c>
      <c r="G4" s="10">
        <v>20802</v>
      </c>
      <c r="H4" s="11">
        <v>297</v>
      </c>
      <c r="I4" s="11">
        <f t="shared" si="1"/>
        <v>70.040404040404042</v>
      </c>
      <c r="J4" s="10">
        <v>18</v>
      </c>
      <c r="K4" s="21">
        <v>4</v>
      </c>
      <c r="L4" s="8">
        <v>1141675</v>
      </c>
      <c r="M4" s="10">
        <v>126598</v>
      </c>
      <c r="N4" s="12">
        <v>46220</v>
      </c>
      <c r="O4" s="30" t="s">
        <v>215</v>
      </c>
      <c r="R4" s="6"/>
    </row>
    <row r="5" spans="1:18" s="52" customFormat="1" ht="24.9" customHeight="1">
      <c r="A5" s="11">
        <v>3</v>
      </c>
      <c r="B5" s="11">
        <v>3</v>
      </c>
      <c r="C5" s="7" t="s">
        <v>369</v>
      </c>
      <c r="D5" s="8">
        <v>48366.37</v>
      </c>
      <c r="E5" s="8">
        <v>51516</v>
      </c>
      <c r="F5" s="136">
        <f t="shared" si="0"/>
        <v>-6.1138869477443847E-2</v>
      </c>
      <c r="G5" s="10">
        <v>8002</v>
      </c>
      <c r="H5" s="11">
        <v>295</v>
      </c>
      <c r="I5" s="11">
        <f t="shared" si="1"/>
        <v>27.125423728813558</v>
      </c>
      <c r="J5" s="10">
        <v>19</v>
      </c>
      <c r="K5" s="21">
        <v>6</v>
      </c>
      <c r="L5" s="8">
        <v>949718</v>
      </c>
      <c r="M5" s="10">
        <v>145768</v>
      </c>
      <c r="N5" s="12">
        <v>46204</v>
      </c>
      <c r="O5" s="29" t="s">
        <v>215</v>
      </c>
      <c r="R5" s="6"/>
    </row>
    <row r="6" spans="1:18" s="52" customFormat="1" ht="24.9" customHeight="1">
      <c r="A6" s="11">
        <v>4</v>
      </c>
      <c r="B6" s="11">
        <v>18</v>
      </c>
      <c r="C6" s="7" t="s">
        <v>399</v>
      </c>
      <c r="D6" s="8">
        <v>16247.29</v>
      </c>
      <c r="E6" s="8">
        <v>929.9</v>
      </c>
      <c r="F6" s="136">
        <f t="shared" si="0"/>
        <v>16.472083019679538</v>
      </c>
      <c r="G6" s="10">
        <v>2155</v>
      </c>
      <c r="H6" s="11">
        <v>160</v>
      </c>
      <c r="I6" s="11">
        <f t="shared" si="1"/>
        <v>13.46875</v>
      </c>
      <c r="J6" s="10">
        <v>16</v>
      </c>
      <c r="K6" s="10">
        <v>0</v>
      </c>
      <c r="L6" s="8">
        <v>17177.189999999999</v>
      </c>
      <c r="M6" s="10">
        <v>2280</v>
      </c>
      <c r="N6" s="12" t="s">
        <v>48</v>
      </c>
      <c r="O6" s="30" t="s">
        <v>44</v>
      </c>
      <c r="R6" s="6"/>
    </row>
    <row r="7" spans="1:18" s="52" customFormat="1" ht="24.9" customHeight="1">
      <c r="A7" s="11">
        <v>5</v>
      </c>
      <c r="B7" s="11">
        <v>5</v>
      </c>
      <c r="C7" s="13" t="s">
        <v>342</v>
      </c>
      <c r="D7" s="8">
        <v>14601.73</v>
      </c>
      <c r="E7" s="8">
        <v>13503.66</v>
      </c>
      <c r="F7" s="136">
        <f t="shared" si="0"/>
        <v>8.131647271924794E-2</v>
      </c>
      <c r="G7" s="10">
        <v>2438</v>
      </c>
      <c r="H7" s="11">
        <v>111</v>
      </c>
      <c r="I7" s="11">
        <f t="shared" si="1"/>
        <v>21.963963963963963</v>
      </c>
      <c r="J7" s="10">
        <v>13</v>
      </c>
      <c r="K7" s="21">
        <v>8</v>
      </c>
      <c r="L7" s="8">
        <v>392592</v>
      </c>
      <c r="M7" s="10">
        <v>65417</v>
      </c>
      <c r="N7" s="12">
        <v>46192</v>
      </c>
      <c r="O7" s="30" t="s">
        <v>40</v>
      </c>
      <c r="R7" s="6"/>
    </row>
    <row r="8" spans="1:18" s="52" customFormat="1" ht="24.9" customHeight="1">
      <c r="A8" s="11">
        <v>6</v>
      </c>
      <c r="B8" s="11">
        <v>4</v>
      </c>
      <c r="C8" s="7" t="s">
        <v>375</v>
      </c>
      <c r="D8" s="8">
        <v>14584.11</v>
      </c>
      <c r="E8" s="8">
        <v>14632.16</v>
      </c>
      <c r="F8" s="136">
        <f t="shared" si="0"/>
        <v>-3.2838623962558686E-3</v>
      </c>
      <c r="G8" s="10">
        <v>2405</v>
      </c>
      <c r="H8" s="11">
        <v>111</v>
      </c>
      <c r="I8" s="11">
        <f t="shared" si="1"/>
        <v>21.666666666666668</v>
      </c>
      <c r="J8" s="127">
        <v>15</v>
      </c>
      <c r="K8" s="21">
        <v>5</v>
      </c>
      <c r="L8" s="129">
        <v>190698</v>
      </c>
      <c r="M8" s="127">
        <v>30864</v>
      </c>
      <c r="N8" s="153">
        <v>46213</v>
      </c>
      <c r="O8" s="30" t="s">
        <v>40</v>
      </c>
      <c r="R8" s="6"/>
    </row>
    <row r="9" spans="1:18" s="52" customFormat="1" ht="24" customHeight="1">
      <c r="A9" s="11">
        <v>7</v>
      </c>
      <c r="B9" s="11" t="s">
        <v>57</v>
      </c>
      <c r="C9" s="7" t="s">
        <v>406</v>
      </c>
      <c r="D9" s="8">
        <v>10106.19</v>
      </c>
      <c r="E9" s="10" t="s">
        <v>53</v>
      </c>
      <c r="F9" s="10" t="s">
        <v>53</v>
      </c>
      <c r="G9" s="127">
        <v>1873</v>
      </c>
      <c r="H9" s="11">
        <v>17</v>
      </c>
      <c r="I9" s="11">
        <f t="shared" si="1"/>
        <v>110.17647058823529</v>
      </c>
      <c r="J9" s="127">
        <v>7</v>
      </c>
      <c r="K9" s="10" t="s">
        <v>57</v>
      </c>
      <c r="L9" s="129">
        <v>10106</v>
      </c>
      <c r="M9" s="127">
        <v>1873</v>
      </c>
      <c r="N9" s="10" t="s">
        <v>48</v>
      </c>
      <c r="O9" s="30" t="s">
        <v>308</v>
      </c>
      <c r="R9" s="6"/>
    </row>
    <row r="10" spans="1:18" s="52" customFormat="1" ht="24.9" customHeight="1">
      <c r="A10" s="11">
        <v>8</v>
      </c>
      <c r="B10" s="11">
        <v>6</v>
      </c>
      <c r="C10" s="13" t="s">
        <v>333</v>
      </c>
      <c r="D10" s="8">
        <v>9903.43</v>
      </c>
      <c r="E10" s="8">
        <v>13362.99</v>
      </c>
      <c r="F10" s="136">
        <f>(D10-E10)/E10</f>
        <v>-0.25889116133440193</v>
      </c>
      <c r="G10" s="10">
        <v>1341</v>
      </c>
      <c r="H10" s="11">
        <v>48</v>
      </c>
      <c r="I10" s="11">
        <f t="shared" si="1"/>
        <v>27.9375</v>
      </c>
      <c r="J10" s="10">
        <v>8</v>
      </c>
      <c r="K10" s="21">
        <v>9</v>
      </c>
      <c r="L10" s="8">
        <v>422378</v>
      </c>
      <c r="M10" s="10">
        <v>53892</v>
      </c>
      <c r="N10" s="12">
        <v>46185</v>
      </c>
      <c r="O10" s="30" t="s">
        <v>88</v>
      </c>
      <c r="R10" s="6"/>
    </row>
    <row r="11" spans="1:18" s="52" customFormat="1" ht="24.9" customHeight="1">
      <c r="A11" s="11">
        <v>9</v>
      </c>
      <c r="B11" s="11">
        <v>8</v>
      </c>
      <c r="C11" s="7" t="s">
        <v>390</v>
      </c>
      <c r="D11" s="8">
        <v>7254</v>
      </c>
      <c r="E11" s="8">
        <v>8333</v>
      </c>
      <c r="F11" s="136">
        <f>(D11-E11)/E11</f>
        <v>-0.1294851794071763</v>
      </c>
      <c r="G11" s="10">
        <v>1323</v>
      </c>
      <c r="H11" s="10" t="s">
        <v>53</v>
      </c>
      <c r="I11" s="10" t="s">
        <v>53</v>
      </c>
      <c r="J11" s="10">
        <v>16</v>
      </c>
      <c r="K11" s="21">
        <v>3</v>
      </c>
      <c r="L11" s="8">
        <v>31285</v>
      </c>
      <c r="M11" s="10">
        <v>6212</v>
      </c>
      <c r="N11" s="12">
        <v>46227</v>
      </c>
      <c r="O11" s="30" t="s">
        <v>46</v>
      </c>
      <c r="R11" s="6"/>
    </row>
    <row r="12" spans="1:18" s="52" customFormat="1" ht="24.9" customHeight="1">
      <c r="A12" s="11">
        <v>10</v>
      </c>
      <c r="B12" s="11" t="s">
        <v>51</v>
      </c>
      <c r="C12" s="7" t="s">
        <v>404</v>
      </c>
      <c r="D12" s="8">
        <v>7172.86</v>
      </c>
      <c r="E12" s="10" t="s">
        <v>53</v>
      </c>
      <c r="F12" s="10" t="s">
        <v>53</v>
      </c>
      <c r="G12" s="10">
        <v>964</v>
      </c>
      <c r="H12" s="11">
        <v>135</v>
      </c>
      <c r="I12" s="11">
        <f t="shared" ref="I12:I17" si="2">G12/H12</f>
        <v>7.1407407407407408</v>
      </c>
      <c r="J12" s="10">
        <v>13</v>
      </c>
      <c r="K12" s="10">
        <v>1</v>
      </c>
      <c r="L12" s="8">
        <v>7173</v>
      </c>
      <c r="M12" s="10">
        <v>964</v>
      </c>
      <c r="N12" s="12">
        <v>46241</v>
      </c>
      <c r="O12" s="30" t="s">
        <v>88</v>
      </c>
      <c r="R12" s="6"/>
    </row>
    <row r="13" spans="1:18" s="52" customFormat="1" ht="24.9" customHeight="1">
      <c r="A13" s="11">
        <v>11</v>
      </c>
      <c r="B13" s="11" t="s">
        <v>57</v>
      </c>
      <c r="C13" s="7" t="s">
        <v>405</v>
      </c>
      <c r="D13" s="8">
        <v>7065.79</v>
      </c>
      <c r="E13" s="10" t="s">
        <v>53</v>
      </c>
      <c r="F13" s="10" t="s">
        <v>53</v>
      </c>
      <c r="G13" s="127">
        <v>733</v>
      </c>
      <c r="H13" s="137">
        <v>6</v>
      </c>
      <c r="I13" s="11">
        <f t="shared" si="2"/>
        <v>122.16666666666667</v>
      </c>
      <c r="J13" s="127">
        <v>6</v>
      </c>
      <c r="K13" s="10" t="s">
        <v>57</v>
      </c>
      <c r="L13" s="129">
        <v>7066</v>
      </c>
      <c r="M13" s="10">
        <v>733</v>
      </c>
      <c r="N13" s="10" t="s">
        <v>48</v>
      </c>
      <c r="O13" s="30" t="s">
        <v>215</v>
      </c>
      <c r="R13" s="6"/>
    </row>
    <row r="14" spans="1:18" s="1" customFormat="1" ht="24.9" customHeight="1">
      <c r="A14" s="11">
        <v>12</v>
      </c>
      <c r="B14" s="11">
        <v>7</v>
      </c>
      <c r="C14" s="7" t="s">
        <v>371</v>
      </c>
      <c r="D14" s="8">
        <v>6921.64</v>
      </c>
      <c r="E14" s="8">
        <v>9062.9500000000007</v>
      </c>
      <c r="F14" s="136">
        <f>(D14-E14)/E14</f>
        <v>-0.23627075069375869</v>
      </c>
      <c r="G14" s="10">
        <v>1030</v>
      </c>
      <c r="H14" s="11">
        <v>52</v>
      </c>
      <c r="I14" s="11">
        <f t="shared" si="2"/>
        <v>19.807692307692307</v>
      </c>
      <c r="J14" s="10">
        <v>7</v>
      </c>
      <c r="K14" s="21">
        <v>6</v>
      </c>
      <c r="L14" s="8">
        <v>140607.72</v>
      </c>
      <c r="M14" s="10">
        <v>18366</v>
      </c>
      <c r="N14" s="12">
        <v>46206</v>
      </c>
      <c r="O14" s="30" t="s">
        <v>44</v>
      </c>
    </row>
    <row r="15" spans="1:18" s="1" customFormat="1" ht="24.9" customHeight="1">
      <c r="A15" s="11">
        <v>13</v>
      </c>
      <c r="B15" s="11" t="s">
        <v>57</v>
      </c>
      <c r="C15" s="7" t="s">
        <v>400</v>
      </c>
      <c r="D15" s="8">
        <v>2416.4</v>
      </c>
      <c r="E15" s="10" t="s">
        <v>53</v>
      </c>
      <c r="F15" s="10" t="s">
        <v>53</v>
      </c>
      <c r="G15" s="10">
        <v>313</v>
      </c>
      <c r="H15" s="11">
        <v>7</v>
      </c>
      <c r="I15" s="11">
        <f t="shared" si="2"/>
        <v>44.714285714285715</v>
      </c>
      <c r="J15" s="10">
        <v>7</v>
      </c>
      <c r="K15" s="10">
        <v>0</v>
      </c>
      <c r="L15" s="8">
        <v>2416.4</v>
      </c>
      <c r="M15" s="10">
        <v>313</v>
      </c>
      <c r="N15" s="12" t="s">
        <v>48</v>
      </c>
      <c r="O15" s="29" t="s">
        <v>44</v>
      </c>
    </row>
    <row r="16" spans="1:18" s="1" customFormat="1" ht="24.9" customHeight="1">
      <c r="A16" s="11">
        <v>14</v>
      </c>
      <c r="B16" s="10" t="s">
        <v>53</v>
      </c>
      <c r="C16" s="7" t="s">
        <v>401</v>
      </c>
      <c r="D16" s="8">
        <v>2062.6999999999998</v>
      </c>
      <c r="E16" s="10" t="s">
        <v>53</v>
      </c>
      <c r="F16" s="10" t="s">
        <v>53</v>
      </c>
      <c r="G16" s="10">
        <v>266</v>
      </c>
      <c r="H16" s="11">
        <v>6</v>
      </c>
      <c r="I16" s="11">
        <f t="shared" si="2"/>
        <v>44.333333333333336</v>
      </c>
      <c r="J16" s="10">
        <v>5</v>
      </c>
      <c r="K16" s="10">
        <v>1</v>
      </c>
      <c r="L16" s="8">
        <v>2062.6999999999998</v>
      </c>
      <c r="M16" s="10">
        <v>266</v>
      </c>
      <c r="N16" s="10" t="s">
        <v>53</v>
      </c>
      <c r="O16" s="29" t="s">
        <v>44</v>
      </c>
    </row>
    <row r="17" spans="1:15" s="1" customFormat="1" ht="24.9" customHeight="1">
      <c r="A17" s="11">
        <v>15</v>
      </c>
      <c r="B17" s="11">
        <v>11</v>
      </c>
      <c r="C17" s="7" t="s">
        <v>315</v>
      </c>
      <c r="D17" s="8">
        <v>1400.8899999999999</v>
      </c>
      <c r="E17" s="8">
        <v>2643.2200000000003</v>
      </c>
      <c r="F17" s="136">
        <f>(D17-E17)/E17</f>
        <v>-0.47000628021882412</v>
      </c>
      <c r="G17" s="10">
        <v>214</v>
      </c>
      <c r="H17" s="11">
        <v>9</v>
      </c>
      <c r="I17" s="11">
        <f t="shared" si="2"/>
        <v>23.777777777777779</v>
      </c>
      <c r="J17" s="10">
        <v>1</v>
      </c>
      <c r="K17" s="21">
        <v>11</v>
      </c>
      <c r="L17" s="8">
        <v>312937.7</v>
      </c>
      <c r="M17" s="10">
        <v>41722</v>
      </c>
      <c r="N17" s="12">
        <v>46171</v>
      </c>
      <c r="O17" s="30" t="s">
        <v>49</v>
      </c>
    </row>
    <row r="18" spans="1:15" s="1" customFormat="1" ht="24.9" customHeight="1">
      <c r="A18" s="11">
        <v>16</v>
      </c>
      <c r="B18" s="10" t="s">
        <v>53</v>
      </c>
      <c r="C18" s="135" t="s">
        <v>335</v>
      </c>
      <c r="D18" s="8">
        <v>1352</v>
      </c>
      <c r="E18" s="10" t="s">
        <v>53</v>
      </c>
      <c r="F18" s="10" t="s">
        <v>53</v>
      </c>
      <c r="G18" s="10">
        <v>547</v>
      </c>
      <c r="H18" s="10" t="s">
        <v>53</v>
      </c>
      <c r="I18" s="10" t="s">
        <v>53</v>
      </c>
      <c r="J18" s="10">
        <v>4</v>
      </c>
      <c r="K18" s="10" t="s">
        <v>53</v>
      </c>
      <c r="L18" s="8">
        <v>13738</v>
      </c>
      <c r="M18" s="10">
        <v>4882</v>
      </c>
      <c r="N18" s="23">
        <v>45884</v>
      </c>
      <c r="O18" s="29" t="s">
        <v>46</v>
      </c>
    </row>
    <row r="19" spans="1:15" s="1" customFormat="1" ht="24.9" customHeight="1">
      <c r="A19" s="11">
        <v>17</v>
      </c>
      <c r="B19" s="10" t="s">
        <v>53</v>
      </c>
      <c r="C19" s="7" t="s">
        <v>402</v>
      </c>
      <c r="D19" s="8">
        <v>1206</v>
      </c>
      <c r="E19" s="10" t="s">
        <v>53</v>
      </c>
      <c r="F19" s="10" t="s">
        <v>53</v>
      </c>
      <c r="G19" s="10">
        <v>177</v>
      </c>
      <c r="H19" s="11">
        <v>1</v>
      </c>
      <c r="I19" s="11">
        <f>G19/H19</f>
        <v>177</v>
      </c>
      <c r="J19" s="10">
        <v>1</v>
      </c>
      <c r="K19" s="10">
        <v>505</v>
      </c>
      <c r="L19" s="8">
        <v>157620.18</v>
      </c>
      <c r="M19" s="10">
        <v>30800</v>
      </c>
      <c r="N19" s="12">
        <v>42703</v>
      </c>
      <c r="O19" s="29" t="s">
        <v>44</v>
      </c>
    </row>
    <row r="20" spans="1:15" s="1" customFormat="1" ht="24.9" customHeight="1">
      <c r="A20" s="11">
        <v>18</v>
      </c>
      <c r="B20" s="11">
        <v>20</v>
      </c>
      <c r="C20" s="7" t="s">
        <v>238</v>
      </c>
      <c r="D20" s="8">
        <v>781.13</v>
      </c>
      <c r="E20" s="8">
        <v>340.83</v>
      </c>
      <c r="F20" s="136">
        <f>(D20-E20)/E20</f>
        <v>1.2918463750256728</v>
      </c>
      <c r="G20" s="10">
        <v>104</v>
      </c>
      <c r="H20" s="11">
        <v>8</v>
      </c>
      <c r="I20" s="11">
        <f>G20/H20</f>
        <v>13</v>
      </c>
      <c r="J20" s="10">
        <v>3</v>
      </c>
      <c r="K20" s="10" t="s">
        <v>53</v>
      </c>
      <c r="L20" s="8">
        <v>203594.16</v>
      </c>
      <c r="M20" s="10">
        <v>28107</v>
      </c>
      <c r="N20" s="12">
        <v>46122</v>
      </c>
      <c r="O20" s="30" t="s">
        <v>47</v>
      </c>
    </row>
    <row r="21" spans="1:15" s="1" customFormat="1" ht="24.9" customHeight="1">
      <c r="A21" s="11">
        <v>19</v>
      </c>
      <c r="B21" s="10" t="s">
        <v>53</v>
      </c>
      <c r="C21" s="7" t="s">
        <v>113</v>
      </c>
      <c r="D21" s="8">
        <v>671</v>
      </c>
      <c r="E21" s="10" t="s">
        <v>53</v>
      </c>
      <c r="F21" s="10" t="s">
        <v>53</v>
      </c>
      <c r="G21" s="10">
        <v>292</v>
      </c>
      <c r="H21" s="10" t="s">
        <v>53</v>
      </c>
      <c r="I21" s="10" t="s">
        <v>53</v>
      </c>
      <c r="J21" s="10">
        <v>4</v>
      </c>
      <c r="K21" s="10" t="s">
        <v>53</v>
      </c>
      <c r="L21" s="8">
        <v>24469</v>
      </c>
      <c r="M21" s="10">
        <v>4800</v>
      </c>
      <c r="N21" s="12">
        <v>46052</v>
      </c>
      <c r="O21" s="30" t="s">
        <v>46</v>
      </c>
    </row>
    <row r="22" spans="1:15" s="1" customFormat="1" ht="24.6" customHeight="1">
      <c r="A22" s="11">
        <v>20</v>
      </c>
      <c r="B22" s="10" t="s">
        <v>53</v>
      </c>
      <c r="C22" s="7" t="s">
        <v>391</v>
      </c>
      <c r="D22" s="8">
        <v>621.77</v>
      </c>
      <c r="E22" s="10" t="s">
        <v>53</v>
      </c>
      <c r="F22" s="10" t="s">
        <v>53</v>
      </c>
      <c r="G22" s="10">
        <v>103</v>
      </c>
      <c r="H22" s="11">
        <v>11</v>
      </c>
      <c r="I22" s="11">
        <f>G22/H22</f>
        <v>9.3636363636363633</v>
      </c>
      <c r="J22" s="10">
        <v>3</v>
      </c>
      <c r="K22" s="10" t="s">
        <v>53</v>
      </c>
      <c r="L22" s="8">
        <v>3877.89</v>
      </c>
      <c r="M22" s="10">
        <v>556</v>
      </c>
      <c r="N22" s="12">
        <v>46227</v>
      </c>
      <c r="O22" s="30" t="s">
        <v>45</v>
      </c>
    </row>
    <row r="23" spans="1:15" ht="24.6" customHeight="1">
      <c r="A23" s="11">
        <v>21</v>
      </c>
      <c r="B23" s="11" t="s">
        <v>51</v>
      </c>
      <c r="C23" s="7" t="s">
        <v>403</v>
      </c>
      <c r="D23" s="8">
        <v>478.17</v>
      </c>
      <c r="E23" s="10" t="s">
        <v>53</v>
      </c>
      <c r="F23" s="10" t="s">
        <v>53</v>
      </c>
      <c r="G23" s="10">
        <v>79</v>
      </c>
      <c r="H23" s="11">
        <v>13</v>
      </c>
      <c r="I23" s="11">
        <f>G23/H23</f>
        <v>6.0769230769230766</v>
      </c>
      <c r="J23" s="10">
        <v>5</v>
      </c>
      <c r="K23" s="10">
        <v>1</v>
      </c>
      <c r="L23" s="8">
        <v>478.17</v>
      </c>
      <c r="M23" s="10">
        <v>79</v>
      </c>
      <c r="N23" s="12">
        <v>46241</v>
      </c>
      <c r="O23" s="30" t="s">
        <v>228</v>
      </c>
    </row>
    <row r="24" spans="1:15" ht="24.6" customHeight="1">
      <c r="A24" s="11">
        <v>22</v>
      </c>
      <c r="B24" s="11">
        <v>9</v>
      </c>
      <c r="C24" s="7" t="s">
        <v>389</v>
      </c>
      <c r="D24" s="8">
        <v>373</v>
      </c>
      <c r="E24" s="8">
        <v>3498</v>
      </c>
      <c r="F24" s="136">
        <f>(D24-E24)/E24</f>
        <v>-0.89336763865065749</v>
      </c>
      <c r="G24" s="10">
        <v>60</v>
      </c>
      <c r="H24" s="10" t="s">
        <v>53</v>
      </c>
      <c r="I24" s="10" t="s">
        <v>53</v>
      </c>
      <c r="J24" s="10">
        <v>1</v>
      </c>
      <c r="K24" s="21">
        <v>3</v>
      </c>
      <c r="L24" s="8">
        <v>16653</v>
      </c>
      <c r="M24" s="10">
        <v>2306</v>
      </c>
      <c r="N24" s="12">
        <v>46227</v>
      </c>
      <c r="O24" s="30" t="s">
        <v>46</v>
      </c>
    </row>
    <row r="25" spans="1:15" ht="24.6" customHeight="1">
      <c r="A25" s="11">
        <v>23</v>
      </c>
      <c r="B25" s="11">
        <v>21</v>
      </c>
      <c r="C25" s="13" t="s">
        <v>343</v>
      </c>
      <c r="D25" s="8">
        <v>352</v>
      </c>
      <c r="E25" s="8">
        <v>262</v>
      </c>
      <c r="F25" s="136">
        <f>(D25-E25)/E25</f>
        <v>0.34351145038167941</v>
      </c>
      <c r="G25" s="10">
        <v>51</v>
      </c>
      <c r="H25" s="10" t="s">
        <v>53</v>
      </c>
      <c r="I25" s="10" t="s">
        <v>53</v>
      </c>
      <c r="J25" s="10">
        <v>3</v>
      </c>
      <c r="K25" s="21">
        <v>9</v>
      </c>
      <c r="L25" s="8">
        <v>16840</v>
      </c>
      <c r="M25" s="10">
        <v>2743</v>
      </c>
      <c r="N25" s="12">
        <v>46185</v>
      </c>
      <c r="O25" s="30" t="s">
        <v>46</v>
      </c>
    </row>
    <row r="26" spans="1:15" ht="24.6" customHeight="1">
      <c r="A26" s="11">
        <v>24</v>
      </c>
      <c r="B26" s="11">
        <v>35</v>
      </c>
      <c r="C26" s="13" t="s">
        <v>223</v>
      </c>
      <c r="D26" s="8">
        <v>286</v>
      </c>
      <c r="E26" s="8">
        <v>30</v>
      </c>
      <c r="F26" s="136">
        <f>(D26-E26)/E26</f>
        <v>8.5333333333333332</v>
      </c>
      <c r="G26" s="10">
        <v>40</v>
      </c>
      <c r="H26" s="11">
        <v>1</v>
      </c>
      <c r="I26" s="11">
        <f t="shared" ref="I26:I36" si="3">G26/H26</f>
        <v>40</v>
      </c>
      <c r="J26" s="10">
        <v>1</v>
      </c>
      <c r="K26" s="10" t="s">
        <v>53</v>
      </c>
      <c r="L26" s="8">
        <v>2125.67</v>
      </c>
      <c r="M26" s="10">
        <v>315</v>
      </c>
      <c r="N26" s="23">
        <v>46104</v>
      </c>
      <c r="O26" s="29" t="s">
        <v>47</v>
      </c>
    </row>
    <row r="27" spans="1:15" ht="24.6" customHeight="1">
      <c r="A27" s="11">
        <v>25</v>
      </c>
      <c r="B27" s="11">
        <v>22</v>
      </c>
      <c r="C27" s="7" t="s">
        <v>273</v>
      </c>
      <c r="D27" s="8">
        <v>149.94999999999999</v>
      </c>
      <c r="E27" s="8">
        <v>250.54</v>
      </c>
      <c r="F27" s="136">
        <f>(D27-E27)/E27</f>
        <v>-0.40149277560469387</v>
      </c>
      <c r="G27" s="10">
        <v>32</v>
      </c>
      <c r="H27" s="11">
        <v>1</v>
      </c>
      <c r="I27" s="11">
        <f t="shared" si="3"/>
        <v>32</v>
      </c>
      <c r="J27" s="10">
        <v>1</v>
      </c>
      <c r="K27" s="21">
        <v>15</v>
      </c>
      <c r="L27" s="8">
        <v>938864</v>
      </c>
      <c r="M27" s="10">
        <v>112672</v>
      </c>
      <c r="N27" s="12">
        <v>46143</v>
      </c>
      <c r="O27" s="30" t="s">
        <v>40</v>
      </c>
    </row>
    <row r="28" spans="1:15" ht="24.6" customHeight="1">
      <c r="A28" s="11">
        <v>26</v>
      </c>
      <c r="B28" s="11">
        <v>15</v>
      </c>
      <c r="C28" s="13" t="s">
        <v>386</v>
      </c>
      <c r="D28" s="8">
        <v>148.30000000000001</v>
      </c>
      <c r="E28" s="8">
        <v>1092.3499999999999</v>
      </c>
      <c r="F28" s="136">
        <f>(D28-E28)/E28</f>
        <v>-0.86423765276697029</v>
      </c>
      <c r="G28" s="10">
        <v>19</v>
      </c>
      <c r="H28" s="11">
        <v>5</v>
      </c>
      <c r="I28" s="11">
        <f t="shared" si="3"/>
        <v>3.8</v>
      </c>
      <c r="J28" s="10">
        <v>2</v>
      </c>
      <c r="K28" s="21">
        <v>4</v>
      </c>
      <c r="L28" s="8">
        <v>15062</v>
      </c>
      <c r="M28" s="10">
        <v>2113</v>
      </c>
      <c r="N28" s="12">
        <v>46220</v>
      </c>
      <c r="O28" s="30" t="s">
        <v>88</v>
      </c>
    </row>
    <row r="29" spans="1:15" ht="24.6" customHeight="1">
      <c r="A29" s="11">
        <v>27</v>
      </c>
      <c r="B29" s="10" t="s">
        <v>53</v>
      </c>
      <c r="C29" s="18" t="s">
        <v>210</v>
      </c>
      <c r="D29" s="8">
        <v>147.5</v>
      </c>
      <c r="E29" s="10" t="s">
        <v>53</v>
      </c>
      <c r="F29" s="10" t="s">
        <v>53</v>
      </c>
      <c r="G29" s="10">
        <v>26</v>
      </c>
      <c r="H29" s="11">
        <v>1</v>
      </c>
      <c r="I29" s="11">
        <f t="shared" si="3"/>
        <v>26</v>
      </c>
      <c r="J29" s="10">
        <v>1</v>
      </c>
      <c r="K29" s="10" t="s">
        <v>53</v>
      </c>
      <c r="L29" s="8">
        <v>1456.11</v>
      </c>
      <c r="M29" s="10">
        <v>239</v>
      </c>
      <c r="N29" s="12">
        <v>46087</v>
      </c>
      <c r="O29" s="30" t="s">
        <v>47</v>
      </c>
    </row>
    <row r="30" spans="1:15" ht="24.6" customHeight="1">
      <c r="A30" s="11">
        <v>28</v>
      </c>
      <c r="B30" s="11">
        <v>26</v>
      </c>
      <c r="C30" s="7" t="s">
        <v>257</v>
      </c>
      <c r="D30" s="8">
        <v>142</v>
      </c>
      <c r="E30" s="8">
        <v>89</v>
      </c>
      <c r="F30" s="136">
        <f>(D30-E30)/E30</f>
        <v>0.5955056179775281</v>
      </c>
      <c r="G30" s="10">
        <v>37</v>
      </c>
      <c r="H30" s="11">
        <v>2</v>
      </c>
      <c r="I30" s="11">
        <f t="shared" si="3"/>
        <v>18.5</v>
      </c>
      <c r="J30" s="10">
        <v>1</v>
      </c>
      <c r="K30" s="10" t="s">
        <v>53</v>
      </c>
      <c r="L30" s="8">
        <v>22246.35</v>
      </c>
      <c r="M30" s="10">
        <v>5463</v>
      </c>
      <c r="N30" s="12">
        <v>45919</v>
      </c>
      <c r="O30" s="30" t="s">
        <v>90</v>
      </c>
    </row>
    <row r="31" spans="1:15" ht="24.6" customHeight="1">
      <c r="A31" s="11">
        <v>29</v>
      </c>
      <c r="B31" s="11">
        <v>10</v>
      </c>
      <c r="C31" s="13" t="s">
        <v>262</v>
      </c>
      <c r="D31" s="8">
        <v>141.41</v>
      </c>
      <c r="E31" s="8">
        <v>2710.2</v>
      </c>
      <c r="F31" s="136">
        <f>(D31-E31)/E31</f>
        <v>-0.94782303889011887</v>
      </c>
      <c r="G31" s="10">
        <v>27</v>
      </c>
      <c r="H31" s="11">
        <v>1</v>
      </c>
      <c r="I31" s="11">
        <f t="shared" si="3"/>
        <v>27</v>
      </c>
      <c r="J31" s="10">
        <v>1</v>
      </c>
      <c r="K31" s="21">
        <v>16</v>
      </c>
      <c r="L31" s="8">
        <v>702358</v>
      </c>
      <c r="M31" s="10">
        <v>92747</v>
      </c>
      <c r="N31" s="12">
        <v>46136</v>
      </c>
      <c r="O31" s="30" t="s">
        <v>215</v>
      </c>
    </row>
    <row r="32" spans="1:15" ht="24.6" customHeight="1">
      <c r="A32" s="11">
        <v>30</v>
      </c>
      <c r="B32" s="10" t="s">
        <v>53</v>
      </c>
      <c r="C32" s="7" t="s">
        <v>360</v>
      </c>
      <c r="D32" s="8">
        <v>88.75</v>
      </c>
      <c r="E32" s="10" t="s">
        <v>53</v>
      </c>
      <c r="F32" s="10" t="s">
        <v>53</v>
      </c>
      <c r="G32" s="10">
        <v>19</v>
      </c>
      <c r="H32" s="11">
        <v>2</v>
      </c>
      <c r="I32" s="11">
        <f t="shared" si="3"/>
        <v>9.5</v>
      </c>
      <c r="J32" s="10">
        <v>1</v>
      </c>
      <c r="K32" s="10" t="s">
        <v>53</v>
      </c>
      <c r="L32" s="8">
        <v>5286.05</v>
      </c>
      <c r="M32" s="10">
        <v>771</v>
      </c>
      <c r="N32" s="12">
        <v>46192</v>
      </c>
      <c r="O32" s="30" t="s">
        <v>45</v>
      </c>
    </row>
    <row r="33" spans="1:15" ht="24.6" customHeight="1">
      <c r="A33" s="11">
        <v>31</v>
      </c>
      <c r="B33" s="11">
        <v>25</v>
      </c>
      <c r="C33" s="18" t="s">
        <v>184</v>
      </c>
      <c r="D33" s="8">
        <v>77</v>
      </c>
      <c r="E33" s="8">
        <v>109.5</v>
      </c>
      <c r="F33" s="136">
        <f>(D33-E33)/E33</f>
        <v>-0.29680365296803651</v>
      </c>
      <c r="G33" s="10">
        <v>13</v>
      </c>
      <c r="H33" s="11">
        <v>1</v>
      </c>
      <c r="I33" s="11">
        <f t="shared" si="3"/>
        <v>13</v>
      </c>
      <c r="J33" s="10">
        <v>1</v>
      </c>
      <c r="K33" s="10">
        <v>21</v>
      </c>
      <c r="L33" s="8">
        <v>700551.32</v>
      </c>
      <c r="M33" s="10">
        <v>79559</v>
      </c>
      <c r="N33" s="23">
        <v>46101</v>
      </c>
      <c r="O33" s="29" t="s">
        <v>41</v>
      </c>
    </row>
    <row r="34" spans="1:15" ht="24.6" customHeight="1">
      <c r="A34" s="11">
        <v>32</v>
      </c>
      <c r="B34" s="11">
        <v>31</v>
      </c>
      <c r="C34" s="13" t="s">
        <v>334</v>
      </c>
      <c r="D34" s="8">
        <v>50.02</v>
      </c>
      <c r="E34" s="8">
        <v>48.78</v>
      </c>
      <c r="F34" s="136">
        <f>(D34-E34)/E34</f>
        <v>2.5420254202542066E-2</v>
      </c>
      <c r="G34" s="10">
        <v>10</v>
      </c>
      <c r="H34" s="11">
        <v>1</v>
      </c>
      <c r="I34" s="11">
        <f t="shared" si="3"/>
        <v>10</v>
      </c>
      <c r="J34" s="10">
        <v>1</v>
      </c>
      <c r="K34" s="21">
        <v>9</v>
      </c>
      <c r="L34" s="8">
        <v>139443</v>
      </c>
      <c r="M34" s="10">
        <v>17981</v>
      </c>
      <c r="N34" s="12">
        <v>46185</v>
      </c>
      <c r="O34" s="30" t="s">
        <v>215</v>
      </c>
    </row>
    <row r="35" spans="1:15" ht="24.6" customHeight="1">
      <c r="A35" s="11">
        <v>33</v>
      </c>
      <c r="B35" s="10" t="s">
        <v>53</v>
      </c>
      <c r="C35" s="7" t="s">
        <v>358</v>
      </c>
      <c r="D35" s="8">
        <v>42</v>
      </c>
      <c r="E35" s="10" t="s">
        <v>53</v>
      </c>
      <c r="F35" s="10" t="s">
        <v>53</v>
      </c>
      <c r="G35" s="10">
        <v>6</v>
      </c>
      <c r="H35" s="11">
        <v>1</v>
      </c>
      <c r="I35" s="11">
        <f t="shared" si="3"/>
        <v>6</v>
      </c>
      <c r="J35" s="10">
        <v>1</v>
      </c>
      <c r="K35" s="10" t="s">
        <v>53</v>
      </c>
      <c r="L35" s="8">
        <v>4987.22</v>
      </c>
      <c r="M35" s="10">
        <v>732</v>
      </c>
      <c r="N35" s="12">
        <v>46192</v>
      </c>
      <c r="O35" s="30" t="s">
        <v>49</v>
      </c>
    </row>
    <row r="36" spans="1:15" ht="24.6" customHeight="1">
      <c r="A36" s="11">
        <v>34</v>
      </c>
      <c r="B36" s="11">
        <v>33</v>
      </c>
      <c r="C36" s="144" t="s">
        <v>211</v>
      </c>
      <c r="D36" s="8">
        <v>34</v>
      </c>
      <c r="E36" s="8">
        <v>44</v>
      </c>
      <c r="F36" s="136">
        <f>(D36-E36)/E36</f>
        <v>-0.22727272727272727</v>
      </c>
      <c r="G36" s="10">
        <v>7</v>
      </c>
      <c r="H36" s="11">
        <v>1</v>
      </c>
      <c r="I36" s="11">
        <f t="shared" si="3"/>
        <v>7</v>
      </c>
      <c r="J36" s="10">
        <v>1</v>
      </c>
      <c r="K36" s="10" t="s">
        <v>53</v>
      </c>
      <c r="L36" s="8">
        <v>687.3</v>
      </c>
      <c r="M36" s="10">
        <v>110</v>
      </c>
      <c r="N36" s="23">
        <v>46104</v>
      </c>
      <c r="O36" s="29" t="s">
        <v>47</v>
      </c>
    </row>
    <row r="37" spans="1:15" ht="24.6" customHeight="1">
      <c r="A37" s="11">
        <v>35</v>
      </c>
      <c r="B37" s="10" t="s">
        <v>53</v>
      </c>
      <c r="C37" s="13" t="s">
        <v>353</v>
      </c>
      <c r="D37" s="8">
        <v>30</v>
      </c>
      <c r="E37" s="10" t="s">
        <v>53</v>
      </c>
      <c r="F37" s="10" t="s">
        <v>53</v>
      </c>
      <c r="G37" s="10">
        <v>7</v>
      </c>
      <c r="H37" s="10" t="s">
        <v>53</v>
      </c>
      <c r="I37" s="10" t="s">
        <v>53</v>
      </c>
      <c r="J37" s="10">
        <v>1</v>
      </c>
      <c r="K37" s="10" t="s">
        <v>53</v>
      </c>
      <c r="L37" s="8">
        <v>21696</v>
      </c>
      <c r="M37" s="10">
        <v>5343</v>
      </c>
      <c r="N37" s="12">
        <v>45758</v>
      </c>
      <c r="O37" s="30" t="s">
        <v>46</v>
      </c>
    </row>
    <row r="38" spans="1:15" ht="24.6" customHeight="1">
      <c r="A38" s="11">
        <v>36</v>
      </c>
      <c r="B38" s="11">
        <v>36</v>
      </c>
      <c r="C38" s="18" t="s">
        <v>294</v>
      </c>
      <c r="D38" s="8">
        <v>19.350000000000001</v>
      </c>
      <c r="E38" s="8">
        <v>19.350000000000001</v>
      </c>
      <c r="F38" s="10" t="s">
        <v>53</v>
      </c>
      <c r="G38" s="10">
        <v>3</v>
      </c>
      <c r="H38" s="11">
        <v>1</v>
      </c>
      <c r="I38" s="11">
        <f>G38/H38</f>
        <v>3</v>
      </c>
      <c r="J38" s="10">
        <v>1</v>
      </c>
      <c r="K38" s="10">
        <v>14</v>
      </c>
      <c r="L38" s="8">
        <v>2264.0500000000002</v>
      </c>
      <c r="M38" s="10">
        <v>833</v>
      </c>
      <c r="N38" s="23">
        <v>46150</v>
      </c>
      <c r="O38" s="29" t="s">
        <v>90</v>
      </c>
    </row>
    <row r="39" spans="1:15" ht="24.6" customHeight="1">
      <c r="A39" s="11">
        <v>37</v>
      </c>
      <c r="B39" s="10" t="s">
        <v>53</v>
      </c>
      <c r="C39" s="7" t="s">
        <v>199</v>
      </c>
      <c r="D39" s="8">
        <v>19.350000000000001</v>
      </c>
      <c r="E39" s="10" t="s">
        <v>53</v>
      </c>
      <c r="F39" s="10" t="s">
        <v>53</v>
      </c>
      <c r="G39" s="10">
        <v>5</v>
      </c>
      <c r="H39" s="11">
        <v>1</v>
      </c>
      <c r="I39" s="11">
        <f>G39/H39</f>
        <v>5</v>
      </c>
      <c r="J39" s="10">
        <v>1</v>
      </c>
      <c r="K39" s="10" t="s">
        <v>53</v>
      </c>
      <c r="L39" s="8">
        <v>4192.8900000000003</v>
      </c>
      <c r="M39" s="10">
        <v>815</v>
      </c>
      <c r="N39" s="12">
        <v>46104</v>
      </c>
      <c r="O39" s="30" t="s">
        <v>47</v>
      </c>
    </row>
    <row r="40" spans="1:15" ht="24.6" customHeight="1">
      <c r="A40" s="11">
        <v>38</v>
      </c>
      <c r="B40" s="11">
        <v>13</v>
      </c>
      <c r="C40" s="7" t="s">
        <v>279</v>
      </c>
      <c r="D40" s="8">
        <v>15</v>
      </c>
      <c r="E40" s="8">
        <v>1265</v>
      </c>
      <c r="F40" s="136">
        <f>(D40-E40)/E40</f>
        <v>-0.98814229249011853</v>
      </c>
      <c r="G40" s="10">
        <v>3</v>
      </c>
      <c r="H40" s="11">
        <v>1</v>
      </c>
      <c r="I40" s="11">
        <f>G40/H40</f>
        <v>3</v>
      </c>
      <c r="J40" s="10">
        <v>1</v>
      </c>
      <c r="K40" s="21">
        <v>15</v>
      </c>
      <c r="L40" s="8">
        <v>21076.06</v>
      </c>
      <c r="M40" s="10">
        <v>4291</v>
      </c>
      <c r="N40" s="12">
        <v>46143</v>
      </c>
      <c r="O40" s="30" t="s">
        <v>49</v>
      </c>
    </row>
    <row r="41" spans="1:15" ht="21" customHeight="1">
      <c r="A41" s="22"/>
      <c r="B41" s="11"/>
      <c r="C41" s="155" t="s">
        <v>388</v>
      </c>
      <c r="D41" s="131">
        <f>SUBTOTAL(109,Table132456789101112131415161718192021222324252627283031322933[Pajamos 
(GBO)])</f>
        <v>623433.59000000008</v>
      </c>
      <c r="E41" s="132">
        <f>SUBTOTAL(109,Table132456789101112131415161718192021222324252627283031322933[Pajamos 
praeita sav.
(GBO LW)])</f>
        <v>754036.74999999988</v>
      </c>
      <c r="F41" s="133">
        <f t="shared" ref="F41" si="4">(D41-E41)/E41</f>
        <v>-0.17320529801763618</v>
      </c>
      <c r="G41" s="134">
        <f>SUBTOTAL(109,Table132456789101112131415161718192021222324252627283031322933[Žiūrovų sk. 
(ADM)])</f>
        <v>80341</v>
      </c>
      <c r="H41" s="22"/>
      <c r="I41" s="22"/>
      <c r="J41" s="21"/>
      <c r="K41" s="10"/>
      <c r="L41" s="8"/>
      <c r="M41" s="10"/>
      <c r="N41" s="23"/>
      <c r="O41" s="29" t="s">
        <v>15</v>
      </c>
    </row>
    <row r="42" spans="1:15">
      <c r="F42" s="68"/>
      <c r="L42" s="70"/>
    </row>
    <row r="43" spans="1:15">
      <c r="F43" s="68"/>
      <c r="L43" s="70"/>
    </row>
    <row r="44" spans="1:15">
      <c r="F44" s="68"/>
      <c r="L44" s="70"/>
    </row>
    <row r="45" spans="1:15">
      <c r="F45" s="68"/>
      <c r="L45" s="70"/>
    </row>
    <row r="46" spans="1:15">
      <c r="F46" s="68"/>
      <c r="L46" s="70"/>
    </row>
    <row r="47" spans="1:15">
      <c r="F47" s="68"/>
      <c r="L47" s="70"/>
    </row>
    <row r="48" spans="1:15">
      <c r="F48" s="68"/>
      <c r="L48" s="70"/>
    </row>
    <row r="49" spans="1:19">
      <c r="F49" s="68"/>
      <c r="L49" s="70"/>
    </row>
    <row r="50" spans="1:19" s="69" customFormat="1">
      <c r="A50" s="150"/>
      <c r="B50" s="1"/>
      <c r="C50" s="26"/>
      <c r="D50" s="67"/>
      <c r="E50" s="67"/>
      <c r="F50" s="68"/>
      <c r="H50" s="66"/>
      <c r="I50" s="26"/>
      <c r="L50" s="70"/>
      <c r="N50" s="71"/>
      <c r="O50" s="72"/>
      <c r="P50" s="26"/>
      <c r="Q50" s="26"/>
      <c r="R50" s="26"/>
      <c r="S50" s="26"/>
    </row>
    <row r="51" spans="1:19" s="69" customFormat="1">
      <c r="A51" s="150"/>
      <c r="B51" s="1"/>
      <c r="C51" s="26"/>
      <c r="D51" s="67"/>
      <c r="E51" s="67"/>
      <c r="F51" s="68"/>
      <c r="H51" s="66"/>
      <c r="I51" s="26"/>
      <c r="L51" s="70"/>
      <c r="N51" s="71"/>
      <c r="O51" s="72"/>
      <c r="P51" s="26"/>
      <c r="Q51" s="26"/>
      <c r="R51" s="26"/>
      <c r="S51" s="26"/>
    </row>
    <row r="52" spans="1:19" s="69" customFormat="1">
      <c r="A52" s="150"/>
      <c r="B52" s="1"/>
      <c r="C52" s="26"/>
      <c r="D52" s="67"/>
      <c r="E52" s="67"/>
      <c r="F52" s="68"/>
      <c r="H52" s="66"/>
      <c r="I52" s="26"/>
      <c r="L52" s="70"/>
      <c r="N52" s="71"/>
      <c r="O52" s="72"/>
      <c r="P52" s="26"/>
      <c r="Q52" s="26"/>
      <c r="R52" s="26"/>
      <c r="S52" s="26"/>
    </row>
    <row r="53" spans="1:19" s="69" customFormat="1">
      <c r="A53" s="150"/>
      <c r="B53" s="1"/>
      <c r="C53" s="26"/>
      <c r="D53" s="67"/>
      <c r="E53" s="67"/>
      <c r="F53" s="68"/>
      <c r="H53" s="66"/>
      <c r="I53" s="26"/>
      <c r="L53" s="70"/>
      <c r="N53" s="71"/>
      <c r="O53" s="72"/>
      <c r="P53" s="26"/>
      <c r="Q53" s="26"/>
      <c r="R53" s="26"/>
      <c r="S53" s="26"/>
    </row>
    <row r="54" spans="1:19" s="69" customFormat="1">
      <c r="A54" s="150"/>
      <c r="B54" s="1"/>
      <c r="C54" s="26"/>
      <c r="D54" s="67"/>
      <c r="E54" s="67"/>
      <c r="F54" s="68"/>
      <c r="H54" s="66"/>
      <c r="I54" s="26"/>
      <c r="L54" s="67"/>
      <c r="N54" s="71"/>
      <c r="O54" s="72"/>
      <c r="P54" s="26"/>
      <c r="Q54" s="26"/>
      <c r="R54" s="26"/>
      <c r="S54" s="26"/>
    </row>
    <row r="55" spans="1:19" s="69" customFormat="1">
      <c r="A55" s="150"/>
      <c r="B55" s="1"/>
      <c r="C55" s="26"/>
      <c r="D55" s="67"/>
      <c r="E55" s="67"/>
      <c r="F55" s="68"/>
      <c r="H55" s="66"/>
      <c r="I55" s="26"/>
      <c r="L55" s="67"/>
      <c r="N55" s="71"/>
      <c r="O55" s="72"/>
      <c r="P55" s="26"/>
      <c r="Q55" s="26"/>
      <c r="R55" s="26"/>
      <c r="S55" s="26"/>
    </row>
    <row r="56" spans="1:19" s="69" customFormat="1">
      <c r="A56" s="150"/>
      <c r="B56" s="1"/>
      <c r="C56" s="26"/>
      <c r="D56" s="67"/>
      <c r="E56" s="67"/>
      <c r="F56" s="68"/>
      <c r="H56" s="66"/>
      <c r="I56" s="26"/>
      <c r="L56" s="67"/>
      <c r="N56" s="71"/>
      <c r="O56" s="72"/>
      <c r="P56" s="26"/>
      <c r="Q56" s="26"/>
      <c r="R56" s="26"/>
      <c r="S56" s="26"/>
    </row>
    <row r="57" spans="1:19" s="69" customFormat="1">
      <c r="A57" s="150"/>
      <c r="B57" s="1"/>
      <c r="C57" s="26"/>
      <c r="D57" s="67"/>
      <c r="E57" s="67"/>
      <c r="F57" s="68"/>
      <c r="H57" s="66"/>
      <c r="I57" s="26"/>
      <c r="L57" s="67"/>
      <c r="N57" s="71"/>
      <c r="O57" s="72"/>
      <c r="P57" s="26"/>
      <c r="Q57" s="26"/>
      <c r="R57" s="26"/>
      <c r="S57" s="26"/>
    </row>
    <row r="58" spans="1:19"/>
    <row r="59" spans="1:19"/>
    <row r="60" spans="1:19"/>
    <row r="61" spans="1:19"/>
    <row r="62" spans="1:19"/>
    <row r="63" spans="1:19"/>
    <row r="64" spans="1:19">
      <c r="A64" s="24"/>
    </row>
    <row r="65" spans="1:19">
      <c r="A65" s="24"/>
    </row>
    <row r="66" spans="1:19">
      <c r="A66" s="24"/>
    </row>
    <row r="67" spans="1:19" s="66" customFormat="1">
      <c r="A67" s="150"/>
      <c r="B67" s="1"/>
      <c r="C67" s="26"/>
      <c r="D67" s="67"/>
      <c r="E67" s="67"/>
      <c r="F67" s="26"/>
      <c r="G67" s="69"/>
      <c r="I67" s="26"/>
      <c r="J67" s="69"/>
      <c r="K67" s="69"/>
      <c r="L67" s="67"/>
      <c r="M67" s="69"/>
      <c r="N67" s="71"/>
      <c r="O67" s="72"/>
      <c r="P67" s="26"/>
      <c r="Q67" s="26"/>
      <c r="R67" s="26"/>
      <c r="S67" s="26"/>
    </row>
    <row r="68" spans="1:19" s="66" customFormat="1">
      <c r="A68" s="150"/>
      <c r="B68" s="1"/>
      <c r="C68" s="26"/>
      <c r="D68" s="67"/>
      <c r="E68" s="67"/>
      <c r="F68" s="26"/>
      <c r="G68" s="69"/>
      <c r="I68" s="26"/>
      <c r="J68" s="69"/>
      <c r="K68" s="69"/>
      <c r="L68" s="67"/>
      <c r="M68" s="69"/>
      <c r="N68" s="71"/>
      <c r="O68" s="72"/>
      <c r="P68" s="26"/>
      <c r="Q68" s="26"/>
      <c r="R68" s="26"/>
      <c r="S68" s="26"/>
    </row>
    <row r="69" spans="1:19" s="66" customFormat="1">
      <c r="A69" s="150"/>
      <c r="B69" s="1"/>
      <c r="C69" s="26"/>
      <c r="D69" s="67"/>
      <c r="E69" s="67"/>
      <c r="F69" s="26"/>
      <c r="G69" s="69"/>
      <c r="I69" s="26"/>
      <c r="J69" s="69"/>
      <c r="K69" s="69"/>
      <c r="L69" s="67"/>
      <c r="M69" s="69"/>
      <c r="N69" s="71"/>
      <c r="O69" s="72"/>
      <c r="P69" s="26"/>
      <c r="Q69" s="26"/>
      <c r="R69" s="26"/>
      <c r="S69" s="26"/>
    </row>
    <row r="70" spans="1:19" s="66" customFormat="1">
      <c r="A70" s="150"/>
      <c r="B70" s="1"/>
      <c r="C70" s="26"/>
      <c r="D70" s="67"/>
      <c r="E70" s="67"/>
      <c r="F70" s="26"/>
      <c r="G70" s="69"/>
      <c r="I70" s="26"/>
      <c r="J70" s="69"/>
      <c r="K70" s="69"/>
      <c r="L70" s="67"/>
      <c r="M70" s="69"/>
      <c r="N70" s="71"/>
      <c r="O70" s="72"/>
      <c r="P70" s="26"/>
      <c r="Q70" s="26"/>
      <c r="R70" s="26"/>
      <c r="S70" s="26"/>
    </row>
    <row r="71" spans="1:19" s="66" customFormat="1">
      <c r="A71" s="150"/>
      <c r="B71" s="1"/>
      <c r="C71" s="26"/>
      <c r="D71" s="67"/>
      <c r="E71" s="67"/>
      <c r="F71" s="26"/>
      <c r="G71" s="69"/>
      <c r="I71" s="26"/>
      <c r="J71" s="69"/>
      <c r="K71" s="69"/>
      <c r="L71" s="67"/>
      <c r="M71" s="69"/>
      <c r="N71" s="71"/>
      <c r="O71" s="72"/>
      <c r="P71" s="26"/>
      <c r="Q71" s="26"/>
      <c r="R71" s="26"/>
      <c r="S71" s="26"/>
    </row>
    <row r="72" spans="1:19" s="66" customFormat="1">
      <c r="A72" s="150"/>
      <c r="B72" s="1"/>
      <c r="C72" s="26"/>
      <c r="D72" s="67"/>
      <c r="E72" s="67"/>
      <c r="F72" s="26"/>
      <c r="G72" s="69"/>
      <c r="I72" s="26"/>
      <c r="J72" s="69"/>
      <c r="K72" s="69"/>
      <c r="L72" s="67"/>
      <c r="M72" s="69"/>
      <c r="N72" s="71"/>
      <c r="O72" s="72"/>
      <c r="P72" s="26"/>
      <c r="Q72" s="26"/>
      <c r="R72" s="26"/>
      <c r="S72" s="26"/>
    </row>
    <row r="73" spans="1:19" s="66" customFormat="1">
      <c r="A73" s="150"/>
      <c r="B73" s="1"/>
      <c r="C73" s="26"/>
      <c r="D73" s="67"/>
      <c r="E73" s="67"/>
      <c r="F73" s="26"/>
      <c r="G73" s="69"/>
      <c r="I73" s="26"/>
      <c r="J73" s="69"/>
      <c r="K73" s="69"/>
      <c r="L73" s="67"/>
      <c r="M73" s="69"/>
      <c r="N73" s="71"/>
      <c r="O73" s="72"/>
      <c r="P73" s="26"/>
      <c r="Q73" s="26"/>
      <c r="R73" s="26"/>
      <c r="S73" s="26"/>
    </row>
    <row r="74" spans="1:19" s="66" customFormat="1">
      <c r="A74" s="150"/>
      <c r="B74" s="1"/>
      <c r="C74" s="26"/>
      <c r="D74" s="67"/>
      <c r="E74" s="67"/>
      <c r="F74" s="26"/>
      <c r="G74" s="69"/>
      <c r="I74" s="26"/>
      <c r="J74" s="69"/>
      <c r="K74" s="69"/>
      <c r="L74" s="67"/>
      <c r="M74" s="69"/>
      <c r="N74" s="71"/>
      <c r="O74" s="72"/>
      <c r="P74" s="26"/>
      <c r="Q74" s="26"/>
      <c r="R74" s="26"/>
      <c r="S74" s="26"/>
    </row>
    <row r="75" spans="1:19" s="66" customFormat="1">
      <c r="A75" s="150"/>
      <c r="B75" s="1"/>
      <c r="C75" s="26"/>
      <c r="D75" s="67"/>
      <c r="E75" s="67"/>
      <c r="F75" s="26"/>
      <c r="G75" s="69"/>
      <c r="I75" s="26"/>
      <c r="J75" s="69"/>
      <c r="K75" s="69"/>
      <c r="L75" s="67"/>
      <c r="M75" s="69"/>
      <c r="N75" s="71"/>
      <c r="O75" s="72"/>
      <c r="P75" s="26"/>
      <c r="Q75" s="26"/>
      <c r="R75" s="26"/>
      <c r="S75" s="26"/>
    </row>
    <row r="76" spans="1:19" s="66" customFormat="1">
      <c r="A76" s="150"/>
      <c r="B76" s="1"/>
      <c r="C76" s="26"/>
      <c r="D76" s="67"/>
      <c r="E76" s="67"/>
      <c r="F76" s="26"/>
      <c r="G76" s="69"/>
      <c r="I76" s="26"/>
      <c r="J76" s="69"/>
      <c r="K76" s="69"/>
      <c r="L76" s="67"/>
      <c r="M76" s="69"/>
      <c r="N76" s="71"/>
      <c r="O76" s="72"/>
      <c r="P76" s="26"/>
      <c r="Q76" s="26"/>
      <c r="R76" s="26"/>
      <c r="S76" s="26"/>
    </row>
    <row r="77" spans="1:19" s="66" customFormat="1">
      <c r="A77" s="150"/>
      <c r="B77" s="1"/>
      <c r="C77" s="26"/>
      <c r="D77" s="67"/>
      <c r="E77" s="67"/>
      <c r="F77" s="26"/>
      <c r="G77" s="69"/>
      <c r="I77" s="26"/>
      <c r="J77" s="69"/>
      <c r="K77" s="69"/>
      <c r="L77" s="67"/>
      <c r="M77" s="69"/>
      <c r="N77" s="71"/>
      <c r="O77" s="72"/>
      <c r="P77" s="26"/>
      <c r="Q77" s="26"/>
      <c r="R77" s="26"/>
      <c r="S77" s="26"/>
    </row>
    <row r="78" spans="1:19" s="66" customFormat="1">
      <c r="A78" s="150"/>
      <c r="B78" s="1"/>
      <c r="C78" s="26"/>
      <c r="D78" s="67"/>
      <c r="E78" s="67"/>
      <c r="F78" s="26"/>
      <c r="G78" s="69"/>
      <c r="I78" s="26"/>
      <c r="J78" s="69"/>
      <c r="K78" s="69"/>
      <c r="L78" s="67"/>
      <c r="M78" s="69"/>
      <c r="N78" s="71"/>
      <c r="O78" s="72"/>
      <c r="P78" s="26"/>
      <c r="Q78" s="26"/>
      <c r="R78" s="26"/>
      <c r="S78" s="26"/>
    </row>
    <row r="79" spans="1:19" s="66" customFormat="1">
      <c r="A79" s="150"/>
      <c r="B79" s="1"/>
      <c r="C79" s="26"/>
      <c r="D79" s="67"/>
      <c r="E79" s="67"/>
      <c r="F79" s="26"/>
      <c r="G79" s="69"/>
      <c r="I79" s="26"/>
      <c r="J79" s="69"/>
      <c r="K79" s="69"/>
      <c r="L79" s="67"/>
      <c r="M79" s="69"/>
      <c r="N79" s="71"/>
      <c r="O79" s="72"/>
      <c r="P79" s="26"/>
      <c r="Q79" s="26"/>
      <c r="R79" s="26"/>
      <c r="S79" s="26"/>
    </row>
    <row r="80" spans="1:19" s="66" customFormat="1">
      <c r="A80" s="150"/>
      <c r="B80" s="1"/>
      <c r="C80" s="26"/>
      <c r="D80" s="67"/>
      <c r="E80" s="67"/>
      <c r="F80" s="26"/>
      <c r="G80" s="69"/>
      <c r="I80" s="26"/>
      <c r="J80" s="69"/>
      <c r="K80" s="69"/>
      <c r="L80" s="67"/>
      <c r="M80" s="69"/>
      <c r="N80" s="71"/>
      <c r="O80" s="72"/>
      <c r="P80" s="26"/>
      <c r="Q80" s="26"/>
      <c r="R80" s="26"/>
      <c r="S80" s="26"/>
    </row>
    <row r="81" spans="1:19" s="66" customFormat="1">
      <c r="A81" s="150"/>
      <c r="B81" s="1"/>
      <c r="C81" s="26"/>
      <c r="D81" s="67"/>
      <c r="E81" s="67"/>
      <c r="F81" s="26"/>
      <c r="G81" s="69"/>
      <c r="I81" s="26"/>
      <c r="J81" s="69"/>
      <c r="K81" s="69"/>
      <c r="L81" s="67"/>
      <c r="M81" s="69"/>
      <c r="N81" s="71"/>
      <c r="O81" s="72"/>
      <c r="P81" s="26"/>
      <c r="Q81" s="26"/>
      <c r="R81" s="26"/>
      <c r="S81" s="26"/>
    </row>
    <row r="82" spans="1:19" s="66" customFormat="1">
      <c r="A82" s="150"/>
      <c r="B82" s="1"/>
      <c r="C82" s="26"/>
      <c r="D82" s="67"/>
      <c r="E82" s="67"/>
      <c r="F82" s="26"/>
      <c r="G82" s="69"/>
      <c r="I82" s="26"/>
      <c r="J82" s="69"/>
      <c r="K82" s="69"/>
      <c r="L82" s="67"/>
      <c r="M82" s="69"/>
      <c r="N82" s="71"/>
      <c r="O82" s="72"/>
      <c r="P82" s="26"/>
      <c r="Q82" s="26"/>
      <c r="R82" s="26"/>
      <c r="S82" s="26"/>
    </row>
    <row r="83" spans="1:19" s="66" customFormat="1">
      <c r="A83" s="150"/>
      <c r="B83" s="1"/>
      <c r="C83" s="26"/>
      <c r="D83" s="67"/>
      <c r="E83" s="67"/>
      <c r="F83" s="26"/>
      <c r="G83" s="69"/>
      <c r="I83" s="26"/>
      <c r="J83" s="69"/>
      <c r="K83" s="69"/>
      <c r="L83" s="67"/>
      <c r="M83" s="69"/>
      <c r="N83" s="71"/>
      <c r="O83" s="72"/>
      <c r="P83" s="26"/>
      <c r="Q83" s="26"/>
      <c r="R83" s="26"/>
      <c r="S83" s="26"/>
    </row>
    <row r="84" spans="1:19" s="66" customFormat="1">
      <c r="A84" s="150"/>
      <c r="B84" s="1"/>
      <c r="C84" s="26"/>
      <c r="D84" s="67"/>
      <c r="E84" s="67"/>
      <c r="F84" s="26"/>
      <c r="G84" s="69"/>
      <c r="I84" s="26"/>
      <c r="J84" s="69"/>
      <c r="K84" s="69"/>
      <c r="L84" s="67"/>
      <c r="M84" s="69"/>
      <c r="N84" s="71"/>
      <c r="O84" s="72"/>
      <c r="P84" s="26"/>
      <c r="Q84" s="26"/>
      <c r="R84" s="26"/>
      <c r="S84" s="26"/>
    </row>
    <row r="85" spans="1:19" s="66" customFormat="1">
      <c r="A85" s="150"/>
      <c r="B85" s="1"/>
      <c r="C85" s="26"/>
      <c r="D85" s="67"/>
      <c r="E85" s="67"/>
      <c r="F85" s="26"/>
      <c r="G85" s="69"/>
      <c r="I85" s="26"/>
      <c r="J85" s="69"/>
      <c r="K85" s="69"/>
      <c r="L85" s="67"/>
      <c r="M85" s="69"/>
      <c r="N85" s="71"/>
      <c r="O85" s="72"/>
      <c r="P85" s="26"/>
      <c r="Q85" s="26"/>
      <c r="R85" s="26"/>
      <c r="S85" s="26"/>
    </row>
    <row r="86" spans="1:19" s="66" customFormat="1">
      <c r="A86" s="150"/>
      <c r="B86" s="1"/>
      <c r="C86" s="26"/>
      <c r="D86" s="67"/>
      <c r="E86" s="67"/>
      <c r="F86" s="26"/>
      <c r="G86" s="69"/>
      <c r="I86" s="26"/>
      <c r="J86" s="69"/>
      <c r="K86" s="69"/>
      <c r="L86" s="67"/>
      <c r="M86" s="69"/>
      <c r="N86" s="71"/>
      <c r="O86" s="72"/>
      <c r="P86" s="26"/>
      <c r="Q86" s="26"/>
      <c r="R86" s="26"/>
      <c r="S86" s="26"/>
    </row>
    <row r="87" spans="1:19" s="66" customFormat="1">
      <c r="A87" s="150"/>
      <c r="B87" s="1"/>
      <c r="C87" s="26"/>
      <c r="D87" s="67"/>
      <c r="E87" s="67"/>
      <c r="F87" s="26"/>
      <c r="G87" s="69"/>
      <c r="I87" s="26"/>
      <c r="J87" s="69"/>
      <c r="K87" s="69"/>
      <c r="L87" s="67"/>
      <c r="M87" s="69"/>
      <c r="N87" s="71"/>
      <c r="O87" s="72"/>
      <c r="P87" s="26"/>
      <c r="Q87" s="26"/>
      <c r="R87" s="26"/>
      <c r="S87" s="26"/>
    </row>
    <row r="88" spans="1:19" s="66" customFormat="1">
      <c r="A88" s="150"/>
      <c r="B88" s="1"/>
      <c r="C88" s="26"/>
      <c r="D88" s="67"/>
      <c r="E88" s="67"/>
      <c r="F88" s="26"/>
      <c r="G88" s="69"/>
      <c r="I88" s="26"/>
      <c r="J88" s="69"/>
      <c r="K88" s="69"/>
      <c r="L88" s="67"/>
      <c r="M88" s="69"/>
      <c r="N88" s="71"/>
      <c r="O88" s="72"/>
      <c r="P88" s="26"/>
      <c r="Q88" s="26"/>
      <c r="R88" s="26"/>
      <c r="S88" s="26"/>
    </row>
    <row r="89" spans="1:19" s="66" customFormat="1">
      <c r="A89" s="150"/>
      <c r="B89" s="1"/>
      <c r="C89" s="26"/>
      <c r="D89" s="67"/>
      <c r="E89" s="67"/>
      <c r="F89" s="26"/>
      <c r="G89" s="69"/>
      <c r="I89" s="26"/>
      <c r="J89" s="69"/>
      <c r="K89" s="69"/>
      <c r="L89" s="67"/>
      <c r="M89" s="69"/>
      <c r="N89" s="71"/>
      <c r="O89" s="72"/>
      <c r="P89" s="26"/>
      <c r="Q89" s="26"/>
      <c r="R89" s="26"/>
      <c r="S89" s="26"/>
    </row>
    <row r="90" spans="1:19" s="66" customFormat="1">
      <c r="A90" s="150"/>
      <c r="B90" s="1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1:19" s="66" customFormat="1">
      <c r="A91" s="150"/>
      <c r="B91" s="1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1:19" s="66" customFormat="1">
      <c r="A92" s="150"/>
      <c r="B92" s="1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1:19" s="66" customFormat="1">
      <c r="A93" s="150"/>
      <c r="B93" s="1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1:19" s="66" customFormat="1">
      <c r="A94" s="150"/>
      <c r="B94" s="1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1:19" s="66" customFormat="1">
      <c r="A95" s="150"/>
      <c r="B95" s="1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1:19" s="66" customFormat="1">
      <c r="A96" s="150"/>
      <c r="B96" s="1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1:19" s="66" customFormat="1">
      <c r="A97" s="150"/>
      <c r="B97" s="1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1:19" s="66" customFormat="1">
      <c r="A98" s="150"/>
      <c r="B98" s="1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1:19" s="66" customFormat="1">
      <c r="A99" s="150"/>
      <c r="B99" s="1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1:19" s="66" customFormat="1">
      <c r="A100" s="150"/>
      <c r="B100" s="1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1:19" s="66" customFormat="1">
      <c r="A101" s="150"/>
      <c r="B101" s="1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1:19" s="66" customFormat="1">
      <c r="A102" s="150"/>
      <c r="B102" s="1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1:19" s="66" customFormat="1">
      <c r="A103" s="150"/>
      <c r="B103" s="1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1:19" s="66" customFormat="1">
      <c r="A104" s="150"/>
      <c r="B104" s="1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1:19" s="66" customFormat="1">
      <c r="A105" s="150"/>
      <c r="B105" s="1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1:19" s="66" customFormat="1">
      <c r="A106" s="150"/>
      <c r="B106" s="1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1:19" s="66" customFormat="1">
      <c r="A107" s="150"/>
      <c r="B107" s="1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1:19" s="66" customFormat="1">
      <c r="A108" s="150"/>
      <c r="B108" s="1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1:19" s="66" customFormat="1">
      <c r="A109" s="150"/>
      <c r="B109" s="1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1:19" s="66" customFormat="1">
      <c r="A110" s="150"/>
      <c r="B110" s="1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1:19" s="66" customFormat="1">
      <c r="A111" s="150"/>
      <c r="B111" s="1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1:19" s="66" customFormat="1">
      <c r="A112" s="150"/>
      <c r="B112" s="1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1:19" s="66" customFormat="1">
      <c r="A113" s="150"/>
      <c r="B113" s="1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1:19" s="66" customFormat="1">
      <c r="A114" s="150"/>
      <c r="B114" s="1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1:19" s="66" customFormat="1">
      <c r="A115" s="150"/>
      <c r="B115" s="1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1:19" s="66" customFormat="1">
      <c r="A116" s="150"/>
      <c r="B116" s="1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1:19" s="66" customFormat="1">
      <c r="A117" s="150"/>
      <c r="B117" s="1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1:19" s="66" customFormat="1">
      <c r="A118" s="150"/>
      <c r="B118" s="1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1:19" s="66" customFormat="1">
      <c r="A119" s="150"/>
      <c r="B119" s="1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1:19" s="66" customFormat="1">
      <c r="A120" s="150"/>
      <c r="B120" s="1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1:19" s="66" customFormat="1">
      <c r="A121" s="150"/>
      <c r="B121" s="1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1:19" s="66" customFormat="1">
      <c r="A122" s="150"/>
      <c r="B122" s="1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1:19" s="66" customFormat="1">
      <c r="A123" s="150"/>
      <c r="B123" s="1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1:19" s="66" customFormat="1">
      <c r="A124" s="150"/>
      <c r="B124" s="1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1:19" s="66" customFormat="1">
      <c r="A125" s="150"/>
      <c r="B125" s="1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1:19" s="66" customFormat="1">
      <c r="A126" s="150"/>
      <c r="B126" s="1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1:19" s="66" customFormat="1">
      <c r="A127" s="150"/>
      <c r="B127" s="1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1:19" s="66" customFormat="1">
      <c r="A128" s="150"/>
      <c r="B128" s="1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1:19" s="66" customFormat="1">
      <c r="A129" s="150"/>
      <c r="B129" s="1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1:19" s="66" customFormat="1">
      <c r="A130" s="150"/>
      <c r="B130" s="1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1:19" s="66" customFormat="1">
      <c r="A131" s="150"/>
      <c r="B131" s="1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1:19" s="66" customFormat="1">
      <c r="A132" s="150"/>
      <c r="B132" s="1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1:19" s="66" customFormat="1">
      <c r="A133" s="150"/>
      <c r="B133" s="1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1:19" s="66" customFormat="1">
      <c r="A134" s="150"/>
      <c r="B134" s="1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1:19" s="66" customFormat="1">
      <c r="A135" s="150"/>
      <c r="B135" s="1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1:19" s="66" customFormat="1">
      <c r="A136" s="150"/>
      <c r="B136" s="1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1:19" s="66" customFormat="1">
      <c r="A137" s="150"/>
      <c r="B137" s="1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1:19" s="66" customFormat="1">
      <c r="A138" s="150"/>
      <c r="B138" s="1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1:19" s="66" customFormat="1">
      <c r="A139" s="150"/>
      <c r="B139" s="1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1:19" s="66" customFormat="1">
      <c r="A140" s="150"/>
      <c r="B140" s="1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1:19" s="66" customFormat="1">
      <c r="A141" s="150"/>
      <c r="B141" s="1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1:19" s="66" customFormat="1">
      <c r="A142" s="150"/>
      <c r="B142" s="1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1:19" s="66" customFormat="1">
      <c r="A143" s="150"/>
      <c r="B143" s="1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1:19" s="66" customFormat="1">
      <c r="A144" s="150"/>
      <c r="B144" s="1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1:19" s="66" customFormat="1">
      <c r="A145" s="150"/>
      <c r="B145" s="1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1:19" s="66" customFormat="1">
      <c r="A146" s="150"/>
      <c r="B146" s="1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1:19" s="66" customFormat="1">
      <c r="A147" s="150"/>
      <c r="B147" s="1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1:19" s="66" customFormat="1">
      <c r="A148" s="150"/>
      <c r="B148" s="1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1:19" s="66" customFormat="1">
      <c r="A149" s="150"/>
      <c r="B149" s="1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1:19" s="66" customFormat="1">
      <c r="A150" s="150"/>
      <c r="B150" s="1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1:19" s="66" customFormat="1">
      <c r="A151" s="150"/>
      <c r="B151" s="1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1:19" s="66" customFormat="1">
      <c r="A152" s="150"/>
      <c r="B152" s="1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1:19" s="66" customFormat="1">
      <c r="A153" s="150"/>
      <c r="B153" s="1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1:19" s="66" customFormat="1">
      <c r="A154" s="150"/>
      <c r="B154" s="1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1:19" s="66" customFormat="1">
      <c r="A155" s="150"/>
      <c r="B155" s="1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1:19" s="66" customFormat="1">
      <c r="A156" s="150"/>
      <c r="B156" s="1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1:19" s="66" customFormat="1">
      <c r="A157" s="150"/>
      <c r="B157" s="1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1:19" s="66" customFormat="1">
      <c r="A158" s="150"/>
      <c r="B158" s="1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1:19" s="66" customFormat="1">
      <c r="A159" s="150"/>
      <c r="B159" s="1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1:19" s="66" customFormat="1">
      <c r="A160" s="150"/>
      <c r="B160" s="1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1:19" s="66" customFormat="1">
      <c r="A161" s="150"/>
      <c r="B161" s="1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1:19" s="66" customFormat="1">
      <c r="A162" s="150"/>
      <c r="B162" s="1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1:19" s="66" customFormat="1">
      <c r="A163" s="150"/>
      <c r="B163" s="1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1:19" s="66" customFormat="1">
      <c r="A164" s="150"/>
      <c r="B164" s="1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1:19" s="66" customFormat="1">
      <c r="A165" s="150"/>
      <c r="B165" s="1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1:19" s="66" customFormat="1">
      <c r="A166" s="150"/>
      <c r="B166" s="1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1:19" s="66" customFormat="1">
      <c r="A167" s="150"/>
      <c r="B167" s="1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1:19" s="66" customFormat="1">
      <c r="A168" s="150"/>
      <c r="B168" s="1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1:19" s="66" customFormat="1">
      <c r="A169" s="150"/>
      <c r="B169" s="1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1:19" s="66" customFormat="1">
      <c r="A170" s="150"/>
      <c r="B170" s="1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1:19" s="66" customFormat="1">
      <c r="A171" s="150"/>
      <c r="B171" s="1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1:19" s="66" customFormat="1">
      <c r="A172" s="150"/>
      <c r="B172" s="1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1:19" s="66" customFormat="1">
      <c r="A173" s="150"/>
      <c r="B173" s="1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1:19" s="66" customFormat="1">
      <c r="A174" s="150"/>
      <c r="B174" s="1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1:19" s="66" customFormat="1">
      <c r="A175" s="150"/>
      <c r="B175" s="1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1:19" s="66" customFormat="1">
      <c r="A176" s="150"/>
      <c r="B176" s="1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1:19" s="66" customFormat="1">
      <c r="A177" s="150"/>
      <c r="B177" s="1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1:19" s="66" customFormat="1">
      <c r="A178" s="150"/>
      <c r="B178" s="1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1:19" s="66" customFormat="1">
      <c r="A179" s="150"/>
      <c r="B179" s="1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1:19" s="66" customFormat="1">
      <c r="A180" s="150"/>
      <c r="B180" s="1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1:19" s="66" customFormat="1">
      <c r="A181" s="150"/>
      <c r="B181" s="1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1:19" s="66" customFormat="1">
      <c r="A182" s="150"/>
      <c r="B182" s="1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1:19" s="66" customFormat="1">
      <c r="A183" s="150"/>
      <c r="B183" s="1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1:19" s="66" customFormat="1">
      <c r="A184" s="150"/>
      <c r="B184" s="1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1:19" s="66" customFormat="1">
      <c r="A185" s="150"/>
      <c r="B185" s="1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1:19" s="66" customFormat="1">
      <c r="A186" s="150"/>
      <c r="B186" s="1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1:19" s="66" customFormat="1">
      <c r="A187" s="150"/>
      <c r="B187" s="1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1:19" s="66" customFormat="1">
      <c r="A188" s="150"/>
      <c r="B188" s="1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1:19" s="66" customFormat="1">
      <c r="A189" s="150"/>
      <c r="B189" s="1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1:19" s="66" customFormat="1">
      <c r="A190" s="150"/>
      <c r="B190" s="1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1:19" s="66" customFormat="1">
      <c r="A191" s="150"/>
      <c r="B191" s="1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1:19" s="66" customFormat="1">
      <c r="A192" s="150"/>
      <c r="B192" s="1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1:19" s="66" customFormat="1">
      <c r="A193" s="150"/>
      <c r="B193" s="1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1:19" s="66" customFormat="1">
      <c r="A194" s="150"/>
      <c r="B194" s="1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1:19" s="66" customFormat="1">
      <c r="A195" s="150"/>
      <c r="B195" s="1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1:19" s="66" customFormat="1">
      <c r="A196" s="150"/>
      <c r="B196" s="1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1:19" s="66" customFormat="1">
      <c r="A197" s="150"/>
      <c r="B197" s="1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1:19" s="66" customFormat="1">
      <c r="A198" s="150"/>
      <c r="B198" s="1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1:19" s="66" customFormat="1">
      <c r="A199" s="150"/>
      <c r="B199" s="1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1:19" s="66" customFormat="1">
      <c r="A200" s="150"/>
      <c r="B200" s="1"/>
      <c r="C200" s="26"/>
      <c r="D200" s="67"/>
      <c r="E200" s="67"/>
      <c r="F200" s="26"/>
      <c r="G200" s="69"/>
      <c r="I200" s="26"/>
      <c r="J200" s="69"/>
      <c r="K200" s="69"/>
      <c r="L200" s="67"/>
      <c r="M200" s="69"/>
      <c r="N200" s="71"/>
      <c r="O200" s="72"/>
      <c r="P200" s="26"/>
      <c r="Q200" s="26"/>
      <c r="R200" s="26"/>
      <c r="S200" s="26"/>
    </row>
    <row r="201" spans="1:19" s="66" customFormat="1">
      <c r="A201" s="150"/>
      <c r="B201" s="1"/>
      <c r="C201" s="26"/>
      <c r="D201" s="67"/>
      <c r="E201" s="67"/>
      <c r="F201" s="26"/>
      <c r="G201" s="69"/>
      <c r="I201" s="26"/>
      <c r="J201" s="69"/>
      <c r="K201" s="69"/>
      <c r="L201" s="67"/>
      <c r="M201" s="69"/>
      <c r="N201" s="71"/>
      <c r="O201" s="72"/>
      <c r="P201" s="26"/>
      <c r="Q201" s="26"/>
      <c r="R201" s="26"/>
      <c r="S201" s="26"/>
    </row>
    <row r="202" spans="1:19" s="66" customFormat="1">
      <c r="A202" s="150"/>
      <c r="B202" s="1"/>
      <c r="C202" s="26"/>
      <c r="D202" s="67"/>
      <c r="E202" s="67"/>
      <c r="F202" s="26"/>
      <c r="G202" s="69"/>
      <c r="I202" s="26"/>
      <c r="J202" s="69"/>
      <c r="K202" s="69"/>
      <c r="L202" s="67"/>
      <c r="M202" s="69"/>
      <c r="N202" s="71"/>
      <c r="O202" s="72"/>
      <c r="P202" s="26"/>
      <c r="Q202" s="26"/>
      <c r="R202" s="26"/>
      <c r="S202" s="26"/>
    </row>
    <row r="203" spans="1:19" s="66" customFormat="1">
      <c r="A203" s="150"/>
      <c r="B203" s="1"/>
      <c r="C203" s="26"/>
      <c r="D203" s="67"/>
      <c r="E203" s="67"/>
      <c r="F203" s="26"/>
      <c r="G203" s="69"/>
      <c r="I203" s="26"/>
      <c r="J203" s="69"/>
      <c r="K203" s="69"/>
      <c r="L203" s="67"/>
      <c r="M203" s="69"/>
      <c r="N203" s="71"/>
      <c r="O203" s="72"/>
      <c r="P203" s="26"/>
      <c r="Q203" s="26"/>
      <c r="R203" s="26"/>
      <c r="S203" s="26"/>
    </row>
    <row r="204" spans="1:19">
      <c r="A204" s="24"/>
    </row>
    <row r="205" spans="1:19">
      <c r="A205" s="24"/>
    </row>
    <row r="206" spans="1:19">
      <c r="A206" s="24"/>
    </row>
    <row r="207" spans="1:19">
      <c r="A207" s="24"/>
    </row>
    <row r="208" spans="1:19">
      <c r="A208" s="24"/>
    </row>
    <row r="209" spans="1:19" s="66" customFormat="1">
      <c r="A209" s="150"/>
      <c r="B209" s="1"/>
      <c r="C209" s="26"/>
      <c r="D209" s="67"/>
      <c r="E209" s="67"/>
      <c r="F209" s="26"/>
      <c r="G209" s="69"/>
      <c r="I209" s="26"/>
      <c r="J209" s="69"/>
      <c r="K209" s="69"/>
      <c r="L209" s="67"/>
      <c r="M209" s="69"/>
      <c r="N209" s="71"/>
      <c r="O209" s="72"/>
      <c r="P209" s="26"/>
      <c r="Q209" s="26"/>
      <c r="R209" s="26"/>
      <c r="S209" s="26"/>
    </row>
    <row r="210" spans="1:19" s="66" customFormat="1">
      <c r="A210" s="150"/>
      <c r="B210" s="1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1:19" s="66" customFormat="1">
      <c r="A211" s="150"/>
      <c r="B211" s="1"/>
      <c r="C211" s="26"/>
      <c r="D211" s="67"/>
      <c r="E211" s="67"/>
      <c r="F211" s="26"/>
      <c r="G211" s="69"/>
      <c r="I211" s="26"/>
      <c r="J211" s="69"/>
      <c r="K211" s="69"/>
      <c r="L211" s="67"/>
      <c r="M211" s="69"/>
      <c r="N211" s="71"/>
      <c r="O211" s="72"/>
      <c r="P211" s="26"/>
      <c r="Q211" s="26"/>
      <c r="R211" s="26"/>
      <c r="S211" s="26"/>
    </row>
    <row r="212" spans="1:19" s="66" customFormat="1">
      <c r="A212" s="150"/>
      <c r="B212" s="1"/>
      <c r="C212" s="26"/>
      <c r="D212" s="67"/>
      <c r="E212" s="67"/>
      <c r="F212" s="26"/>
      <c r="G212" s="69"/>
      <c r="I212" s="26"/>
      <c r="J212" s="69"/>
      <c r="K212" s="69"/>
      <c r="L212" s="67"/>
      <c r="M212" s="69"/>
      <c r="N212" s="71"/>
      <c r="O212" s="72"/>
      <c r="P212" s="26"/>
      <c r="Q212" s="26"/>
      <c r="R212" s="26"/>
      <c r="S212" s="26"/>
    </row>
    <row r="213" spans="1:19" s="66" customFormat="1">
      <c r="A213" s="150"/>
      <c r="B213" s="1"/>
      <c r="C213" s="26"/>
      <c r="D213" s="67"/>
      <c r="E213" s="67"/>
      <c r="F213" s="26"/>
      <c r="G213" s="69"/>
      <c r="I213" s="26"/>
      <c r="J213" s="69"/>
      <c r="K213" s="69"/>
      <c r="L213" s="67"/>
      <c r="M213" s="69"/>
      <c r="N213" s="71"/>
      <c r="O213" s="72"/>
      <c r="P213" s="26"/>
      <c r="Q213" s="26"/>
      <c r="R213" s="26"/>
      <c r="S213" s="26"/>
    </row>
    <row r="214" spans="1:19" s="66" customFormat="1">
      <c r="A214" s="150"/>
      <c r="B214" s="1"/>
      <c r="C214" s="26"/>
      <c r="D214" s="67"/>
      <c r="E214" s="67"/>
      <c r="F214" s="26"/>
      <c r="G214" s="69"/>
      <c r="I214" s="26"/>
      <c r="J214" s="69"/>
      <c r="K214" s="69"/>
      <c r="L214" s="67"/>
      <c r="M214" s="69"/>
      <c r="N214" s="71"/>
      <c r="O214" s="72"/>
      <c r="P214" s="26"/>
      <c r="Q214" s="26"/>
      <c r="R214" s="26"/>
      <c r="S214" s="26"/>
    </row>
    <row r="215" spans="1:19" s="66" customFormat="1">
      <c r="A215" s="150"/>
      <c r="B215" s="1"/>
      <c r="C215" s="26"/>
      <c r="D215" s="67"/>
      <c r="E215" s="67"/>
      <c r="F215" s="26"/>
      <c r="G215" s="69"/>
      <c r="I215" s="26"/>
      <c r="J215" s="69"/>
      <c r="K215" s="69"/>
      <c r="L215" s="67"/>
      <c r="M215" s="69"/>
      <c r="N215" s="71"/>
      <c r="O215" s="72"/>
      <c r="P215" s="26"/>
      <c r="Q215" s="26"/>
      <c r="R215" s="26"/>
      <c r="S215" s="26"/>
    </row>
    <row r="216" spans="1:19" s="66" customFormat="1">
      <c r="A216" s="150"/>
      <c r="B216" s="1"/>
      <c r="C216" s="26"/>
      <c r="D216" s="67"/>
      <c r="E216" s="67"/>
      <c r="F216" s="26"/>
      <c r="G216" s="69"/>
      <c r="I216" s="26"/>
      <c r="J216" s="69"/>
      <c r="K216" s="69"/>
      <c r="L216" s="67"/>
      <c r="M216" s="69"/>
      <c r="N216" s="71"/>
      <c r="O216" s="72"/>
      <c r="P216" s="26"/>
      <c r="Q216" s="26"/>
      <c r="R216" s="26"/>
      <c r="S216" s="26"/>
    </row>
    <row r="217" spans="1:19" s="66" customFormat="1">
      <c r="A217" s="150"/>
      <c r="B217" s="1"/>
      <c r="C217" s="26"/>
      <c r="D217" s="67"/>
      <c r="E217" s="67"/>
      <c r="F217" s="26"/>
      <c r="G217" s="69"/>
      <c r="I217" s="26"/>
      <c r="J217" s="69"/>
      <c r="K217" s="69"/>
      <c r="L217" s="67"/>
      <c r="M217" s="69"/>
      <c r="N217" s="71"/>
      <c r="O217" s="72"/>
      <c r="P217" s="26"/>
      <c r="Q217" s="26"/>
      <c r="R217" s="26"/>
      <c r="S217" s="26"/>
    </row>
    <row r="218" spans="1:19" s="66" customFormat="1">
      <c r="A218" s="150"/>
      <c r="B218" s="1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1:19" s="66" customFormat="1">
      <c r="A219" s="150"/>
      <c r="B219" s="1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1:19" s="66" customFormat="1">
      <c r="A220" s="150"/>
      <c r="B220" s="1"/>
      <c r="C220" s="26"/>
      <c r="D220" s="67"/>
      <c r="E220" s="67"/>
      <c r="F220" s="26"/>
      <c r="G220" s="69"/>
      <c r="I220" s="26"/>
      <c r="J220" s="69"/>
      <c r="K220" s="69"/>
      <c r="L220" s="67"/>
      <c r="M220" s="69"/>
      <c r="N220" s="71"/>
      <c r="O220" s="72"/>
      <c r="P220" s="26"/>
      <c r="Q220" s="26"/>
      <c r="R220" s="26"/>
      <c r="S220" s="26"/>
    </row>
    <row r="221" spans="1:19" s="66" customFormat="1">
      <c r="A221" s="150"/>
      <c r="B221" s="1"/>
      <c r="C221" s="26"/>
      <c r="D221" s="67"/>
      <c r="E221" s="67"/>
      <c r="F221" s="26"/>
      <c r="G221" s="69"/>
      <c r="I221" s="26"/>
      <c r="J221" s="69"/>
      <c r="K221" s="69"/>
      <c r="L221" s="67"/>
      <c r="M221" s="69"/>
      <c r="N221" s="71"/>
      <c r="O221" s="72"/>
      <c r="P221" s="26"/>
      <c r="Q221" s="26"/>
      <c r="R221" s="26"/>
      <c r="S221" s="26"/>
    </row>
    <row r="222" spans="1:19" s="66" customFormat="1">
      <c r="A222" s="150"/>
      <c r="B222" s="1"/>
      <c r="C222" s="26"/>
      <c r="D222" s="67"/>
      <c r="E222" s="67"/>
      <c r="F222" s="26"/>
      <c r="G222" s="69"/>
      <c r="I222" s="26"/>
      <c r="J222" s="69"/>
      <c r="K222" s="69"/>
      <c r="L222" s="67"/>
      <c r="M222" s="69"/>
      <c r="N222" s="71"/>
      <c r="O222" s="72"/>
      <c r="P222" s="26"/>
      <c r="Q222" s="26"/>
      <c r="R222" s="26"/>
      <c r="S222" s="26"/>
    </row>
    <row r="223" spans="1:19" s="66" customFormat="1">
      <c r="A223" s="150"/>
      <c r="B223" s="1"/>
      <c r="C223" s="26"/>
      <c r="D223" s="67"/>
      <c r="E223" s="67"/>
      <c r="F223" s="26"/>
      <c r="G223" s="69"/>
      <c r="I223" s="26"/>
      <c r="J223" s="69"/>
      <c r="K223" s="69"/>
      <c r="L223" s="67"/>
      <c r="M223" s="69"/>
      <c r="N223" s="71"/>
      <c r="O223" s="72"/>
      <c r="P223" s="26"/>
      <c r="Q223" s="26"/>
      <c r="R223" s="26"/>
      <c r="S223" s="26"/>
    </row>
    <row r="224" spans="1:19" s="66" customFormat="1">
      <c r="A224" s="150"/>
      <c r="B224" s="1"/>
      <c r="C224" s="26"/>
      <c r="D224" s="67"/>
      <c r="E224" s="67"/>
      <c r="F224" s="26"/>
      <c r="G224" s="69"/>
      <c r="I224" s="26"/>
      <c r="J224" s="69"/>
      <c r="K224" s="69"/>
      <c r="L224" s="67"/>
      <c r="M224" s="69"/>
      <c r="N224" s="71"/>
      <c r="O224" s="72"/>
      <c r="P224" s="26"/>
      <c r="Q224" s="26"/>
      <c r="R224" s="26"/>
      <c r="S224" s="26"/>
    </row>
    <row r="225" spans="1:19" s="66" customFormat="1">
      <c r="A225" s="150"/>
      <c r="B225" s="1"/>
      <c r="C225" s="26"/>
      <c r="D225" s="67"/>
      <c r="E225" s="67"/>
      <c r="F225" s="26"/>
      <c r="G225" s="69"/>
      <c r="I225" s="26"/>
      <c r="J225" s="69"/>
      <c r="K225" s="69"/>
      <c r="L225" s="67"/>
      <c r="M225" s="69"/>
      <c r="N225" s="71"/>
      <c r="O225" s="72"/>
      <c r="P225" s="26"/>
      <c r="Q225" s="26"/>
      <c r="R225" s="26"/>
      <c r="S225" s="26"/>
    </row>
    <row r="226" spans="1:19" s="66" customFormat="1">
      <c r="A226" s="150"/>
      <c r="B226" s="1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1:19" s="66" customFormat="1">
      <c r="A227" s="150"/>
      <c r="B227" s="1"/>
      <c r="C227" s="26"/>
      <c r="D227" s="67"/>
      <c r="E227" s="67"/>
      <c r="F227" s="26"/>
      <c r="G227" s="69"/>
      <c r="I227" s="26"/>
      <c r="J227" s="69"/>
      <c r="K227" s="69"/>
      <c r="L227" s="67"/>
      <c r="M227" s="69"/>
      <c r="N227" s="71"/>
      <c r="O227" s="72"/>
      <c r="P227" s="26"/>
      <c r="Q227" s="26"/>
      <c r="R227" s="26"/>
      <c r="S227" s="26"/>
    </row>
    <row r="228" spans="1:19" s="66" customFormat="1">
      <c r="A228" s="150"/>
      <c r="B228" s="1"/>
      <c r="C228" s="26"/>
      <c r="D228" s="67"/>
      <c r="E228" s="67"/>
      <c r="F228" s="26"/>
      <c r="G228" s="69"/>
      <c r="I228" s="26"/>
      <c r="J228" s="69"/>
      <c r="K228" s="69"/>
      <c r="L228" s="67"/>
      <c r="M228" s="69"/>
      <c r="N228" s="71"/>
      <c r="O228" s="72"/>
      <c r="P228" s="26"/>
      <c r="Q228" s="26"/>
      <c r="R228" s="26"/>
      <c r="S228" s="26"/>
    </row>
    <row r="229" spans="1:19" s="66" customFormat="1">
      <c r="A229" s="150"/>
      <c r="B229" s="1"/>
      <c r="C229" s="26"/>
      <c r="D229" s="67"/>
      <c r="E229" s="67"/>
      <c r="F229" s="26"/>
      <c r="G229" s="69"/>
      <c r="I229" s="26"/>
      <c r="J229" s="69"/>
      <c r="K229" s="69"/>
      <c r="L229" s="67"/>
      <c r="M229" s="69"/>
      <c r="N229" s="71"/>
      <c r="O229" s="72"/>
      <c r="P229" s="26"/>
      <c r="Q229" s="26"/>
      <c r="R229" s="26"/>
      <c r="S229" s="26"/>
    </row>
    <row r="230" spans="1:19" s="66" customFormat="1">
      <c r="A230" s="150"/>
      <c r="B230" s="1"/>
      <c r="C230" s="26"/>
      <c r="D230" s="67"/>
      <c r="E230" s="67"/>
      <c r="F230" s="26"/>
      <c r="G230" s="69"/>
      <c r="I230" s="26"/>
      <c r="J230" s="69"/>
      <c r="K230" s="69"/>
      <c r="L230" s="67"/>
      <c r="M230" s="69"/>
      <c r="N230" s="71"/>
      <c r="O230" s="72"/>
      <c r="P230" s="26"/>
      <c r="Q230" s="26"/>
      <c r="R230" s="26"/>
      <c r="S230" s="26"/>
    </row>
    <row r="231" spans="1:19" s="66" customFormat="1">
      <c r="A231" s="150"/>
      <c r="B231" s="1"/>
      <c r="C231" s="26"/>
      <c r="D231" s="67"/>
      <c r="E231" s="67"/>
      <c r="F231" s="26"/>
      <c r="G231" s="69"/>
      <c r="I231" s="26"/>
      <c r="J231" s="69"/>
      <c r="K231" s="69"/>
      <c r="L231" s="67"/>
      <c r="M231" s="69"/>
      <c r="N231" s="71"/>
      <c r="O231" s="72"/>
      <c r="P231" s="26"/>
      <c r="Q231" s="26"/>
      <c r="R231" s="26"/>
      <c r="S231" s="26"/>
    </row>
    <row r="232" spans="1:19" s="66" customFormat="1">
      <c r="A232" s="150"/>
      <c r="B232" s="1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1:19" s="66" customFormat="1">
      <c r="A233" s="150"/>
      <c r="B233" s="1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1:19" s="66" customFormat="1">
      <c r="A234" s="150"/>
      <c r="B234" s="1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1:19" s="66" customFormat="1">
      <c r="A235" s="150"/>
      <c r="B235" s="1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1:19" s="66" customFormat="1">
      <c r="A236" s="150"/>
      <c r="B236" s="1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1:19" s="66" customFormat="1">
      <c r="A237" s="150"/>
      <c r="B237" s="1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1:19" s="66" customFormat="1">
      <c r="A238" s="150"/>
      <c r="B238" s="1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1:19" s="66" customFormat="1">
      <c r="A239" s="150"/>
      <c r="B239" s="1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1:19" s="66" customFormat="1">
      <c r="A240" s="150"/>
      <c r="B240" s="1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1:19" s="66" customFormat="1">
      <c r="A241" s="150"/>
      <c r="B241" s="1"/>
      <c r="C241" s="26"/>
      <c r="D241" s="67"/>
      <c r="E241" s="67"/>
      <c r="F241" s="26"/>
      <c r="G241" s="69"/>
      <c r="I241" s="26"/>
      <c r="J241" s="69"/>
      <c r="K241" s="69"/>
      <c r="L241" s="67"/>
      <c r="M241" s="69"/>
      <c r="N241" s="71"/>
      <c r="O241" s="72"/>
      <c r="P241" s="26"/>
      <c r="Q241" s="26"/>
      <c r="R241" s="26"/>
      <c r="S241" s="26"/>
    </row>
    <row r="242" spans="1:19" s="66" customFormat="1">
      <c r="A242" s="150"/>
      <c r="B242" s="1"/>
      <c r="C242" s="26"/>
      <c r="D242" s="67"/>
      <c r="E242" s="67"/>
      <c r="F242" s="26"/>
      <c r="G242" s="69"/>
      <c r="I242" s="26"/>
      <c r="J242" s="69"/>
      <c r="K242" s="69"/>
      <c r="L242" s="67"/>
      <c r="M242" s="69"/>
      <c r="N242" s="71"/>
      <c r="O242" s="72"/>
      <c r="P242" s="26"/>
      <c r="Q242" s="26"/>
      <c r="R242" s="26"/>
      <c r="S242" s="26"/>
    </row>
    <row r="243" spans="1:19" s="66" customFormat="1">
      <c r="A243" s="150"/>
      <c r="B243" s="1"/>
      <c r="C243" s="26"/>
      <c r="D243" s="67"/>
      <c r="E243" s="67"/>
      <c r="F243" s="26"/>
      <c r="G243" s="69"/>
      <c r="I243" s="26"/>
      <c r="J243" s="69"/>
      <c r="K243" s="69"/>
      <c r="L243" s="67"/>
      <c r="M243" s="69"/>
      <c r="N243" s="71"/>
      <c r="O243" s="72"/>
      <c r="P243" s="26"/>
      <c r="Q243" s="26"/>
      <c r="R243" s="26"/>
      <c r="S243" s="26"/>
    </row>
    <row r="244" spans="1:19" s="66" customFormat="1">
      <c r="A244" s="150"/>
      <c r="B244" s="1"/>
      <c r="C244" s="26"/>
      <c r="D244" s="67"/>
      <c r="E244" s="67"/>
      <c r="F244" s="26"/>
      <c r="G244" s="69"/>
      <c r="I244" s="26"/>
      <c r="J244" s="69"/>
      <c r="K244" s="69"/>
      <c r="L244" s="67"/>
      <c r="M244" s="69"/>
      <c r="N244" s="71"/>
      <c r="O244" s="72"/>
      <c r="P244" s="26"/>
      <c r="Q244" s="26"/>
      <c r="R244" s="26"/>
      <c r="S244" s="26"/>
    </row>
    <row r="245" spans="1:19">
      <c r="A245" s="24"/>
    </row>
    <row r="246" spans="1:19">
      <c r="A246" s="24"/>
    </row>
    <row r="247" spans="1:19">
      <c r="A247" s="24"/>
    </row>
    <row r="248" spans="1:19">
      <c r="A248" s="24"/>
    </row>
    <row r="249" spans="1:19">
      <c r="A249" s="24"/>
    </row>
    <row r="250" spans="1:19">
      <c r="A250" s="24"/>
    </row>
    <row r="251" spans="1:19">
      <c r="A251" s="24"/>
    </row>
    <row r="252" spans="1:19">
      <c r="A252" s="24"/>
    </row>
    <row r="253" spans="1:19">
      <c r="A253" s="24"/>
    </row>
    <row r="254" spans="1:19">
      <c r="A254" s="24"/>
    </row>
    <row r="255" spans="1:19">
      <c r="A255" s="24"/>
    </row>
    <row r="256" spans="1:19">
      <c r="A256" s="24"/>
    </row>
    <row r="257" spans="1:19">
      <c r="A257" s="24"/>
    </row>
    <row r="258" spans="1:19" s="66" customFormat="1">
      <c r="A258" s="150"/>
      <c r="B258" s="1"/>
      <c r="C258" s="26"/>
      <c r="D258" s="67"/>
      <c r="E258" s="67"/>
      <c r="F258" s="26"/>
      <c r="G258" s="69"/>
      <c r="I258" s="26"/>
      <c r="J258" s="69"/>
      <c r="K258" s="69"/>
      <c r="L258" s="67"/>
      <c r="M258" s="69"/>
      <c r="N258" s="71"/>
      <c r="O258" s="72"/>
      <c r="P258" s="26"/>
      <c r="Q258" s="26"/>
      <c r="R258" s="26"/>
      <c r="S258" s="26"/>
    </row>
    <row r="259" spans="1:19" s="66" customFormat="1">
      <c r="A259" s="150"/>
      <c r="B259" s="1"/>
      <c r="C259" s="26"/>
      <c r="D259" s="67"/>
      <c r="E259" s="67"/>
      <c r="F259" s="26"/>
      <c r="G259" s="69"/>
      <c r="I259" s="26"/>
      <c r="J259" s="69"/>
      <c r="K259" s="69"/>
      <c r="L259" s="67"/>
      <c r="M259" s="69"/>
      <c r="N259" s="71"/>
      <c r="O259" s="72"/>
      <c r="P259" s="26"/>
      <c r="Q259" s="26"/>
      <c r="R259" s="26"/>
      <c r="S259" s="26"/>
    </row>
    <row r="260" spans="1:19" s="66" customFormat="1">
      <c r="A260" s="150"/>
      <c r="B260" s="1"/>
      <c r="C260" s="26"/>
      <c r="D260" s="67"/>
      <c r="E260" s="67"/>
      <c r="F260" s="26"/>
      <c r="G260" s="69"/>
      <c r="I260" s="26"/>
      <c r="J260" s="69"/>
      <c r="K260" s="69"/>
      <c r="L260" s="67"/>
      <c r="M260" s="69"/>
      <c r="N260" s="71"/>
      <c r="O260" s="72"/>
      <c r="P260" s="26"/>
      <c r="Q260" s="26"/>
      <c r="R260" s="26"/>
      <c r="S260" s="26"/>
    </row>
    <row r="261" spans="1:19" s="66" customFormat="1">
      <c r="A261" s="150"/>
      <c r="B261" s="1"/>
      <c r="C261" s="26"/>
      <c r="D261" s="67"/>
      <c r="E261" s="67"/>
      <c r="F261" s="26"/>
      <c r="G261" s="69"/>
      <c r="I261" s="26"/>
      <c r="J261" s="69"/>
      <c r="K261" s="69"/>
      <c r="L261" s="67"/>
      <c r="M261" s="69"/>
      <c r="N261" s="71"/>
      <c r="O261" s="72"/>
      <c r="P261" s="26"/>
      <c r="Q261" s="26"/>
      <c r="R261" s="26"/>
      <c r="S261" s="26"/>
    </row>
    <row r="262" spans="1:19" s="66" customFormat="1">
      <c r="A262" s="150"/>
      <c r="B262" s="1"/>
      <c r="C262" s="26"/>
      <c r="D262" s="67"/>
      <c r="E262" s="67"/>
      <c r="F262" s="26"/>
      <c r="G262" s="69"/>
      <c r="I262" s="26"/>
      <c r="J262" s="69"/>
      <c r="K262" s="69"/>
      <c r="L262" s="67"/>
      <c r="M262" s="69"/>
      <c r="N262" s="71"/>
      <c r="O262" s="72"/>
      <c r="P262" s="26"/>
      <c r="Q262" s="26"/>
      <c r="R262" s="26"/>
      <c r="S262" s="26"/>
    </row>
    <row r="263" spans="1:19" s="66" customFormat="1">
      <c r="A263" s="150"/>
      <c r="B263" s="1"/>
      <c r="C263" s="26"/>
      <c r="D263" s="67"/>
      <c r="E263" s="67"/>
      <c r="F263" s="26"/>
      <c r="G263" s="69"/>
      <c r="I263" s="26"/>
      <c r="J263" s="69"/>
      <c r="K263" s="69"/>
      <c r="L263" s="67"/>
      <c r="M263" s="69"/>
      <c r="N263" s="71"/>
      <c r="O263" s="72"/>
      <c r="P263" s="26"/>
      <c r="Q263" s="26"/>
      <c r="R263" s="26"/>
      <c r="S263" s="26"/>
    </row>
    <row r="264" spans="1:19" s="66" customFormat="1">
      <c r="A264" s="150"/>
      <c r="B264" s="1"/>
      <c r="C264" s="26"/>
      <c r="D264" s="67"/>
      <c r="E264" s="67"/>
      <c r="F264" s="26"/>
      <c r="G264" s="69"/>
      <c r="I264" s="26"/>
      <c r="J264" s="69"/>
      <c r="K264" s="69"/>
      <c r="L264" s="67"/>
      <c r="M264" s="69"/>
      <c r="N264" s="71"/>
      <c r="O264" s="72"/>
      <c r="P264" s="26"/>
      <c r="Q264" s="26"/>
      <c r="R264" s="26"/>
      <c r="S264" s="26"/>
    </row>
    <row r="265" spans="1:19" s="66" customFormat="1">
      <c r="A265" s="150"/>
      <c r="B265" s="1"/>
      <c r="C265" s="26"/>
      <c r="D265" s="67"/>
      <c r="E265" s="67"/>
      <c r="F265" s="26"/>
      <c r="G265" s="69"/>
      <c r="I265" s="26"/>
      <c r="J265" s="69"/>
      <c r="K265" s="69"/>
      <c r="L265" s="67"/>
      <c r="M265" s="69"/>
      <c r="N265" s="71"/>
      <c r="O265" s="72"/>
      <c r="P265" s="26"/>
      <c r="Q265" s="26"/>
      <c r="R265" s="26"/>
      <c r="S265" s="26"/>
    </row>
    <row r="266" spans="1:19">
      <c r="A266" s="24"/>
    </row>
    <row r="267" spans="1:19">
      <c r="A267" s="24"/>
    </row>
    <row r="268" spans="1:19">
      <c r="A268" s="24"/>
    </row>
    <row r="269" spans="1:19">
      <c r="A269" s="24"/>
    </row>
    <row r="270" spans="1:19">
      <c r="A270" s="24"/>
    </row>
    <row r="271" spans="1:19">
      <c r="A271" s="24"/>
    </row>
    <row r="272" spans="1:19">
      <c r="A272" s="24"/>
    </row>
    <row r="273" spans="1:19">
      <c r="A273" s="24"/>
    </row>
    <row r="274" spans="1:19">
      <c r="A274" s="24"/>
    </row>
    <row r="275" spans="1:19">
      <c r="A275" s="24"/>
    </row>
    <row r="276" spans="1:19">
      <c r="A276" s="24"/>
    </row>
    <row r="277" spans="1:19">
      <c r="A277" s="24"/>
    </row>
    <row r="278" spans="1:19" s="66" customFormat="1">
      <c r="A278" s="150"/>
      <c r="B278" s="1"/>
      <c r="C278" s="26"/>
      <c r="D278" s="67"/>
      <c r="E278" s="67"/>
      <c r="F278" s="26"/>
      <c r="G278" s="69"/>
      <c r="I278" s="26"/>
      <c r="J278" s="69"/>
      <c r="K278" s="69"/>
      <c r="L278" s="67"/>
      <c r="M278" s="69"/>
      <c r="N278" s="71"/>
      <c r="O278" s="72"/>
      <c r="P278" s="26"/>
      <c r="Q278" s="26"/>
      <c r="R278" s="26"/>
      <c r="S278" s="26"/>
    </row>
    <row r="279" spans="1:19" s="66" customFormat="1">
      <c r="A279" s="150"/>
      <c r="B279" s="1"/>
      <c r="C279" s="26"/>
      <c r="D279" s="67"/>
      <c r="E279" s="67"/>
      <c r="F279" s="26"/>
      <c r="G279" s="69"/>
      <c r="I279" s="26"/>
      <c r="J279" s="69"/>
      <c r="K279" s="69"/>
      <c r="L279" s="67"/>
      <c r="M279" s="69"/>
      <c r="N279" s="71"/>
      <c r="O279" s="72"/>
      <c r="P279" s="26"/>
      <c r="Q279" s="26"/>
      <c r="R279" s="26"/>
      <c r="S279" s="26"/>
    </row>
    <row r="280" spans="1:19" s="66" customFormat="1">
      <c r="A280" s="150"/>
      <c r="B280" s="1"/>
      <c r="C280" s="26"/>
      <c r="D280" s="67"/>
      <c r="E280" s="67"/>
      <c r="F280" s="26"/>
      <c r="G280" s="69"/>
      <c r="I280" s="26"/>
      <c r="J280" s="69"/>
      <c r="K280" s="69"/>
      <c r="L280" s="67"/>
      <c r="M280" s="69"/>
      <c r="N280" s="71"/>
      <c r="O280" s="72"/>
      <c r="P280" s="26"/>
      <c r="Q280" s="26"/>
      <c r="R280" s="26"/>
      <c r="S280" s="26"/>
    </row>
    <row r="281" spans="1:19" s="66" customFormat="1">
      <c r="A281" s="150"/>
      <c r="B281" s="1"/>
      <c r="C281" s="26"/>
      <c r="D281" s="67"/>
      <c r="E281" s="67"/>
      <c r="F281" s="26"/>
      <c r="G281" s="69"/>
      <c r="I281" s="26"/>
      <c r="J281" s="69"/>
      <c r="K281" s="69"/>
      <c r="L281" s="67"/>
      <c r="M281" s="69"/>
      <c r="N281" s="71"/>
      <c r="O281" s="72"/>
      <c r="P281" s="26"/>
      <c r="Q281" s="26"/>
      <c r="R281" s="26"/>
      <c r="S281" s="26"/>
    </row>
    <row r="282" spans="1:19" s="66" customFormat="1">
      <c r="A282" s="150"/>
      <c r="B282" s="1"/>
      <c r="C282" s="26"/>
      <c r="D282" s="67"/>
      <c r="E282" s="67"/>
      <c r="F282" s="26"/>
      <c r="G282" s="69"/>
      <c r="I282" s="26"/>
      <c r="J282" s="69"/>
      <c r="K282" s="69"/>
      <c r="L282" s="67"/>
      <c r="M282" s="69"/>
      <c r="N282" s="71"/>
      <c r="O282" s="72"/>
      <c r="P282" s="26"/>
      <c r="Q282" s="26"/>
      <c r="R282" s="26"/>
      <c r="S282" s="26"/>
    </row>
    <row r="283" spans="1:19" s="66" customFormat="1">
      <c r="A283" s="150"/>
      <c r="B283" s="1"/>
      <c r="C283" s="26"/>
      <c r="D283" s="67"/>
      <c r="E283" s="67"/>
      <c r="F283" s="26"/>
      <c r="G283" s="69"/>
      <c r="I283" s="26"/>
      <c r="J283" s="69"/>
      <c r="K283" s="69"/>
      <c r="L283" s="67"/>
      <c r="M283" s="69"/>
      <c r="N283" s="71"/>
      <c r="O283" s="72"/>
      <c r="P283" s="26"/>
      <c r="Q283" s="26"/>
      <c r="R283" s="26"/>
      <c r="S283" s="26"/>
    </row>
    <row r="284" spans="1:19" s="66" customFormat="1">
      <c r="A284" s="150"/>
      <c r="B284" s="1"/>
      <c r="C284" s="26"/>
      <c r="D284" s="67"/>
      <c r="E284" s="67"/>
      <c r="F284" s="26"/>
      <c r="G284" s="69"/>
      <c r="I284" s="26"/>
      <c r="J284" s="69"/>
      <c r="K284" s="69"/>
      <c r="L284" s="67"/>
      <c r="M284" s="69"/>
      <c r="N284" s="71"/>
      <c r="O284" s="72"/>
      <c r="P284" s="26"/>
      <c r="Q284" s="26"/>
      <c r="R284" s="26"/>
      <c r="S284" s="26"/>
    </row>
    <row r="285" spans="1:19" s="66" customFormat="1">
      <c r="A285" s="150"/>
      <c r="B285" s="1"/>
      <c r="C285" s="26"/>
      <c r="D285" s="67"/>
      <c r="E285" s="67"/>
      <c r="F285" s="26"/>
      <c r="G285" s="69"/>
      <c r="I285" s="26"/>
      <c r="J285" s="69"/>
      <c r="K285" s="69"/>
      <c r="L285" s="67"/>
      <c r="M285" s="69"/>
      <c r="N285" s="71"/>
      <c r="O285" s="72"/>
      <c r="P285" s="26"/>
      <c r="Q285" s="26"/>
      <c r="R285" s="26"/>
      <c r="S285" s="26"/>
    </row>
    <row r="286" spans="1:19" s="66" customFormat="1">
      <c r="A286" s="150"/>
      <c r="B286" s="1"/>
      <c r="C286" s="26"/>
      <c r="D286" s="67"/>
      <c r="E286" s="67"/>
      <c r="F286" s="26"/>
      <c r="G286" s="69"/>
      <c r="I286" s="26"/>
      <c r="J286" s="69"/>
      <c r="K286" s="69"/>
      <c r="L286" s="67"/>
      <c r="M286" s="69"/>
      <c r="N286" s="71"/>
      <c r="O286" s="72"/>
      <c r="P286" s="26"/>
      <c r="Q286" s="26"/>
      <c r="R286" s="26"/>
      <c r="S286" s="26"/>
    </row>
    <row r="287" spans="1:19" s="66" customFormat="1">
      <c r="A287" s="150"/>
      <c r="B287" s="1"/>
      <c r="C287" s="26"/>
      <c r="D287" s="67"/>
      <c r="E287" s="67"/>
      <c r="F287" s="26"/>
      <c r="G287" s="69"/>
      <c r="I287" s="26"/>
      <c r="J287" s="69"/>
      <c r="K287" s="69"/>
      <c r="L287" s="67"/>
      <c r="M287" s="69"/>
      <c r="N287" s="71"/>
      <c r="O287" s="72"/>
      <c r="P287" s="26"/>
      <c r="Q287" s="26"/>
      <c r="R287" s="26"/>
      <c r="S287" s="26"/>
    </row>
    <row r="288" spans="1:19">
      <c r="A288" s="24"/>
    </row>
    <row r="289" spans="1:19">
      <c r="A289" s="24"/>
    </row>
    <row r="290" spans="1:19">
      <c r="A290" s="24"/>
    </row>
    <row r="291" spans="1:19">
      <c r="A291" s="24"/>
    </row>
    <row r="292" spans="1:19" s="66" customFormat="1">
      <c r="A292" s="150"/>
      <c r="B292" s="1"/>
      <c r="C292" s="26"/>
      <c r="D292" s="67"/>
      <c r="E292" s="67"/>
      <c r="F292" s="26"/>
      <c r="G292" s="69"/>
      <c r="I292" s="26"/>
      <c r="J292" s="69"/>
      <c r="K292" s="69"/>
      <c r="L292" s="67"/>
      <c r="M292" s="69"/>
      <c r="N292" s="71"/>
      <c r="O292" s="72"/>
      <c r="P292" s="26"/>
      <c r="Q292" s="26"/>
      <c r="R292" s="26"/>
      <c r="S292" s="26"/>
    </row>
    <row r="293" spans="1:19" s="66" customFormat="1">
      <c r="A293" s="150"/>
      <c r="B293" s="1"/>
      <c r="C293" s="26"/>
      <c r="D293" s="67"/>
      <c r="E293" s="67"/>
      <c r="F293" s="26"/>
      <c r="G293" s="69"/>
      <c r="I293" s="26"/>
      <c r="J293" s="69"/>
      <c r="K293" s="69"/>
      <c r="L293" s="67"/>
      <c r="M293" s="69"/>
      <c r="N293" s="71"/>
      <c r="O293" s="72"/>
      <c r="P293" s="26"/>
      <c r="Q293" s="26"/>
      <c r="R293" s="26"/>
      <c r="S293" s="26"/>
    </row>
    <row r="294" spans="1:19" s="66" customFormat="1">
      <c r="A294" s="150"/>
      <c r="B294" s="1"/>
      <c r="C294" s="26"/>
      <c r="D294" s="67"/>
      <c r="E294" s="67"/>
      <c r="F294" s="26"/>
      <c r="G294" s="69"/>
      <c r="I294" s="26"/>
      <c r="J294" s="69"/>
      <c r="K294" s="69"/>
      <c r="L294" s="67"/>
      <c r="M294" s="69"/>
      <c r="N294" s="71"/>
      <c r="O294" s="72"/>
      <c r="P294" s="26"/>
      <c r="Q294" s="26"/>
      <c r="R294" s="26"/>
      <c r="S294" s="26"/>
    </row>
    <row r="295" spans="1:19" s="66" customFormat="1">
      <c r="A295" s="150"/>
      <c r="B295" s="1"/>
      <c r="C295" s="26"/>
      <c r="D295" s="67"/>
      <c r="E295" s="67"/>
      <c r="F295" s="26"/>
      <c r="G295" s="69"/>
      <c r="I295" s="26"/>
      <c r="J295" s="69"/>
      <c r="K295" s="69"/>
      <c r="L295" s="67"/>
      <c r="M295" s="69"/>
      <c r="N295" s="71"/>
      <c r="O295" s="72"/>
      <c r="P295" s="26"/>
      <c r="Q295" s="26"/>
      <c r="R295" s="26"/>
      <c r="S295" s="26"/>
    </row>
    <row r="296" spans="1:19" s="66" customFormat="1">
      <c r="A296" s="150"/>
      <c r="B296" s="1"/>
      <c r="C296" s="26"/>
      <c r="D296" s="67"/>
      <c r="E296" s="67"/>
      <c r="F296" s="26"/>
      <c r="G296" s="69"/>
      <c r="I296" s="26"/>
      <c r="J296" s="69"/>
      <c r="K296" s="69"/>
      <c r="L296" s="67"/>
      <c r="M296" s="69"/>
      <c r="N296" s="71"/>
      <c r="O296" s="72"/>
      <c r="P296" s="26"/>
      <c r="Q296" s="26"/>
      <c r="R296" s="26"/>
      <c r="S296" s="26"/>
    </row>
    <row r="297" spans="1:19" s="66" customFormat="1">
      <c r="A297" s="150"/>
      <c r="B297" s="1"/>
      <c r="C297" s="26"/>
      <c r="D297" s="67"/>
      <c r="E297" s="67"/>
      <c r="F297" s="26"/>
      <c r="G297" s="69"/>
      <c r="I297" s="26"/>
      <c r="J297" s="69"/>
      <c r="K297" s="69"/>
      <c r="L297" s="67"/>
      <c r="M297" s="69"/>
      <c r="N297" s="71"/>
      <c r="O297" s="72"/>
      <c r="P297" s="26"/>
      <c r="Q297" s="26"/>
      <c r="R297" s="26"/>
      <c r="S297" s="26"/>
    </row>
    <row r="298" spans="1:19" s="66" customFormat="1">
      <c r="A298" s="150"/>
      <c r="B298" s="1"/>
      <c r="C298" s="26"/>
      <c r="D298" s="67"/>
      <c r="E298" s="67"/>
      <c r="F298" s="26"/>
      <c r="G298" s="69"/>
      <c r="I298" s="26"/>
      <c r="J298" s="69"/>
      <c r="K298" s="69"/>
      <c r="L298" s="67"/>
      <c r="M298" s="69"/>
      <c r="N298" s="71"/>
      <c r="O298" s="72"/>
      <c r="P298" s="26"/>
      <c r="Q298" s="26"/>
      <c r="R298" s="26"/>
      <c r="S298" s="26"/>
    </row>
    <row r="299" spans="1:19">
      <c r="A299" s="24"/>
    </row>
    <row r="300" spans="1:19">
      <c r="A300" s="24"/>
    </row>
    <row r="301" spans="1:19">
      <c r="A301" s="24"/>
    </row>
    <row r="302" spans="1:19">
      <c r="A302" s="24"/>
    </row>
    <row r="303" spans="1:19">
      <c r="A303" s="24"/>
    </row>
    <row r="304" spans="1:19">
      <c r="A304" s="24"/>
    </row>
    <row r="305" spans="1:19" s="66" customFormat="1">
      <c r="A305" s="150"/>
      <c r="B305" s="1"/>
      <c r="C305" s="26"/>
      <c r="D305" s="67"/>
      <c r="E305" s="67"/>
      <c r="F305" s="26"/>
      <c r="G305" s="69"/>
      <c r="I305" s="26"/>
      <c r="J305" s="69"/>
      <c r="K305" s="69"/>
      <c r="L305" s="67"/>
      <c r="M305" s="69"/>
      <c r="N305" s="71"/>
      <c r="O305" s="72"/>
      <c r="P305" s="26"/>
      <c r="Q305" s="26"/>
      <c r="R305" s="26"/>
      <c r="S305" s="26"/>
    </row>
    <row r="306" spans="1:19" s="66" customFormat="1">
      <c r="A306" s="150"/>
      <c r="B306" s="1"/>
      <c r="C306" s="26"/>
      <c r="D306" s="67"/>
      <c r="E306" s="67"/>
      <c r="F306" s="26"/>
      <c r="G306" s="69"/>
      <c r="I306" s="26"/>
      <c r="J306" s="69"/>
      <c r="K306" s="69"/>
      <c r="L306" s="67"/>
      <c r="M306" s="69"/>
      <c r="N306" s="71"/>
      <c r="O306" s="72"/>
      <c r="P306" s="26"/>
      <c r="Q306" s="26"/>
      <c r="R306" s="26"/>
      <c r="S306" s="26"/>
    </row>
    <row r="307" spans="1:19" s="66" customFormat="1">
      <c r="A307" s="150"/>
      <c r="B307" s="1"/>
      <c r="C307" s="26"/>
      <c r="D307" s="67"/>
      <c r="E307" s="67"/>
      <c r="F307" s="26"/>
      <c r="G307" s="69"/>
      <c r="I307" s="26"/>
      <c r="J307" s="69"/>
      <c r="K307" s="69"/>
      <c r="L307" s="67"/>
      <c r="M307" s="69"/>
      <c r="N307" s="71"/>
      <c r="O307" s="72"/>
      <c r="P307" s="26"/>
      <c r="Q307" s="26"/>
      <c r="R307" s="26"/>
      <c r="S307" s="26"/>
    </row>
    <row r="308" spans="1:19" s="66" customFormat="1">
      <c r="A308" s="150"/>
      <c r="B308" s="1"/>
      <c r="C308" s="26"/>
      <c r="D308" s="67"/>
      <c r="E308" s="67"/>
      <c r="F308" s="26"/>
      <c r="G308" s="69"/>
      <c r="I308" s="26"/>
      <c r="J308" s="69"/>
      <c r="K308" s="69"/>
      <c r="L308" s="67"/>
      <c r="M308" s="69"/>
      <c r="N308" s="71"/>
      <c r="O308" s="72"/>
      <c r="P308" s="26"/>
      <c r="Q308" s="26"/>
      <c r="R308" s="26"/>
      <c r="S308" s="26"/>
    </row>
    <row r="309" spans="1:19" s="66" customFormat="1">
      <c r="A309" s="150"/>
      <c r="B309" s="1"/>
      <c r="C309" s="26"/>
      <c r="D309" s="67"/>
      <c r="E309" s="67"/>
      <c r="F309" s="26"/>
      <c r="G309" s="69"/>
      <c r="I309" s="26"/>
      <c r="J309" s="69"/>
      <c r="K309" s="69"/>
      <c r="L309" s="67"/>
      <c r="M309" s="69"/>
      <c r="N309" s="71"/>
      <c r="O309" s="72"/>
      <c r="P309" s="26"/>
      <c r="Q309" s="26"/>
      <c r="R309" s="26"/>
      <c r="S309" s="26"/>
    </row>
    <row r="310" spans="1:19" s="66" customFormat="1">
      <c r="A310" s="150"/>
      <c r="B310" s="1"/>
      <c r="C310" s="26"/>
      <c r="D310" s="67"/>
      <c r="E310" s="67"/>
      <c r="F310" s="26"/>
      <c r="G310" s="69"/>
      <c r="I310" s="26"/>
      <c r="J310" s="69"/>
      <c r="K310" s="69"/>
      <c r="L310" s="67"/>
      <c r="M310" s="69"/>
      <c r="N310" s="71"/>
      <c r="O310" s="72"/>
      <c r="P310" s="26"/>
      <c r="Q310" s="26"/>
      <c r="R310" s="26"/>
      <c r="S310" s="26"/>
    </row>
    <row r="311" spans="1:19" s="66" customFormat="1">
      <c r="A311" s="150"/>
      <c r="B311" s="1"/>
      <c r="C311" s="26"/>
      <c r="D311" s="67"/>
      <c r="E311" s="67"/>
      <c r="F311" s="26"/>
      <c r="G311" s="69"/>
      <c r="I311" s="26"/>
      <c r="J311" s="69"/>
      <c r="K311" s="69"/>
      <c r="L311" s="67"/>
      <c r="M311" s="69"/>
      <c r="N311" s="71"/>
      <c r="O311" s="72"/>
      <c r="P311" s="26"/>
      <c r="Q311" s="26"/>
      <c r="R311" s="26"/>
      <c r="S311" s="26"/>
    </row>
    <row r="312" spans="1:19" s="66" customFormat="1">
      <c r="A312" s="150"/>
      <c r="B312" s="1"/>
      <c r="C312" s="26"/>
      <c r="D312" s="67"/>
      <c r="E312" s="67"/>
      <c r="F312" s="26"/>
      <c r="G312" s="69"/>
      <c r="I312" s="26"/>
      <c r="J312" s="69"/>
      <c r="K312" s="69"/>
      <c r="L312" s="67"/>
      <c r="M312" s="69"/>
      <c r="N312" s="71"/>
      <c r="O312" s="72"/>
      <c r="P312" s="26"/>
      <c r="Q312" s="26"/>
      <c r="R312" s="26"/>
      <c r="S312" s="26"/>
    </row>
    <row r="313" spans="1:19" s="66" customFormat="1">
      <c r="A313" s="150"/>
      <c r="B313" s="1"/>
      <c r="C313" s="26"/>
      <c r="D313" s="67"/>
      <c r="E313" s="67"/>
      <c r="F313" s="26"/>
      <c r="G313" s="69"/>
      <c r="I313" s="26"/>
      <c r="J313" s="69"/>
      <c r="K313" s="69"/>
      <c r="L313" s="67"/>
      <c r="M313" s="69"/>
      <c r="N313" s="71"/>
      <c r="O313" s="72"/>
      <c r="P313" s="26"/>
      <c r="Q313" s="26"/>
      <c r="R313" s="26"/>
      <c r="S313" s="26"/>
    </row>
    <row r="314" spans="1:19" s="66" customFormat="1">
      <c r="A314" s="150"/>
      <c r="B314" s="1"/>
      <c r="C314" s="26"/>
      <c r="D314" s="67"/>
      <c r="E314" s="67"/>
      <c r="F314" s="26"/>
      <c r="G314" s="69"/>
      <c r="I314" s="26"/>
      <c r="J314" s="69"/>
      <c r="K314" s="69"/>
      <c r="L314" s="67"/>
      <c r="M314" s="69"/>
      <c r="N314" s="71"/>
      <c r="O314" s="72"/>
      <c r="P314" s="26"/>
      <c r="Q314" s="26"/>
      <c r="R314" s="26"/>
      <c r="S314" s="26"/>
    </row>
    <row r="315" spans="1:19" s="66" customFormat="1">
      <c r="A315" s="150"/>
      <c r="B315" s="1"/>
      <c r="C315" s="26"/>
      <c r="D315" s="67"/>
      <c r="E315" s="67"/>
      <c r="F315" s="26"/>
      <c r="G315" s="69"/>
      <c r="I315" s="26"/>
      <c r="J315" s="69"/>
      <c r="K315" s="69"/>
      <c r="L315" s="67"/>
      <c r="M315" s="69"/>
      <c r="N315" s="71"/>
      <c r="O315" s="72"/>
      <c r="P315" s="26"/>
      <c r="Q315" s="26"/>
      <c r="R315" s="26"/>
      <c r="S315" s="26"/>
    </row>
    <row r="316" spans="1:19" s="66" customFormat="1">
      <c r="A316" s="150"/>
      <c r="B316" s="1"/>
      <c r="C316" s="26"/>
      <c r="D316" s="67"/>
      <c r="E316" s="67"/>
      <c r="F316" s="26"/>
      <c r="G316" s="69"/>
      <c r="I316" s="26"/>
      <c r="J316" s="69"/>
      <c r="K316" s="69"/>
      <c r="L316" s="67"/>
      <c r="M316" s="69"/>
      <c r="N316" s="71"/>
      <c r="O316" s="72"/>
      <c r="P316" s="26"/>
      <c r="Q316" s="26"/>
      <c r="R316" s="26"/>
      <c r="S316" s="26"/>
    </row>
    <row r="317" spans="1:19" s="66" customFormat="1">
      <c r="A317" s="150"/>
      <c r="B317" s="1"/>
      <c r="C317" s="26"/>
      <c r="D317" s="67"/>
      <c r="E317" s="67"/>
      <c r="F317" s="26"/>
      <c r="G317" s="69"/>
      <c r="I317" s="26"/>
      <c r="J317" s="69"/>
      <c r="K317" s="69"/>
      <c r="L317" s="67"/>
      <c r="M317" s="69"/>
      <c r="N317" s="71"/>
      <c r="O317" s="72"/>
      <c r="P317" s="26"/>
      <c r="Q317" s="26"/>
      <c r="R317" s="26"/>
      <c r="S317" s="26"/>
    </row>
    <row r="318" spans="1:19" s="66" customFormat="1">
      <c r="A318" s="150"/>
      <c r="B318" s="1"/>
      <c r="C318" s="26"/>
      <c r="D318" s="67"/>
      <c r="E318" s="67"/>
      <c r="F318" s="26"/>
      <c r="G318" s="69"/>
      <c r="I318" s="26"/>
      <c r="J318" s="69"/>
      <c r="K318" s="69"/>
      <c r="L318" s="67"/>
      <c r="M318" s="69"/>
      <c r="N318" s="71"/>
      <c r="O318" s="72"/>
      <c r="P318" s="26"/>
      <c r="Q318" s="26"/>
      <c r="R318" s="26"/>
      <c r="S318" s="26"/>
    </row>
    <row r="319" spans="1:19" s="66" customFormat="1">
      <c r="A319" s="150"/>
      <c r="B319" s="1"/>
      <c r="C319" s="26"/>
      <c r="D319" s="67"/>
      <c r="E319" s="67"/>
      <c r="F319" s="26"/>
      <c r="G319" s="69"/>
      <c r="I319" s="26"/>
      <c r="J319" s="69"/>
      <c r="K319" s="69"/>
      <c r="L319" s="67"/>
      <c r="M319" s="69"/>
      <c r="N319" s="71"/>
      <c r="O319" s="72"/>
      <c r="P319" s="26"/>
      <c r="Q319" s="26"/>
      <c r="R319" s="26"/>
      <c r="S319" s="26"/>
    </row>
    <row r="320" spans="1:19" s="66" customFormat="1">
      <c r="A320" s="150"/>
      <c r="B320" s="1"/>
      <c r="C320" s="26"/>
      <c r="D320" s="67"/>
      <c r="E320" s="67"/>
      <c r="F320" s="26"/>
      <c r="G320" s="69"/>
      <c r="I320" s="26"/>
      <c r="J320" s="69"/>
      <c r="K320" s="69"/>
      <c r="L320" s="67"/>
      <c r="M320" s="69"/>
      <c r="N320" s="71"/>
      <c r="O320" s="72"/>
      <c r="P320" s="26"/>
      <c r="Q320" s="26"/>
      <c r="R320" s="26"/>
      <c r="S320" s="26"/>
    </row>
    <row r="321" spans="1:19" s="66" customFormat="1">
      <c r="A321" s="150"/>
      <c r="B321" s="1"/>
      <c r="C321" s="26"/>
      <c r="D321" s="67"/>
      <c r="E321" s="67"/>
      <c r="F321" s="26"/>
      <c r="G321" s="69"/>
      <c r="I321" s="26"/>
      <c r="J321" s="69"/>
      <c r="K321" s="69"/>
      <c r="L321" s="67"/>
      <c r="M321" s="69"/>
      <c r="N321" s="71"/>
      <c r="O321" s="72"/>
      <c r="P321" s="26"/>
      <c r="Q321" s="26"/>
      <c r="R321" s="26"/>
      <c r="S321" s="26"/>
    </row>
    <row r="322" spans="1:19" s="66" customFormat="1">
      <c r="A322" s="150"/>
      <c r="B322" s="1"/>
      <c r="C322" s="26"/>
      <c r="D322" s="67"/>
      <c r="E322" s="67"/>
      <c r="F322" s="26"/>
      <c r="G322" s="69"/>
      <c r="I322" s="26"/>
      <c r="J322" s="69"/>
      <c r="K322" s="69"/>
      <c r="L322" s="67"/>
      <c r="M322" s="69"/>
      <c r="N322" s="71"/>
      <c r="O322" s="72"/>
      <c r="P322" s="26"/>
      <c r="Q322" s="26"/>
      <c r="R322" s="26"/>
      <c r="S322" s="26"/>
    </row>
    <row r="323" spans="1:19" s="66" customFormat="1">
      <c r="A323" s="150"/>
      <c r="B323" s="1"/>
      <c r="C323" s="26"/>
      <c r="D323" s="67"/>
      <c r="E323" s="67"/>
      <c r="F323" s="26"/>
      <c r="G323" s="69"/>
      <c r="I323" s="26"/>
      <c r="J323" s="69"/>
      <c r="K323" s="69"/>
      <c r="L323" s="67"/>
      <c r="M323" s="69"/>
      <c r="N323" s="71"/>
      <c r="O323" s="72"/>
      <c r="P323" s="26"/>
      <c r="Q323" s="26"/>
      <c r="R323" s="26"/>
      <c r="S323" s="26"/>
    </row>
    <row r="324" spans="1:19" s="66" customFormat="1">
      <c r="A324" s="150"/>
      <c r="B324" s="1"/>
      <c r="C324" s="26"/>
      <c r="D324" s="67"/>
      <c r="E324" s="67"/>
      <c r="F324" s="26"/>
      <c r="G324" s="69"/>
      <c r="I324" s="26"/>
      <c r="J324" s="69"/>
      <c r="K324" s="69"/>
      <c r="L324" s="67"/>
      <c r="M324" s="69"/>
      <c r="N324" s="71"/>
      <c r="O324" s="72"/>
      <c r="P324" s="26"/>
      <c r="Q324" s="26"/>
      <c r="R324" s="26"/>
      <c r="S324" s="26"/>
    </row>
    <row r="325" spans="1:19" s="66" customFormat="1">
      <c r="A325" s="150"/>
      <c r="B325" s="1"/>
      <c r="C325" s="26"/>
      <c r="D325" s="67"/>
      <c r="E325" s="67"/>
      <c r="F325" s="26"/>
      <c r="G325" s="69"/>
      <c r="I325" s="26"/>
      <c r="J325" s="69"/>
      <c r="K325" s="69"/>
      <c r="L325" s="67"/>
      <c r="M325" s="69"/>
      <c r="N325" s="71"/>
      <c r="O325" s="72"/>
      <c r="P325" s="26"/>
      <c r="Q325" s="26"/>
      <c r="R325" s="26"/>
      <c r="S325" s="26"/>
    </row>
    <row r="326" spans="1:19" s="66" customFormat="1">
      <c r="A326" s="150"/>
      <c r="B326" s="1"/>
      <c r="C326" s="26"/>
      <c r="D326" s="67"/>
      <c r="E326" s="67"/>
      <c r="F326" s="26"/>
      <c r="G326" s="69"/>
      <c r="I326" s="26"/>
      <c r="J326" s="69"/>
      <c r="K326" s="69"/>
      <c r="L326" s="67"/>
      <c r="M326" s="69"/>
      <c r="N326" s="71"/>
      <c r="O326" s="72"/>
      <c r="P326" s="26"/>
      <c r="Q326" s="26"/>
      <c r="R326" s="26"/>
      <c r="S326" s="26"/>
    </row>
    <row r="327" spans="1:19" s="66" customFormat="1">
      <c r="A327" s="150"/>
      <c r="B327" s="1"/>
      <c r="C327" s="26"/>
      <c r="D327" s="67"/>
      <c r="E327" s="67"/>
      <c r="F327" s="26"/>
      <c r="G327" s="69"/>
      <c r="I327" s="26"/>
      <c r="J327" s="69"/>
      <c r="K327" s="69"/>
      <c r="L327" s="67"/>
      <c r="M327" s="69"/>
      <c r="N327" s="71"/>
      <c r="O327" s="72"/>
      <c r="P327" s="26"/>
      <c r="Q327" s="26"/>
      <c r="R327" s="26"/>
      <c r="S327" s="26"/>
    </row>
    <row r="328" spans="1:19" s="66" customFormat="1">
      <c r="A328" s="150"/>
      <c r="B328" s="1"/>
      <c r="C328" s="26"/>
      <c r="D328" s="67"/>
      <c r="E328" s="67"/>
      <c r="F328" s="26"/>
      <c r="G328" s="69"/>
      <c r="I328" s="26"/>
      <c r="J328" s="69"/>
      <c r="K328" s="69"/>
      <c r="L328" s="67"/>
      <c r="M328" s="69"/>
      <c r="N328" s="71"/>
      <c r="O328" s="72"/>
      <c r="P328" s="26"/>
      <c r="Q328" s="26"/>
      <c r="R328" s="26"/>
      <c r="S328" s="26"/>
    </row>
    <row r="329" spans="1:19" s="66" customFormat="1">
      <c r="A329" s="150"/>
      <c r="B329" s="1"/>
      <c r="C329" s="26"/>
      <c r="D329" s="67"/>
      <c r="E329" s="67"/>
      <c r="F329" s="26"/>
      <c r="G329" s="69"/>
      <c r="I329" s="26"/>
      <c r="J329" s="69"/>
      <c r="K329" s="69"/>
      <c r="L329" s="67"/>
      <c r="M329" s="69"/>
      <c r="N329" s="71"/>
      <c r="O329" s="72"/>
      <c r="P329" s="26"/>
      <c r="Q329" s="26"/>
      <c r="R329" s="26"/>
      <c r="S329" s="26"/>
    </row>
    <row r="330" spans="1:19" s="66" customFormat="1">
      <c r="A330" s="150"/>
      <c r="B330" s="1"/>
      <c r="C330" s="26"/>
      <c r="D330" s="67"/>
      <c r="E330" s="67"/>
      <c r="F330" s="26"/>
      <c r="G330" s="69"/>
      <c r="I330" s="26"/>
      <c r="J330" s="69"/>
      <c r="K330" s="69"/>
      <c r="L330" s="67"/>
      <c r="M330" s="69"/>
      <c r="N330" s="71"/>
      <c r="O330" s="72"/>
      <c r="P330" s="26"/>
      <c r="Q330" s="26"/>
      <c r="R330" s="26"/>
      <c r="S330" s="26"/>
    </row>
    <row r="331" spans="1:19" s="66" customFormat="1">
      <c r="A331" s="150"/>
      <c r="B331" s="1"/>
      <c r="C331" s="26"/>
      <c r="D331" s="67"/>
      <c r="E331" s="67"/>
      <c r="F331" s="26"/>
      <c r="G331" s="69"/>
      <c r="I331" s="26"/>
      <c r="J331" s="69"/>
      <c r="K331" s="69"/>
      <c r="L331" s="67"/>
      <c r="M331" s="69"/>
      <c r="N331" s="71"/>
      <c r="O331" s="72"/>
      <c r="P331" s="26"/>
      <c r="Q331" s="26"/>
      <c r="R331" s="26"/>
      <c r="S331" s="26"/>
    </row>
    <row r="332" spans="1:19" s="66" customFormat="1">
      <c r="A332" s="150"/>
      <c r="B332" s="1"/>
      <c r="C332" s="26"/>
      <c r="D332" s="67"/>
      <c r="E332" s="67"/>
      <c r="F332" s="26"/>
      <c r="G332" s="69"/>
      <c r="I332" s="26"/>
      <c r="J332" s="69"/>
      <c r="K332" s="69"/>
      <c r="L332" s="67"/>
      <c r="M332" s="69"/>
      <c r="N332" s="71"/>
      <c r="O332" s="72"/>
      <c r="P332" s="26"/>
      <c r="Q332" s="26"/>
      <c r="R332" s="26"/>
      <c r="S332" s="26"/>
    </row>
    <row r="333" spans="1:19" s="66" customFormat="1">
      <c r="A333" s="150"/>
      <c r="B333" s="1"/>
      <c r="C333" s="26"/>
      <c r="D333" s="67"/>
      <c r="E333" s="67"/>
      <c r="F333" s="26"/>
      <c r="G333" s="69"/>
      <c r="I333" s="26"/>
      <c r="J333" s="69"/>
      <c r="K333" s="69"/>
      <c r="L333" s="67"/>
      <c r="M333" s="69"/>
      <c r="N333" s="71"/>
      <c r="O333" s="72"/>
      <c r="P333" s="26"/>
      <c r="Q333" s="26"/>
      <c r="R333" s="26"/>
      <c r="S333" s="26"/>
    </row>
    <row r="334" spans="1:19" s="66" customFormat="1">
      <c r="A334" s="150"/>
      <c r="B334" s="1"/>
      <c r="C334" s="26"/>
      <c r="D334" s="67"/>
      <c r="E334" s="67"/>
      <c r="F334" s="26"/>
      <c r="G334" s="69"/>
      <c r="I334" s="26"/>
      <c r="J334" s="69"/>
      <c r="K334" s="69"/>
      <c r="L334" s="67"/>
      <c r="M334" s="69"/>
      <c r="N334" s="71"/>
      <c r="O334" s="72"/>
      <c r="P334" s="26"/>
      <c r="Q334" s="26"/>
      <c r="R334" s="26"/>
      <c r="S334" s="26"/>
    </row>
    <row r="335" spans="1:19" s="66" customFormat="1">
      <c r="A335" s="150"/>
      <c r="B335" s="1"/>
      <c r="C335" s="26"/>
      <c r="D335" s="67"/>
      <c r="E335" s="67"/>
      <c r="F335" s="26"/>
      <c r="G335" s="69"/>
      <c r="I335" s="26"/>
      <c r="J335" s="69"/>
      <c r="K335" s="69"/>
      <c r="L335" s="67"/>
      <c r="M335" s="69"/>
      <c r="N335" s="71"/>
      <c r="O335" s="72"/>
      <c r="P335" s="26"/>
      <c r="Q335" s="26"/>
      <c r="R335" s="26"/>
      <c r="S335" s="26"/>
    </row>
    <row r="336" spans="1:19" s="66" customFormat="1">
      <c r="A336" s="150"/>
      <c r="B336" s="1"/>
      <c r="C336" s="26"/>
      <c r="D336" s="67"/>
      <c r="E336" s="67"/>
      <c r="F336" s="26"/>
      <c r="G336" s="69"/>
      <c r="I336" s="26"/>
      <c r="J336" s="69"/>
      <c r="K336" s="69"/>
      <c r="L336" s="67"/>
      <c r="M336" s="69"/>
      <c r="N336" s="71"/>
      <c r="O336" s="72"/>
      <c r="P336" s="26"/>
      <c r="Q336" s="26"/>
      <c r="R336" s="26"/>
      <c r="S336" s="26"/>
    </row>
    <row r="337" spans="1:19" s="66" customFormat="1">
      <c r="A337" s="150"/>
      <c r="B337" s="1"/>
      <c r="C337" s="26"/>
      <c r="D337" s="67"/>
      <c r="E337" s="67"/>
      <c r="F337" s="26"/>
      <c r="G337" s="69"/>
      <c r="I337" s="26"/>
      <c r="J337" s="69"/>
      <c r="K337" s="69"/>
      <c r="L337" s="67"/>
      <c r="M337" s="69"/>
      <c r="N337" s="71"/>
      <c r="O337" s="72"/>
      <c r="P337" s="26"/>
      <c r="Q337" s="26"/>
      <c r="R337" s="26"/>
      <c r="S337" s="26"/>
    </row>
    <row r="338" spans="1:19" s="66" customFormat="1">
      <c r="A338" s="150"/>
      <c r="B338" s="1"/>
      <c r="C338" s="26"/>
      <c r="D338" s="67"/>
      <c r="E338" s="67"/>
      <c r="F338" s="26"/>
      <c r="G338" s="69"/>
      <c r="I338" s="26"/>
      <c r="J338" s="69"/>
      <c r="K338" s="69"/>
      <c r="L338" s="67"/>
      <c r="M338" s="69"/>
      <c r="N338" s="71"/>
      <c r="O338" s="72"/>
      <c r="P338" s="26"/>
      <c r="Q338" s="26"/>
      <c r="R338" s="26"/>
      <c r="S338" s="26"/>
    </row>
    <row r="339" spans="1:19" s="66" customFormat="1">
      <c r="A339" s="150"/>
      <c r="B339" s="1"/>
      <c r="C339" s="26"/>
      <c r="D339" s="67"/>
      <c r="E339" s="67"/>
      <c r="F339" s="26"/>
      <c r="G339" s="69"/>
      <c r="I339" s="26"/>
      <c r="J339" s="69"/>
      <c r="K339" s="69"/>
      <c r="L339" s="67"/>
      <c r="M339" s="69"/>
      <c r="N339" s="71"/>
      <c r="O339" s="72"/>
      <c r="P339" s="26"/>
      <c r="Q339" s="26"/>
      <c r="R339" s="26"/>
      <c r="S339" s="26"/>
    </row>
    <row r="340" spans="1:19" s="66" customFormat="1">
      <c r="A340" s="150"/>
      <c r="B340" s="1"/>
      <c r="C340" s="26"/>
      <c r="D340" s="67"/>
      <c r="E340" s="67"/>
      <c r="F340" s="26"/>
      <c r="G340" s="69"/>
      <c r="I340" s="26"/>
      <c r="J340" s="69"/>
      <c r="K340" s="69"/>
      <c r="L340" s="67"/>
      <c r="M340" s="69"/>
      <c r="N340" s="71"/>
      <c r="O340" s="72"/>
      <c r="P340" s="26"/>
      <c r="Q340" s="26"/>
      <c r="R340" s="26"/>
      <c r="S340" s="26"/>
    </row>
    <row r="341" spans="1:19" s="66" customFormat="1">
      <c r="A341" s="150"/>
      <c r="B341" s="1"/>
      <c r="C341" s="26"/>
      <c r="D341" s="67"/>
      <c r="E341" s="67"/>
      <c r="F341" s="26"/>
      <c r="G341" s="69"/>
      <c r="I341" s="26"/>
      <c r="J341" s="69"/>
      <c r="K341" s="69"/>
      <c r="L341" s="67"/>
      <c r="M341" s="69"/>
      <c r="N341" s="71"/>
      <c r="O341" s="72"/>
      <c r="P341" s="26"/>
      <c r="Q341" s="26"/>
      <c r="R341" s="26"/>
      <c r="S341" s="26"/>
    </row>
    <row r="342" spans="1:19" s="66" customFormat="1">
      <c r="A342" s="150"/>
      <c r="B342" s="1"/>
      <c r="C342" s="26"/>
      <c r="D342" s="67"/>
      <c r="E342" s="67"/>
      <c r="F342" s="26"/>
      <c r="G342" s="69"/>
      <c r="I342" s="26"/>
      <c r="J342" s="69"/>
      <c r="K342" s="69"/>
      <c r="L342" s="67"/>
      <c r="M342" s="69"/>
      <c r="N342" s="71"/>
      <c r="O342" s="72"/>
      <c r="P342" s="26"/>
      <c r="Q342" s="26"/>
      <c r="R342" s="26"/>
      <c r="S342" s="26"/>
    </row>
    <row r="343" spans="1:19" s="66" customFormat="1">
      <c r="A343" s="150"/>
      <c r="B343" s="1"/>
      <c r="C343" s="26"/>
      <c r="D343" s="67"/>
      <c r="E343" s="67"/>
      <c r="F343" s="26"/>
      <c r="G343" s="69"/>
      <c r="I343" s="26"/>
      <c r="J343" s="69"/>
      <c r="K343" s="69"/>
      <c r="L343" s="67"/>
      <c r="M343" s="69"/>
      <c r="N343" s="71"/>
      <c r="O343" s="72"/>
      <c r="P343" s="26"/>
      <c r="Q343" s="26"/>
      <c r="R343" s="26"/>
      <c r="S343" s="26"/>
    </row>
    <row r="344" spans="1:19">
      <c r="A344" s="24"/>
    </row>
    <row r="345" spans="1:19">
      <c r="A345" s="24"/>
    </row>
    <row r="346" spans="1:19">
      <c r="A346" s="24"/>
    </row>
    <row r="347" spans="1:19">
      <c r="A347" s="24"/>
    </row>
    <row r="348" spans="1:19">
      <c r="A348" s="24"/>
    </row>
    <row r="349" spans="1:19">
      <c r="A349" s="24"/>
    </row>
    <row r="350" spans="1:19">
      <c r="A350" s="24"/>
    </row>
    <row r="351" spans="1:19">
      <c r="A351" s="24"/>
    </row>
    <row r="352" spans="1:19">
      <c r="A352" s="24"/>
    </row>
    <row r="353" spans="1:19">
      <c r="A353" s="24"/>
    </row>
    <row r="354" spans="1:19">
      <c r="A354" s="24"/>
    </row>
    <row r="355" spans="1:19">
      <c r="A355" s="24"/>
    </row>
    <row r="356" spans="1:19">
      <c r="A356" s="24"/>
    </row>
    <row r="357" spans="1:19">
      <c r="A357" s="24"/>
    </row>
    <row r="358" spans="1:19">
      <c r="A358" s="24"/>
    </row>
    <row r="359" spans="1:19" s="66" customFormat="1">
      <c r="A359" s="150"/>
      <c r="B359" s="1"/>
      <c r="C359" s="26"/>
      <c r="D359" s="67"/>
      <c r="E359" s="67"/>
      <c r="F359" s="26"/>
      <c r="G359" s="69"/>
      <c r="I359" s="26"/>
      <c r="J359" s="69"/>
      <c r="K359" s="69"/>
      <c r="L359" s="67"/>
      <c r="M359" s="69"/>
      <c r="N359" s="71"/>
      <c r="O359" s="72"/>
      <c r="P359" s="26"/>
      <c r="Q359" s="26"/>
      <c r="R359" s="26"/>
      <c r="S359" s="26"/>
    </row>
    <row r="360" spans="1:19" s="66" customFormat="1">
      <c r="A360" s="150"/>
      <c r="B360" s="1"/>
      <c r="C360" s="26"/>
      <c r="D360" s="67"/>
      <c r="E360" s="67"/>
      <c r="F360" s="26"/>
      <c r="G360" s="69"/>
      <c r="I360" s="26"/>
      <c r="J360" s="69"/>
      <c r="K360" s="69"/>
      <c r="L360" s="67"/>
      <c r="M360" s="69"/>
      <c r="N360" s="71"/>
      <c r="O360" s="72"/>
      <c r="P360" s="26"/>
      <c r="Q360" s="26"/>
      <c r="R360" s="26"/>
      <c r="S360" s="26"/>
    </row>
    <row r="361" spans="1:19" s="66" customFormat="1">
      <c r="A361" s="150"/>
      <c r="B361" s="1"/>
      <c r="C361" s="26"/>
      <c r="D361" s="67"/>
      <c r="E361" s="67"/>
      <c r="F361" s="26"/>
      <c r="G361" s="69"/>
      <c r="I361" s="26"/>
      <c r="J361" s="69"/>
      <c r="K361" s="69"/>
      <c r="L361" s="67"/>
      <c r="M361" s="69"/>
      <c r="N361" s="71"/>
      <c r="O361" s="72"/>
      <c r="P361" s="26"/>
      <c r="Q361" s="26"/>
      <c r="R361" s="26"/>
      <c r="S361" s="26"/>
    </row>
    <row r="362" spans="1:19" s="66" customFormat="1">
      <c r="A362" s="150"/>
      <c r="B362" s="1"/>
      <c r="C362" s="26"/>
      <c r="D362" s="67"/>
      <c r="E362" s="67"/>
      <c r="F362" s="26"/>
      <c r="G362" s="69"/>
      <c r="I362" s="26"/>
      <c r="J362" s="69"/>
      <c r="K362" s="69"/>
      <c r="L362" s="67"/>
      <c r="M362" s="69"/>
      <c r="N362" s="71"/>
      <c r="O362" s="72"/>
      <c r="P362" s="26"/>
      <c r="Q362" s="26"/>
      <c r="R362" s="26"/>
      <c r="S362" s="26"/>
    </row>
    <row r="363" spans="1:19" s="66" customFormat="1">
      <c r="A363" s="150"/>
      <c r="B363" s="1"/>
      <c r="C363" s="26"/>
      <c r="D363" s="67"/>
      <c r="E363" s="67"/>
      <c r="F363" s="26"/>
      <c r="G363" s="69"/>
      <c r="I363" s="26"/>
      <c r="J363" s="69"/>
      <c r="K363" s="69"/>
      <c r="L363" s="67"/>
      <c r="M363" s="69"/>
      <c r="N363" s="71"/>
      <c r="O363" s="72"/>
      <c r="P363" s="26"/>
      <c r="Q363" s="26"/>
      <c r="R363" s="26"/>
      <c r="S363" s="26"/>
    </row>
    <row r="364" spans="1:19" s="66" customFormat="1">
      <c r="A364" s="150"/>
      <c r="B364" s="1"/>
      <c r="C364" s="26"/>
      <c r="D364" s="67"/>
      <c r="E364" s="67"/>
      <c r="F364" s="26"/>
      <c r="G364" s="69"/>
      <c r="I364" s="26"/>
      <c r="J364" s="69"/>
      <c r="K364" s="69"/>
      <c r="L364" s="67"/>
      <c r="M364" s="69"/>
      <c r="N364" s="71"/>
      <c r="O364" s="72"/>
      <c r="P364" s="26"/>
      <c r="Q364" s="26"/>
      <c r="R364" s="26"/>
      <c r="S364" s="26"/>
    </row>
    <row r="365" spans="1:19" s="66" customFormat="1">
      <c r="A365" s="150"/>
      <c r="B365" s="1"/>
      <c r="C365" s="26"/>
      <c r="D365" s="67"/>
      <c r="E365" s="67"/>
      <c r="F365" s="26"/>
      <c r="G365" s="69"/>
      <c r="I365" s="26"/>
      <c r="J365" s="69"/>
      <c r="K365" s="69"/>
      <c r="L365" s="67"/>
      <c r="M365" s="69"/>
      <c r="N365" s="71"/>
      <c r="O365" s="72"/>
      <c r="P365" s="26"/>
      <c r="Q365" s="26"/>
      <c r="R365" s="26"/>
      <c r="S365" s="26"/>
    </row>
    <row r="366" spans="1:19" s="66" customFormat="1">
      <c r="A366" s="150"/>
      <c r="B366" s="1"/>
      <c r="C366" s="26"/>
      <c r="D366" s="67"/>
      <c r="E366" s="67"/>
      <c r="F366" s="26"/>
      <c r="G366" s="69"/>
      <c r="I366" s="26"/>
      <c r="J366" s="69"/>
      <c r="K366" s="69"/>
      <c r="L366" s="67"/>
      <c r="M366" s="69"/>
      <c r="N366" s="71"/>
      <c r="O366" s="72"/>
      <c r="P366" s="26"/>
      <c r="Q366" s="26"/>
      <c r="R366" s="26"/>
      <c r="S366" s="26"/>
    </row>
    <row r="367" spans="1:19" s="66" customFormat="1">
      <c r="A367" s="150"/>
      <c r="B367" s="1"/>
      <c r="C367" s="26"/>
      <c r="D367" s="67"/>
      <c r="E367" s="67"/>
      <c r="F367" s="26"/>
      <c r="G367" s="69"/>
      <c r="I367" s="26"/>
      <c r="J367" s="69"/>
      <c r="K367" s="69"/>
      <c r="L367" s="67"/>
      <c r="M367" s="69"/>
      <c r="N367" s="71"/>
      <c r="O367" s="72"/>
      <c r="P367" s="26"/>
      <c r="Q367" s="26"/>
      <c r="R367" s="26"/>
      <c r="S367" s="26"/>
    </row>
    <row r="368" spans="1:19" s="66" customFormat="1">
      <c r="A368" s="150"/>
      <c r="B368" s="1"/>
      <c r="C368" s="26"/>
      <c r="D368" s="67"/>
      <c r="E368" s="67"/>
      <c r="F368" s="26"/>
      <c r="G368" s="69"/>
      <c r="I368" s="26"/>
      <c r="J368" s="69"/>
      <c r="K368" s="69"/>
      <c r="L368" s="67"/>
      <c r="M368" s="69"/>
      <c r="N368" s="71"/>
      <c r="O368" s="72"/>
      <c r="P368" s="26"/>
      <c r="Q368" s="26"/>
      <c r="R368" s="26"/>
      <c r="S368" s="26"/>
    </row>
    <row r="369" spans="1:19" s="66" customFormat="1">
      <c r="A369" s="150"/>
      <c r="B369" s="1"/>
      <c r="C369" s="26"/>
      <c r="D369" s="67"/>
      <c r="E369" s="67"/>
      <c r="F369" s="26"/>
      <c r="G369" s="69"/>
      <c r="I369" s="26"/>
      <c r="J369" s="69"/>
      <c r="K369" s="69"/>
      <c r="L369" s="67"/>
      <c r="M369" s="69"/>
      <c r="N369" s="71"/>
      <c r="O369" s="72"/>
      <c r="P369" s="26"/>
      <c r="Q369" s="26"/>
      <c r="R369" s="26"/>
      <c r="S369" s="26"/>
    </row>
    <row r="370" spans="1:19" s="66" customFormat="1">
      <c r="A370" s="150"/>
      <c r="B370" s="1"/>
      <c r="C370" s="26"/>
      <c r="D370" s="67"/>
      <c r="E370" s="67"/>
      <c r="F370" s="26"/>
      <c r="G370" s="69"/>
      <c r="I370" s="26"/>
      <c r="J370" s="69"/>
      <c r="K370" s="69"/>
      <c r="L370" s="67"/>
      <c r="M370" s="69"/>
      <c r="N370" s="71"/>
      <c r="O370" s="72"/>
      <c r="P370" s="26"/>
      <c r="Q370" s="26"/>
      <c r="R370" s="26"/>
      <c r="S370" s="26"/>
    </row>
    <row r="371" spans="1:19" s="66" customFormat="1">
      <c r="A371" s="150"/>
      <c r="B371" s="1"/>
      <c r="C371" s="26"/>
      <c r="D371" s="67"/>
      <c r="E371" s="67"/>
      <c r="F371" s="26"/>
      <c r="G371" s="69"/>
      <c r="I371" s="26"/>
      <c r="J371" s="69"/>
      <c r="K371" s="69"/>
      <c r="L371" s="67"/>
      <c r="M371" s="69"/>
      <c r="N371" s="71"/>
      <c r="O371" s="72"/>
      <c r="P371" s="26"/>
      <c r="Q371" s="26"/>
      <c r="R371" s="26"/>
      <c r="S371" s="26"/>
    </row>
    <row r="372" spans="1:19" s="66" customFormat="1">
      <c r="A372" s="150"/>
      <c r="B372" s="1"/>
      <c r="C372" s="26"/>
      <c r="D372" s="67"/>
      <c r="E372" s="67"/>
      <c r="F372" s="26"/>
      <c r="G372" s="69"/>
      <c r="I372" s="26"/>
      <c r="J372" s="69"/>
      <c r="K372" s="69"/>
      <c r="L372" s="67"/>
      <c r="M372" s="69"/>
      <c r="N372" s="71"/>
      <c r="O372" s="72"/>
      <c r="P372" s="26"/>
      <c r="Q372" s="26"/>
      <c r="R372" s="26"/>
      <c r="S372" s="26"/>
    </row>
    <row r="373" spans="1:19" s="66" customFormat="1">
      <c r="A373" s="150"/>
      <c r="B373" s="1"/>
      <c r="C373" s="26"/>
      <c r="D373" s="67"/>
      <c r="E373" s="67"/>
      <c r="F373" s="26"/>
      <c r="G373" s="69"/>
      <c r="I373" s="26"/>
      <c r="J373" s="69"/>
      <c r="K373" s="69"/>
      <c r="L373" s="67"/>
      <c r="M373" s="69"/>
      <c r="N373" s="71"/>
      <c r="O373" s="72"/>
      <c r="P373" s="26"/>
      <c r="Q373" s="26"/>
      <c r="R373" s="26"/>
      <c r="S373" s="26"/>
    </row>
    <row r="374" spans="1:19" s="66" customFormat="1">
      <c r="A374" s="150"/>
      <c r="B374" s="1"/>
      <c r="C374" s="26"/>
      <c r="D374" s="67"/>
      <c r="E374" s="67"/>
      <c r="F374" s="26"/>
      <c r="G374" s="69"/>
      <c r="I374" s="26"/>
      <c r="J374" s="69"/>
      <c r="K374" s="69"/>
      <c r="L374" s="67"/>
      <c r="M374" s="69"/>
      <c r="N374" s="71"/>
      <c r="O374" s="72"/>
      <c r="P374" s="26"/>
      <c r="Q374" s="26"/>
      <c r="R374" s="26"/>
      <c r="S374" s="26"/>
    </row>
    <row r="375" spans="1:19" s="66" customFormat="1">
      <c r="A375" s="150"/>
      <c r="B375" s="1"/>
      <c r="C375" s="26"/>
      <c r="D375" s="67"/>
      <c r="E375" s="67"/>
      <c r="F375" s="26"/>
      <c r="G375" s="69"/>
      <c r="I375" s="26"/>
      <c r="J375" s="69"/>
      <c r="K375" s="69"/>
      <c r="L375" s="67"/>
      <c r="M375" s="69"/>
      <c r="N375" s="71"/>
      <c r="O375" s="72"/>
      <c r="P375" s="26"/>
      <c r="Q375" s="26"/>
      <c r="R375" s="26"/>
      <c r="S375" s="26"/>
    </row>
    <row r="376" spans="1:19" s="66" customFormat="1">
      <c r="A376" s="150"/>
      <c r="B376" s="1"/>
      <c r="C376" s="26"/>
      <c r="D376" s="67"/>
      <c r="E376" s="67"/>
      <c r="F376" s="26"/>
      <c r="G376" s="69"/>
      <c r="I376" s="26"/>
      <c r="J376" s="69"/>
      <c r="K376" s="69"/>
      <c r="L376" s="67"/>
      <c r="M376" s="69"/>
      <c r="N376" s="71"/>
      <c r="O376" s="72"/>
      <c r="P376" s="26"/>
      <c r="Q376" s="26"/>
      <c r="R376" s="26"/>
      <c r="S376" s="26"/>
    </row>
    <row r="377" spans="1:19" s="66" customFormat="1">
      <c r="A377" s="150"/>
      <c r="B377" s="1"/>
      <c r="C377" s="26"/>
      <c r="D377" s="67"/>
      <c r="E377" s="67"/>
      <c r="F377" s="26"/>
      <c r="G377" s="69"/>
      <c r="I377" s="26"/>
      <c r="J377" s="69"/>
      <c r="K377" s="69"/>
      <c r="L377" s="67"/>
      <c r="M377" s="69"/>
      <c r="N377" s="71"/>
      <c r="O377" s="72"/>
      <c r="P377" s="26"/>
      <c r="Q377" s="26"/>
      <c r="R377" s="26"/>
      <c r="S377" s="26"/>
    </row>
    <row r="378" spans="1:19" s="66" customFormat="1">
      <c r="A378" s="150"/>
      <c r="B378" s="1"/>
      <c r="C378" s="26"/>
      <c r="D378" s="67"/>
      <c r="E378" s="67"/>
      <c r="F378" s="26"/>
      <c r="G378" s="69"/>
      <c r="I378" s="26"/>
      <c r="J378" s="69"/>
      <c r="K378" s="69"/>
      <c r="L378" s="67"/>
      <c r="M378" s="69"/>
      <c r="N378" s="71"/>
      <c r="O378" s="72"/>
      <c r="P378" s="26"/>
      <c r="Q378" s="26"/>
      <c r="R378" s="26"/>
      <c r="S378" s="26"/>
    </row>
    <row r="379" spans="1:19" s="66" customFormat="1">
      <c r="A379" s="150"/>
      <c r="B379" s="1"/>
      <c r="C379" s="26"/>
      <c r="D379" s="67"/>
      <c r="E379" s="67"/>
      <c r="F379" s="26"/>
      <c r="G379" s="69"/>
      <c r="I379" s="26"/>
      <c r="J379" s="69"/>
      <c r="K379" s="69"/>
      <c r="L379" s="67"/>
      <c r="M379" s="69"/>
      <c r="N379" s="71"/>
      <c r="O379" s="72"/>
      <c r="P379" s="26"/>
      <c r="Q379" s="26"/>
      <c r="R379" s="26"/>
      <c r="S379" s="26"/>
    </row>
    <row r="380" spans="1:19" s="66" customFormat="1">
      <c r="A380" s="150"/>
      <c r="B380" s="1"/>
      <c r="C380" s="26"/>
      <c r="D380" s="67"/>
      <c r="E380" s="67"/>
      <c r="F380" s="26"/>
      <c r="G380" s="69"/>
      <c r="I380" s="26"/>
      <c r="J380" s="69"/>
      <c r="K380" s="69"/>
      <c r="L380" s="67"/>
      <c r="M380" s="69"/>
      <c r="N380" s="71"/>
      <c r="O380" s="72"/>
      <c r="P380" s="26"/>
      <c r="Q380" s="26"/>
      <c r="R380" s="26"/>
      <c r="S380" s="26"/>
    </row>
    <row r="381" spans="1:19" s="66" customFormat="1">
      <c r="A381" s="150"/>
      <c r="B381" s="1"/>
      <c r="C381" s="26"/>
      <c r="D381" s="67"/>
      <c r="E381" s="67"/>
      <c r="F381" s="26"/>
      <c r="G381" s="69"/>
      <c r="I381" s="26"/>
      <c r="J381" s="69"/>
      <c r="K381" s="69"/>
      <c r="L381" s="67"/>
      <c r="M381" s="69"/>
      <c r="N381" s="71"/>
      <c r="O381" s="72"/>
      <c r="P381" s="26"/>
      <c r="Q381" s="26"/>
      <c r="R381" s="26"/>
      <c r="S381" s="26"/>
    </row>
    <row r="382" spans="1:19" s="66" customFormat="1">
      <c r="A382" s="150"/>
      <c r="B382" s="1"/>
      <c r="C382" s="26"/>
      <c r="D382" s="67"/>
      <c r="E382" s="67"/>
      <c r="F382" s="26"/>
      <c r="G382" s="69"/>
      <c r="I382" s="26"/>
      <c r="J382" s="69"/>
      <c r="K382" s="69"/>
      <c r="L382" s="67"/>
      <c r="M382" s="69"/>
      <c r="N382" s="71"/>
      <c r="O382" s="72"/>
      <c r="P382" s="26"/>
      <c r="Q382" s="26"/>
      <c r="R382" s="26"/>
      <c r="S382" s="26"/>
    </row>
    <row r="383" spans="1:19" s="66" customFormat="1">
      <c r="A383" s="150"/>
      <c r="B383" s="1"/>
      <c r="C383" s="26"/>
      <c r="D383" s="67"/>
      <c r="E383" s="67"/>
      <c r="F383" s="26"/>
      <c r="G383" s="69"/>
      <c r="I383" s="26"/>
      <c r="J383" s="69"/>
      <c r="K383" s="69"/>
      <c r="L383" s="67"/>
      <c r="M383" s="69"/>
      <c r="N383" s="71"/>
      <c r="O383" s="72"/>
      <c r="P383" s="26"/>
      <c r="Q383" s="26"/>
      <c r="R383" s="26"/>
      <c r="S383" s="26"/>
    </row>
    <row r="384" spans="1:19" s="66" customFormat="1">
      <c r="A384" s="150"/>
      <c r="B384" s="1"/>
      <c r="C384" s="26"/>
      <c r="D384" s="67"/>
      <c r="E384" s="67"/>
      <c r="F384" s="26"/>
      <c r="G384" s="69"/>
      <c r="I384" s="26"/>
      <c r="J384" s="69"/>
      <c r="K384" s="69"/>
      <c r="L384" s="67"/>
      <c r="M384" s="69"/>
      <c r="N384" s="71"/>
      <c r="O384" s="72"/>
      <c r="P384" s="26"/>
      <c r="Q384" s="26"/>
      <c r="R384" s="26"/>
      <c r="S384" s="26"/>
    </row>
    <row r="385" spans="1:19" s="66" customFormat="1">
      <c r="A385" s="150"/>
      <c r="B385" s="1"/>
      <c r="C385" s="26"/>
      <c r="D385" s="67"/>
      <c r="E385" s="67"/>
      <c r="F385" s="26"/>
      <c r="G385" s="69"/>
      <c r="I385" s="26"/>
      <c r="J385" s="69"/>
      <c r="K385" s="69"/>
      <c r="L385" s="67"/>
      <c r="M385" s="69"/>
      <c r="N385" s="71"/>
      <c r="O385" s="72"/>
      <c r="P385" s="26"/>
      <c r="Q385" s="26"/>
      <c r="R385" s="26"/>
      <c r="S385" s="26"/>
    </row>
    <row r="386" spans="1:19" s="66" customFormat="1">
      <c r="A386" s="150"/>
      <c r="B386" s="1"/>
      <c r="C386" s="26"/>
      <c r="D386" s="67"/>
      <c r="E386" s="67"/>
      <c r="F386" s="26"/>
      <c r="G386" s="69"/>
      <c r="I386" s="26"/>
      <c r="J386" s="69"/>
      <c r="K386" s="69"/>
      <c r="L386" s="67"/>
      <c r="M386" s="69"/>
      <c r="N386" s="71"/>
      <c r="O386" s="72"/>
      <c r="P386" s="26"/>
      <c r="Q386" s="26"/>
      <c r="R386" s="26"/>
      <c r="S386" s="26"/>
    </row>
    <row r="387" spans="1:19" s="66" customFormat="1">
      <c r="A387" s="150"/>
      <c r="B387" s="1"/>
      <c r="C387" s="26"/>
      <c r="D387" s="67"/>
      <c r="E387" s="67"/>
      <c r="F387" s="26"/>
      <c r="G387" s="69"/>
      <c r="I387" s="26"/>
      <c r="J387" s="69"/>
      <c r="K387" s="69"/>
      <c r="L387" s="67"/>
      <c r="M387" s="69"/>
      <c r="N387" s="71"/>
      <c r="O387" s="72"/>
      <c r="P387" s="26"/>
      <c r="Q387" s="26"/>
      <c r="R387" s="26"/>
      <c r="S387" s="26"/>
    </row>
    <row r="388" spans="1:19" s="66" customFormat="1">
      <c r="A388" s="150"/>
      <c r="B388" s="1"/>
      <c r="C388" s="26"/>
      <c r="D388" s="67"/>
      <c r="E388" s="67"/>
      <c r="F388" s="26"/>
      <c r="G388" s="69"/>
      <c r="I388" s="26"/>
      <c r="J388" s="69"/>
      <c r="K388" s="69"/>
      <c r="L388" s="67"/>
      <c r="M388" s="69"/>
      <c r="N388" s="71"/>
      <c r="O388" s="72"/>
      <c r="P388" s="26"/>
      <c r="Q388" s="26"/>
      <c r="R388" s="26"/>
      <c r="S388" s="26"/>
    </row>
    <row r="389" spans="1:19" s="66" customFormat="1">
      <c r="A389" s="150"/>
      <c r="B389" s="1"/>
      <c r="C389" s="26"/>
      <c r="D389" s="67"/>
      <c r="E389" s="67"/>
      <c r="F389" s="26"/>
      <c r="G389" s="69"/>
      <c r="I389" s="26"/>
      <c r="J389" s="69"/>
      <c r="K389" s="69"/>
      <c r="L389" s="67"/>
      <c r="M389" s="69"/>
      <c r="N389" s="71"/>
      <c r="O389" s="72"/>
      <c r="P389" s="26"/>
      <c r="Q389" s="26"/>
      <c r="R389" s="26"/>
      <c r="S389" s="26"/>
    </row>
    <row r="390" spans="1:19" s="66" customFormat="1">
      <c r="A390" s="150"/>
      <c r="B390" s="1"/>
      <c r="C390" s="26"/>
      <c r="D390" s="67"/>
      <c r="E390" s="67"/>
      <c r="F390" s="26"/>
      <c r="G390" s="69"/>
      <c r="I390" s="26"/>
      <c r="J390" s="69"/>
      <c r="K390" s="69"/>
      <c r="L390" s="67"/>
      <c r="M390" s="69"/>
      <c r="N390" s="71"/>
      <c r="O390" s="72"/>
      <c r="P390" s="26"/>
      <c r="Q390" s="26"/>
      <c r="R390" s="26"/>
      <c r="S390" s="26"/>
    </row>
    <row r="391" spans="1:19" s="66" customFormat="1">
      <c r="A391" s="150"/>
      <c r="B391" s="1"/>
      <c r="C391" s="26"/>
      <c r="D391" s="67"/>
      <c r="E391" s="67"/>
      <c r="F391" s="26"/>
      <c r="G391" s="69"/>
      <c r="I391" s="26"/>
      <c r="J391" s="69"/>
      <c r="K391" s="69"/>
      <c r="L391" s="67"/>
      <c r="M391" s="69"/>
      <c r="N391" s="71"/>
      <c r="O391" s="72"/>
      <c r="P391" s="26"/>
      <c r="Q391" s="26"/>
      <c r="R391" s="26"/>
      <c r="S391" s="26"/>
    </row>
    <row r="392" spans="1:19" s="66" customFormat="1">
      <c r="A392" s="150"/>
      <c r="B392" s="1"/>
      <c r="C392" s="26"/>
      <c r="D392" s="67"/>
      <c r="E392" s="67"/>
      <c r="F392" s="26"/>
      <c r="G392" s="69"/>
      <c r="I392" s="26"/>
      <c r="J392" s="69"/>
      <c r="K392" s="69"/>
      <c r="L392" s="67"/>
      <c r="M392" s="69"/>
      <c r="N392" s="71"/>
      <c r="O392" s="72"/>
      <c r="P392" s="26"/>
      <c r="Q392" s="26"/>
      <c r="R392" s="26"/>
      <c r="S392" s="26"/>
    </row>
    <row r="393" spans="1:19" s="66" customFormat="1">
      <c r="A393" s="150"/>
      <c r="B393" s="1"/>
      <c r="C393" s="26"/>
      <c r="D393" s="67"/>
      <c r="E393" s="67"/>
      <c r="F393" s="26"/>
      <c r="G393" s="69"/>
      <c r="I393" s="26"/>
      <c r="J393" s="69"/>
      <c r="K393" s="69"/>
      <c r="L393" s="67"/>
      <c r="M393" s="69"/>
      <c r="N393" s="71"/>
      <c r="O393" s="72"/>
      <c r="P393" s="26"/>
      <c r="Q393" s="26"/>
      <c r="R393" s="26"/>
      <c r="S393" s="26"/>
    </row>
    <row r="394" spans="1:19" s="66" customFormat="1">
      <c r="A394" s="150"/>
      <c r="B394" s="1"/>
      <c r="C394" s="26"/>
      <c r="D394" s="67"/>
      <c r="E394" s="67"/>
      <c r="F394" s="26"/>
      <c r="G394" s="69"/>
      <c r="I394" s="26"/>
      <c r="J394" s="69"/>
      <c r="K394" s="69"/>
      <c r="L394" s="67"/>
      <c r="M394" s="69"/>
      <c r="N394" s="71"/>
      <c r="O394" s="72"/>
      <c r="P394" s="26"/>
      <c r="Q394" s="26"/>
      <c r="R394" s="26"/>
      <c r="S394" s="26"/>
    </row>
    <row r="395" spans="1:19" s="66" customFormat="1">
      <c r="A395" s="150"/>
      <c r="B395" s="1"/>
      <c r="C395" s="26"/>
      <c r="D395" s="67"/>
      <c r="E395" s="67"/>
      <c r="F395" s="26"/>
      <c r="G395" s="69"/>
      <c r="I395" s="26"/>
      <c r="J395" s="69"/>
      <c r="K395" s="69"/>
      <c r="L395" s="67"/>
      <c r="M395" s="69"/>
      <c r="N395" s="71"/>
      <c r="O395" s="72"/>
      <c r="P395" s="26"/>
      <c r="Q395" s="26"/>
      <c r="R395" s="26"/>
      <c r="S395" s="26"/>
    </row>
    <row r="396" spans="1:19" s="66" customFormat="1">
      <c r="A396" s="150"/>
      <c r="B396" s="1"/>
      <c r="C396" s="26"/>
      <c r="D396" s="67"/>
      <c r="E396" s="67"/>
      <c r="F396" s="26"/>
      <c r="G396" s="69"/>
      <c r="I396" s="26"/>
      <c r="J396" s="69"/>
      <c r="K396" s="69"/>
      <c r="L396" s="67"/>
      <c r="M396" s="69"/>
      <c r="N396" s="71"/>
      <c r="O396" s="72"/>
      <c r="P396" s="26"/>
      <c r="Q396" s="26"/>
      <c r="R396" s="26"/>
      <c r="S396" s="26"/>
    </row>
    <row r="397" spans="1:19" s="66" customFormat="1">
      <c r="A397" s="150"/>
      <c r="B397" s="1"/>
      <c r="C397" s="26"/>
      <c r="D397" s="67"/>
      <c r="E397" s="67"/>
      <c r="F397" s="26"/>
      <c r="G397" s="69"/>
      <c r="I397" s="26"/>
      <c r="J397" s="69"/>
      <c r="K397" s="69"/>
      <c r="L397" s="67"/>
      <c r="M397" s="69"/>
      <c r="N397" s="71"/>
      <c r="O397" s="72"/>
      <c r="P397" s="26"/>
      <c r="Q397" s="26"/>
      <c r="R397" s="26"/>
      <c r="S397" s="26"/>
    </row>
    <row r="398" spans="1:19" s="66" customFormat="1">
      <c r="A398" s="150"/>
      <c r="B398" s="1"/>
      <c r="C398" s="26"/>
      <c r="D398" s="67"/>
      <c r="E398" s="67"/>
      <c r="F398" s="26"/>
      <c r="G398" s="69"/>
      <c r="I398" s="26"/>
      <c r="J398" s="69"/>
      <c r="K398" s="69"/>
      <c r="L398" s="67"/>
      <c r="M398" s="69"/>
      <c r="N398" s="71"/>
      <c r="O398" s="72"/>
      <c r="P398" s="26"/>
      <c r="Q398" s="26"/>
      <c r="R398" s="26"/>
      <c r="S398" s="26"/>
    </row>
    <row r="399" spans="1:19" s="66" customFormat="1">
      <c r="A399" s="150"/>
      <c r="B399" s="1"/>
      <c r="C399" s="26"/>
      <c r="D399" s="67"/>
      <c r="E399" s="67"/>
      <c r="F399" s="26"/>
      <c r="G399" s="69"/>
      <c r="I399" s="26"/>
      <c r="J399" s="69"/>
      <c r="K399" s="69"/>
      <c r="L399" s="67"/>
      <c r="M399" s="69"/>
      <c r="N399" s="71"/>
      <c r="O399" s="72"/>
      <c r="P399" s="26"/>
      <c r="Q399" s="26"/>
      <c r="R399" s="26"/>
      <c r="S399" s="26"/>
    </row>
    <row r="400" spans="1:19" s="66" customFormat="1">
      <c r="A400" s="150"/>
      <c r="B400" s="1"/>
      <c r="C400" s="26"/>
      <c r="D400" s="67"/>
      <c r="E400" s="67"/>
      <c r="F400" s="26"/>
      <c r="G400" s="69"/>
      <c r="I400" s="26"/>
      <c r="J400" s="69"/>
      <c r="K400" s="69"/>
      <c r="L400" s="67"/>
      <c r="M400" s="69"/>
      <c r="N400" s="71"/>
      <c r="O400" s="72"/>
      <c r="P400" s="26"/>
      <c r="Q400" s="26"/>
      <c r="R400" s="26"/>
      <c r="S400" s="26"/>
    </row>
    <row r="401" spans="1:19" s="66" customFormat="1">
      <c r="A401" s="150"/>
      <c r="B401" s="1"/>
      <c r="C401" s="26"/>
      <c r="D401" s="67"/>
      <c r="E401" s="67"/>
      <c r="F401" s="26"/>
      <c r="G401" s="69"/>
      <c r="I401" s="26"/>
      <c r="J401" s="69"/>
      <c r="K401" s="69"/>
      <c r="L401" s="67"/>
      <c r="M401" s="69"/>
      <c r="N401" s="71"/>
      <c r="O401" s="72"/>
      <c r="P401" s="26"/>
      <c r="Q401" s="26"/>
      <c r="R401" s="26"/>
      <c r="S401" s="26"/>
    </row>
    <row r="402" spans="1:19" s="66" customFormat="1">
      <c r="A402" s="150"/>
      <c r="B402" s="1"/>
      <c r="C402" s="26"/>
      <c r="D402" s="67"/>
      <c r="E402" s="67"/>
      <c r="F402" s="26"/>
      <c r="G402" s="69"/>
      <c r="I402" s="26"/>
      <c r="J402" s="69"/>
      <c r="K402" s="69"/>
      <c r="L402" s="67"/>
      <c r="M402" s="69"/>
      <c r="N402" s="71"/>
      <c r="O402" s="72"/>
      <c r="P402" s="26"/>
      <c r="Q402" s="26"/>
      <c r="R402" s="26"/>
      <c r="S402" s="26"/>
    </row>
    <row r="403" spans="1:19" s="66" customFormat="1">
      <c r="A403" s="150"/>
      <c r="B403" s="1"/>
      <c r="C403" s="26"/>
      <c r="D403" s="67"/>
      <c r="E403" s="67"/>
      <c r="F403" s="26"/>
      <c r="G403" s="69"/>
      <c r="I403" s="26"/>
      <c r="J403" s="69"/>
      <c r="K403" s="69"/>
      <c r="L403" s="67"/>
      <c r="M403" s="69"/>
      <c r="N403" s="71"/>
      <c r="O403" s="72"/>
      <c r="P403" s="26"/>
      <c r="Q403" s="26"/>
      <c r="R403" s="26"/>
      <c r="S403" s="26"/>
    </row>
    <row r="404" spans="1:19" s="66" customFormat="1">
      <c r="A404" s="150"/>
      <c r="B404" s="1"/>
      <c r="C404" s="26"/>
      <c r="D404" s="67"/>
      <c r="E404" s="67"/>
      <c r="F404" s="26"/>
      <c r="G404" s="69"/>
      <c r="I404" s="26"/>
      <c r="J404" s="69"/>
      <c r="K404" s="69"/>
      <c r="L404" s="67"/>
      <c r="M404" s="69"/>
      <c r="N404" s="71"/>
      <c r="O404" s="72"/>
      <c r="P404" s="26"/>
      <c r="Q404" s="26"/>
      <c r="R404" s="26"/>
      <c r="S404" s="26"/>
    </row>
    <row r="405" spans="1:19" s="66" customFormat="1">
      <c r="A405" s="150"/>
      <c r="B405" s="1"/>
      <c r="C405" s="26"/>
      <c r="D405" s="67"/>
      <c r="E405" s="67"/>
      <c r="F405" s="26"/>
      <c r="G405" s="69"/>
      <c r="I405" s="26"/>
      <c r="J405" s="69"/>
      <c r="K405" s="69"/>
      <c r="L405" s="67"/>
      <c r="M405" s="69"/>
      <c r="N405" s="71"/>
      <c r="O405" s="72"/>
      <c r="P405" s="26"/>
      <c r="Q405" s="26"/>
      <c r="R405" s="26"/>
      <c r="S405" s="26"/>
    </row>
    <row r="406" spans="1:19" s="66" customFormat="1">
      <c r="A406" s="150"/>
      <c r="B406" s="1"/>
      <c r="C406" s="26"/>
      <c r="D406" s="67"/>
      <c r="E406" s="67"/>
      <c r="F406" s="26"/>
      <c r="G406" s="69"/>
      <c r="I406" s="26"/>
      <c r="J406" s="69"/>
      <c r="K406" s="69"/>
      <c r="L406" s="67"/>
      <c r="M406" s="69"/>
      <c r="N406" s="71"/>
      <c r="O406" s="72"/>
      <c r="P406" s="26"/>
      <c r="Q406" s="26"/>
      <c r="R406" s="26"/>
      <c r="S406" s="26"/>
    </row>
    <row r="407" spans="1:19" s="66" customFormat="1">
      <c r="A407" s="150"/>
      <c r="B407" s="1"/>
      <c r="C407" s="26"/>
      <c r="D407" s="67"/>
      <c r="E407" s="67"/>
      <c r="F407" s="26"/>
      <c r="G407" s="69"/>
      <c r="I407" s="26"/>
      <c r="J407" s="69"/>
      <c r="K407" s="69"/>
      <c r="L407" s="67"/>
      <c r="M407" s="69"/>
      <c r="N407" s="71"/>
      <c r="O407" s="72"/>
      <c r="P407" s="26"/>
      <c r="Q407" s="26"/>
      <c r="R407" s="26"/>
      <c r="S407" s="26"/>
    </row>
    <row r="408" spans="1:19" s="66" customFormat="1">
      <c r="A408" s="150"/>
      <c r="B408" s="1"/>
      <c r="C408" s="26"/>
      <c r="D408" s="67"/>
      <c r="E408" s="67"/>
      <c r="F408" s="26"/>
      <c r="G408" s="69"/>
      <c r="I408" s="26"/>
      <c r="J408" s="69"/>
      <c r="K408" s="69"/>
      <c r="L408" s="67"/>
      <c r="M408" s="69"/>
      <c r="N408" s="71"/>
      <c r="O408" s="72"/>
      <c r="P408" s="26"/>
      <c r="Q408" s="26"/>
      <c r="R408" s="26"/>
      <c r="S408" s="26"/>
    </row>
    <row r="409" spans="1:19" s="66" customFormat="1">
      <c r="A409" s="150"/>
      <c r="B409" s="1"/>
      <c r="C409" s="26"/>
      <c r="D409" s="67"/>
      <c r="E409" s="67"/>
      <c r="F409" s="26"/>
      <c r="G409" s="69"/>
      <c r="I409" s="26"/>
      <c r="J409" s="69"/>
      <c r="K409" s="69"/>
      <c r="L409" s="67"/>
      <c r="M409" s="69"/>
      <c r="N409" s="71"/>
      <c r="O409" s="72"/>
      <c r="P409" s="26"/>
      <c r="Q409" s="26"/>
      <c r="R409" s="26"/>
      <c r="S409" s="26"/>
    </row>
    <row r="410" spans="1:19" s="66" customFormat="1">
      <c r="A410" s="150"/>
      <c r="B410" s="1"/>
      <c r="C410" s="26"/>
      <c r="D410" s="67"/>
      <c r="E410" s="67"/>
      <c r="F410" s="26"/>
      <c r="G410" s="69"/>
      <c r="I410" s="26"/>
      <c r="J410" s="69"/>
      <c r="K410" s="69"/>
      <c r="L410" s="67"/>
      <c r="M410" s="69"/>
      <c r="N410" s="71"/>
      <c r="O410" s="72"/>
      <c r="P410" s="26"/>
      <c r="Q410" s="26"/>
      <c r="R410" s="26"/>
      <c r="S410" s="26"/>
    </row>
    <row r="411" spans="1:19" s="66" customFormat="1">
      <c r="A411" s="150"/>
      <c r="B411" s="1"/>
      <c r="C411" s="26"/>
      <c r="D411" s="67"/>
      <c r="E411" s="67"/>
      <c r="F411" s="26"/>
      <c r="G411" s="69"/>
      <c r="I411" s="26"/>
      <c r="J411" s="69"/>
      <c r="K411" s="69"/>
      <c r="L411" s="67"/>
      <c r="M411" s="69"/>
      <c r="N411" s="71"/>
      <c r="O411" s="72"/>
      <c r="P411" s="26"/>
      <c r="Q411" s="26"/>
      <c r="R411" s="26"/>
      <c r="S411" s="26"/>
    </row>
    <row r="412" spans="1:19" s="66" customFormat="1">
      <c r="A412" s="150"/>
      <c r="B412" s="1"/>
      <c r="C412" s="26"/>
      <c r="D412" s="67"/>
      <c r="E412" s="67"/>
      <c r="F412" s="26"/>
      <c r="G412" s="69"/>
      <c r="I412" s="26"/>
      <c r="J412" s="69"/>
      <c r="K412" s="69"/>
      <c r="L412" s="67"/>
      <c r="M412" s="69"/>
      <c r="N412" s="71"/>
      <c r="O412" s="72"/>
      <c r="P412" s="26"/>
      <c r="Q412" s="26"/>
      <c r="R412" s="26"/>
      <c r="S412" s="26"/>
    </row>
    <row r="413" spans="1:19" s="66" customFormat="1">
      <c r="A413" s="150"/>
      <c r="B413" s="1"/>
      <c r="C413" s="26"/>
      <c r="D413" s="67"/>
      <c r="E413" s="67"/>
      <c r="F413" s="26"/>
      <c r="G413" s="69"/>
      <c r="I413" s="26"/>
      <c r="J413" s="69"/>
      <c r="K413" s="69"/>
      <c r="L413" s="67"/>
      <c r="M413" s="69"/>
      <c r="N413" s="71"/>
      <c r="O413" s="72"/>
      <c r="P413" s="26"/>
      <c r="Q413" s="26"/>
      <c r="R413" s="26"/>
      <c r="S413" s="26"/>
    </row>
    <row r="414" spans="1:19">
      <c r="A414" s="24"/>
    </row>
    <row r="415" spans="1:19">
      <c r="A415" s="24"/>
    </row>
    <row r="416" spans="1:19">
      <c r="A416" s="24"/>
    </row>
    <row r="417" spans="1:19">
      <c r="A417" s="24"/>
    </row>
    <row r="418" spans="1:19">
      <c r="A418" s="24"/>
    </row>
    <row r="419" spans="1:19">
      <c r="A419" s="24"/>
    </row>
    <row r="420" spans="1:19" s="66" customFormat="1">
      <c r="A420" s="150"/>
      <c r="B420" s="1"/>
      <c r="C420" s="26"/>
      <c r="D420" s="67"/>
      <c r="E420" s="67"/>
      <c r="F420" s="26"/>
      <c r="G420" s="69"/>
      <c r="I420" s="26"/>
      <c r="J420" s="69"/>
      <c r="K420" s="69"/>
      <c r="L420" s="67"/>
      <c r="M420" s="69"/>
      <c r="N420" s="71"/>
      <c r="O420" s="72"/>
      <c r="P420" s="26"/>
      <c r="Q420" s="26"/>
      <c r="R420" s="26"/>
      <c r="S420" s="26"/>
    </row>
    <row r="421" spans="1:19" s="66" customFormat="1">
      <c r="A421" s="150"/>
      <c r="B421" s="1"/>
      <c r="C421" s="26"/>
      <c r="D421" s="67"/>
      <c r="E421" s="67"/>
      <c r="F421" s="26"/>
      <c r="G421" s="69"/>
      <c r="I421" s="26"/>
      <c r="J421" s="69"/>
      <c r="K421" s="69"/>
      <c r="L421" s="67"/>
      <c r="M421" s="69"/>
      <c r="N421" s="71"/>
      <c r="O421" s="72"/>
      <c r="P421" s="26"/>
      <c r="Q421" s="26"/>
      <c r="R421" s="26"/>
      <c r="S421" s="26"/>
    </row>
    <row r="422" spans="1:19" s="66" customFormat="1">
      <c r="A422" s="150"/>
      <c r="B422" s="1"/>
      <c r="C422" s="26"/>
      <c r="D422" s="67"/>
      <c r="E422" s="67"/>
      <c r="F422" s="26"/>
      <c r="G422" s="69"/>
      <c r="I422" s="26"/>
      <c r="J422" s="69"/>
      <c r="K422" s="69"/>
      <c r="L422" s="67"/>
      <c r="M422" s="69"/>
      <c r="N422" s="71"/>
      <c r="O422" s="72"/>
      <c r="P422" s="26"/>
      <c r="Q422" s="26"/>
      <c r="R422" s="26"/>
      <c r="S422" s="26"/>
    </row>
    <row r="423" spans="1:19" s="66" customFormat="1">
      <c r="A423" s="150"/>
      <c r="B423" s="1"/>
      <c r="C423" s="26"/>
      <c r="D423" s="67"/>
      <c r="E423" s="67"/>
      <c r="F423" s="26"/>
      <c r="G423" s="69"/>
      <c r="I423" s="26"/>
      <c r="J423" s="69"/>
      <c r="K423" s="69"/>
      <c r="L423" s="67"/>
      <c r="M423" s="69"/>
      <c r="N423" s="71"/>
      <c r="O423" s="72"/>
      <c r="P423" s="26"/>
      <c r="Q423" s="26"/>
      <c r="R423" s="26"/>
      <c r="S423" s="26"/>
    </row>
    <row r="424" spans="1:19" s="66" customFormat="1">
      <c r="A424" s="150"/>
      <c r="B424" s="1"/>
      <c r="C424" s="26"/>
      <c r="D424" s="67"/>
      <c r="E424" s="67"/>
      <c r="F424" s="26"/>
      <c r="G424" s="69"/>
      <c r="I424" s="26"/>
      <c r="J424" s="69"/>
      <c r="K424" s="69"/>
      <c r="L424" s="67"/>
      <c r="M424" s="69"/>
      <c r="N424" s="71"/>
      <c r="O424" s="72"/>
      <c r="P424" s="26"/>
      <c r="Q424" s="26"/>
      <c r="R424" s="26"/>
      <c r="S424" s="26"/>
    </row>
    <row r="425" spans="1:19" s="66" customFormat="1">
      <c r="A425" s="150"/>
      <c r="B425" s="1"/>
      <c r="C425" s="26"/>
      <c r="D425" s="67"/>
      <c r="E425" s="67"/>
      <c r="F425" s="26"/>
      <c r="G425" s="69"/>
      <c r="I425" s="26"/>
      <c r="J425" s="69"/>
      <c r="K425" s="69"/>
      <c r="L425" s="67"/>
      <c r="M425" s="69"/>
      <c r="N425" s="71"/>
      <c r="O425" s="72"/>
      <c r="P425" s="26"/>
      <c r="Q425" s="26"/>
      <c r="R425" s="26"/>
      <c r="S425" s="26"/>
    </row>
    <row r="426" spans="1:19" s="66" customFormat="1">
      <c r="A426" s="150"/>
      <c r="B426" s="1"/>
      <c r="C426" s="26"/>
      <c r="D426" s="67"/>
      <c r="E426" s="67"/>
      <c r="F426" s="26"/>
      <c r="G426" s="69"/>
      <c r="I426" s="26"/>
      <c r="J426" s="69"/>
      <c r="K426" s="69"/>
      <c r="L426" s="67"/>
      <c r="M426" s="69"/>
      <c r="N426" s="71"/>
      <c r="O426" s="72"/>
      <c r="P426" s="26"/>
      <c r="Q426" s="26"/>
      <c r="R426" s="26"/>
      <c r="S426" s="26"/>
    </row>
    <row r="427" spans="1:19" s="66" customFormat="1">
      <c r="A427" s="150"/>
      <c r="B427" s="1"/>
      <c r="C427" s="26"/>
      <c r="D427" s="67"/>
      <c r="E427" s="67"/>
      <c r="F427" s="26"/>
      <c r="G427" s="69"/>
      <c r="I427" s="26"/>
      <c r="J427" s="69"/>
      <c r="K427" s="69"/>
      <c r="L427" s="67"/>
      <c r="M427" s="69"/>
      <c r="N427" s="71"/>
      <c r="O427" s="72"/>
      <c r="P427" s="26"/>
      <c r="Q427" s="26"/>
      <c r="R427" s="26"/>
      <c r="S427" s="26"/>
    </row>
    <row r="428" spans="1:19" s="66" customFormat="1">
      <c r="A428" s="150"/>
      <c r="B428" s="1"/>
      <c r="C428" s="26"/>
      <c r="D428" s="67"/>
      <c r="E428" s="67"/>
      <c r="F428" s="26"/>
      <c r="G428" s="69"/>
      <c r="I428" s="26"/>
      <c r="J428" s="69"/>
      <c r="K428" s="69"/>
      <c r="L428" s="67"/>
      <c r="M428" s="69"/>
      <c r="N428" s="71"/>
      <c r="O428" s="72"/>
      <c r="P428" s="26"/>
      <c r="Q428" s="26"/>
      <c r="R428" s="26"/>
      <c r="S428" s="26"/>
    </row>
    <row r="429" spans="1:19" s="66" customFormat="1">
      <c r="A429" s="150"/>
      <c r="B429" s="1"/>
      <c r="C429" s="26"/>
      <c r="D429" s="67"/>
      <c r="E429" s="67"/>
      <c r="F429" s="26"/>
      <c r="G429" s="69"/>
      <c r="I429" s="26"/>
      <c r="J429" s="69"/>
      <c r="K429" s="69"/>
      <c r="L429" s="67"/>
      <c r="M429" s="69"/>
      <c r="N429" s="71"/>
      <c r="O429" s="72"/>
      <c r="P429" s="26"/>
      <c r="Q429" s="26"/>
      <c r="R429" s="26"/>
      <c r="S429" s="26"/>
    </row>
    <row r="430" spans="1:19" s="66" customFormat="1">
      <c r="A430" s="150"/>
      <c r="B430" s="1"/>
      <c r="C430" s="26"/>
      <c r="D430" s="67"/>
      <c r="E430" s="67"/>
      <c r="F430" s="26"/>
      <c r="G430" s="69"/>
      <c r="I430" s="26"/>
      <c r="J430" s="69"/>
      <c r="K430" s="69"/>
      <c r="L430" s="67"/>
      <c r="M430" s="69"/>
      <c r="N430" s="71"/>
      <c r="O430" s="72"/>
      <c r="P430" s="26"/>
      <c r="Q430" s="26"/>
      <c r="R430" s="26"/>
      <c r="S430" s="26"/>
    </row>
    <row r="431" spans="1:19" s="66" customFormat="1">
      <c r="A431" s="150"/>
      <c r="B431" s="1"/>
      <c r="C431" s="26"/>
      <c r="D431" s="67"/>
      <c r="E431" s="67"/>
      <c r="F431" s="26"/>
      <c r="G431" s="69"/>
      <c r="I431" s="26"/>
      <c r="J431" s="69"/>
      <c r="K431" s="69"/>
      <c r="L431" s="67"/>
      <c r="M431" s="69"/>
      <c r="N431" s="71"/>
      <c r="O431" s="72"/>
      <c r="P431" s="26"/>
      <c r="Q431" s="26"/>
      <c r="R431" s="26"/>
      <c r="S431" s="26"/>
    </row>
    <row r="432" spans="1:19" s="66" customFormat="1">
      <c r="A432" s="150"/>
      <c r="B432" s="1"/>
      <c r="C432" s="26"/>
      <c r="D432" s="67"/>
      <c r="E432" s="67"/>
      <c r="F432" s="26"/>
      <c r="G432" s="69"/>
      <c r="I432" s="26"/>
      <c r="J432" s="69"/>
      <c r="K432" s="69"/>
      <c r="L432" s="67"/>
      <c r="M432" s="69"/>
      <c r="N432" s="71"/>
      <c r="O432" s="72"/>
      <c r="P432" s="26"/>
      <c r="Q432" s="26"/>
      <c r="R432" s="26"/>
      <c r="S432" s="26"/>
    </row>
    <row r="433" spans="1:19" s="66" customFormat="1">
      <c r="A433" s="150"/>
      <c r="B433" s="1"/>
      <c r="C433" s="26"/>
      <c r="D433" s="67"/>
      <c r="E433" s="67"/>
      <c r="F433" s="26"/>
      <c r="G433" s="69"/>
      <c r="I433" s="26"/>
      <c r="J433" s="69"/>
      <c r="K433" s="69"/>
      <c r="L433" s="67"/>
      <c r="M433" s="69"/>
      <c r="N433" s="71"/>
      <c r="O433" s="72"/>
      <c r="P433" s="26"/>
      <c r="Q433" s="26"/>
      <c r="R433" s="26"/>
      <c r="S433" s="26"/>
    </row>
    <row r="434" spans="1:19" s="66" customFormat="1">
      <c r="A434" s="150"/>
      <c r="B434" s="1"/>
      <c r="C434" s="26"/>
      <c r="D434" s="67"/>
      <c r="E434" s="67"/>
      <c r="F434" s="26"/>
      <c r="G434" s="69"/>
      <c r="I434" s="26"/>
      <c r="J434" s="69"/>
      <c r="K434" s="69"/>
      <c r="L434" s="67"/>
      <c r="M434" s="69"/>
      <c r="N434" s="71"/>
      <c r="O434" s="72"/>
      <c r="P434" s="26"/>
      <c r="Q434" s="26"/>
      <c r="R434" s="26"/>
      <c r="S434" s="26"/>
    </row>
    <row r="435" spans="1:19" s="66" customFormat="1">
      <c r="A435" s="150"/>
      <c r="B435" s="1"/>
      <c r="C435" s="26"/>
      <c r="D435" s="67"/>
      <c r="E435" s="67"/>
      <c r="F435" s="26"/>
      <c r="G435" s="69"/>
      <c r="I435" s="26"/>
      <c r="J435" s="69"/>
      <c r="K435" s="69"/>
      <c r="L435" s="67"/>
      <c r="M435" s="69"/>
      <c r="N435" s="71"/>
      <c r="O435" s="72"/>
      <c r="P435" s="26"/>
      <c r="Q435" s="26"/>
      <c r="R435" s="26"/>
      <c r="S435" s="26"/>
    </row>
    <row r="436" spans="1:19" s="66" customFormat="1">
      <c r="A436" s="150"/>
      <c r="B436" s="1"/>
      <c r="C436" s="26"/>
      <c r="D436" s="67"/>
      <c r="E436" s="67"/>
      <c r="F436" s="26"/>
      <c r="G436" s="69"/>
      <c r="I436" s="26"/>
      <c r="J436" s="69"/>
      <c r="K436" s="69"/>
      <c r="L436" s="67"/>
      <c r="M436" s="69"/>
      <c r="N436" s="71"/>
      <c r="O436" s="72"/>
      <c r="P436" s="26"/>
      <c r="Q436" s="26"/>
      <c r="R436" s="26"/>
      <c r="S436" s="26"/>
    </row>
    <row r="437" spans="1:19" s="66" customFormat="1">
      <c r="A437" s="150"/>
      <c r="B437" s="1"/>
      <c r="C437" s="26"/>
      <c r="D437" s="67"/>
      <c r="E437" s="67"/>
      <c r="F437" s="26"/>
      <c r="G437" s="69"/>
      <c r="I437" s="26"/>
      <c r="J437" s="69"/>
      <c r="K437" s="69"/>
      <c r="L437" s="67"/>
      <c r="M437" s="69"/>
      <c r="N437" s="71"/>
      <c r="O437" s="72"/>
      <c r="P437" s="26"/>
      <c r="Q437" s="26"/>
      <c r="R437" s="26"/>
      <c r="S437" s="26"/>
    </row>
    <row r="438" spans="1:19" s="66" customFormat="1">
      <c r="A438" s="150"/>
      <c r="B438" s="1"/>
      <c r="C438" s="26"/>
      <c r="D438" s="67"/>
      <c r="E438" s="67"/>
      <c r="F438" s="26"/>
      <c r="G438" s="69"/>
      <c r="I438" s="26"/>
      <c r="J438" s="69"/>
      <c r="K438" s="69"/>
      <c r="L438" s="67"/>
      <c r="M438" s="69"/>
      <c r="N438" s="71"/>
      <c r="O438" s="72"/>
      <c r="P438" s="26"/>
      <c r="Q438" s="26"/>
      <c r="R438" s="26"/>
      <c r="S438" s="26"/>
    </row>
    <row r="439" spans="1:19" s="66" customFormat="1">
      <c r="A439" s="150"/>
      <c r="B439" s="1"/>
      <c r="C439" s="26"/>
      <c r="D439" s="67"/>
      <c r="E439" s="67"/>
      <c r="F439" s="26"/>
      <c r="G439" s="69"/>
      <c r="I439" s="26"/>
      <c r="J439" s="69"/>
      <c r="K439" s="69"/>
      <c r="L439" s="67"/>
      <c r="M439" s="69"/>
      <c r="N439" s="71"/>
      <c r="O439" s="72"/>
      <c r="P439" s="26"/>
      <c r="Q439" s="26"/>
      <c r="R439" s="26"/>
      <c r="S439" s="26"/>
    </row>
    <row r="440" spans="1:19" s="66" customFormat="1">
      <c r="A440" s="150"/>
      <c r="B440" s="1"/>
      <c r="C440" s="26"/>
      <c r="D440" s="67"/>
      <c r="E440" s="67"/>
      <c r="F440" s="26"/>
      <c r="G440" s="69"/>
      <c r="I440" s="26"/>
      <c r="J440" s="69"/>
      <c r="K440" s="69"/>
      <c r="L440" s="67"/>
      <c r="M440" s="69"/>
      <c r="N440" s="71"/>
      <c r="O440" s="72"/>
      <c r="P440" s="26"/>
      <c r="Q440" s="26"/>
      <c r="R440" s="26"/>
      <c r="S440" s="26"/>
    </row>
    <row r="441" spans="1:19" s="66" customFormat="1">
      <c r="A441" s="150"/>
      <c r="B441" s="1"/>
      <c r="C441" s="26"/>
      <c r="D441" s="67"/>
      <c r="E441" s="67"/>
      <c r="F441" s="26"/>
      <c r="G441" s="69"/>
      <c r="I441" s="26"/>
      <c r="J441" s="69"/>
      <c r="K441" s="69"/>
      <c r="L441" s="67"/>
      <c r="M441" s="69"/>
      <c r="N441" s="71"/>
      <c r="O441" s="72"/>
      <c r="P441" s="26"/>
      <c r="Q441" s="26"/>
      <c r="R441" s="26"/>
      <c r="S441" s="26"/>
    </row>
    <row r="442" spans="1:19" s="66" customFormat="1">
      <c r="A442" s="150"/>
      <c r="B442" s="1"/>
      <c r="C442" s="26"/>
      <c r="D442" s="67"/>
      <c r="E442" s="67"/>
      <c r="F442" s="26"/>
      <c r="G442" s="69"/>
      <c r="I442" s="26"/>
      <c r="J442" s="69"/>
      <c r="K442" s="69"/>
      <c r="L442" s="67"/>
      <c r="M442" s="69"/>
      <c r="N442" s="71"/>
      <c r="O442" s="72"/>
      <c r="P442" s="26"/>
      <c r="Q442" s="26"/>
      <c r="R442" s="26"/>
      <c r="S442" s="26"/>
    </row>
    <row r="443" spans="1:19" s="66" customFormat="1">
      <c r="A443" s="150"/>
      <c r="B443" s="1"/>
      <c r="C443" s="26"/>
      <c r="D443" s="67"/>
      <c r="E443" s="67"/>
      <c r="F443" s="26"/>
      <c r="G443" s="69"/>
      <c r="I443" s="26"/>
      <c r="J443" s="69"/>
      <c r="K443" s="69"/>
      <c r="L443" s="67"/>
      <c r="M443" s="69"/>
      <c r="N443" s="71"/>
      <c r="O443" s="72"/>
      <c r="P443" s="26"/>
      <c r="Q443" s="26"/>
      <c r="R443" s="26"/>
      <c r="S443" s="26"/>
    </row>
    <row r="444" spans="1:19" s="66" customFormat="1">
      <c r="A444" s="150"/>
      <c r="B444" s="1"/>
      <c r="C444" s="26"/>
      <c r="D444" s="67"/>
      <c r="E444" s="67"/>
      <c r="F444" s="26"/>
      <c r="G444" s="69"/>
      <c r="I444" s="26"/>
      <c r="J444" s="69"/>
      <c r="K444" s="69"/>
      <c r="L444" s="67"/>
      <c r="M444" s="69"/>
      <c r="N444" s="71"/>
      <c r="O444" s="72"/>
      <c r="P444" s="26"/>
      <c r="Q444" s="26"/>
      <c r="R444" s="26"/>
      <c r="S444" s="26"/>
    </row>
    <row r="445" spans="1:19" s="66" customFormat="1">
      <c r="A445" s="150"/>
      <c r="B445" s="1"/>
      <c r="C445" s="26"/>
      <c r="D445" s="67"/>
      <c r="E445" s="67"/>
      <c r="F445" s="26"/>
      <c r="G445" s="69"/>
      <c r="I445" s="26"/>
      <c r="J445" s="69"/>
      <c r="K445" s="69"/>
      <c r="L445" s="67"/>
      <c r="M445" s="69"/>
      <c r="N445" s="71"/>
      <c r="O445" s="72"/>
      <c r="P445" s="26"/>
      <c r="Q445" s="26"/>
      <c r="R445" s="26"/>
      <c r="S445" s="26"/>
    </row>
    <row r="446" spans="1:19" s="66" customFormat="1">
      <c r="A446" s="150"/>
      <c r="B446" s="1"/>
      <c r="C446" s="26"/>
      <c r="D446" s="67"/>
      <c r="E446" s="67"/>
      <c r="F446" s="26"/>
      <c r="G446" s="69"/>
      <c r="I446" s="26"/>
      <c r="J446" s="69"/>
      <c r="K446" s="69"/>
      <c r="L446" s="67"/>
      <c r="M446" s="69"/>
      <c r="N446" s="71"/>
      <c r="O446" s="72"/>
      <c r="P446" s="26"/>
      <c r="Q446" s="26"/>
      <c r="R446" s="26"/>
      <c r="S446" s="26"/>
    </row>
    <row r="447" spans="1:19" s="66" customFormat="1">
      <c r="A447" s="150"/>
      <c r="B447" s="1"/>
      <c r="C447" s="26"/>
      <c r="D447" s="67"/>
      <c r="E447" s="67"/>
      <c r="F447" s="26"/>
      <c r="G447" s="69"/>
      <c r="I447" s="26"/>
      <c r="J447" s="69"/>
      <c r="K447" s="69"/>
      <c r="L447" s="67"/>
      <c r="M447" s="69"/>
      <c r="N447" s="71"/>
      <c r="O447" s="72"/>
      <c r="P447" s="26"/>
      <c r="Q447" s="26"/>
      <c r="R447" s="26"/>
      <c r="S447" s="26"/>
    </row>
    <row r="448" spans="1:19" s="66" customFormat="1">
      <c r="A448" s="150"/>
      <c r="B448" s="1"/>
      <c r="C448" s="26"/>
      <c r="D448" s="67"/>
      <c r="E448" s="67"/>
      <c r="F448" s="26"/>
      <c r="G448" s="69"/>
      <c r="I448" s="26"/>
      <c r="J448" s="69"/>
      <c r="K448" s="69"/>
      <c r="L448" s="67"/>
      <c r="M448" s="69"/>
      <c r="N448" s="71"/>
      <c r="O448" s="72"/>
      <c r="P448" s="26"/>
      <c r="Q448" s="26"/>
      <c r="R448" s="26"/>
      <c r="S448" s="26"/>
    </row>
    <row r="449" spans="1:19"/>
    <row r="450" spans="1:19"/>
    <row r="451" spans="1:19"/>
    <row r="452" spans="1:19"/>
    <row r="453" spans="1:19"/>
    <row r="454" spans="1:19"/>
    <row r="455" spans="1:19"/>
    <row r="456" spans="1:19"/>
    <row r="457" spans="1:19"/>
    <row r="458" spans="1:19"/>
    <row r="459" spans="1:19"/>
    <row r="460" spans="1:19"/>
    <row r="461" spans="1:19"/>
    <row r="462" spans="1:19"/>
    <row r="463" spans="1:19" s="66" customFormat="1">
      <c r="A463" s="150"/>
      <c r="B463" s="1"/>
      <c r="C463" s="26"/>
      <c r="D463" s="67"/>
      <c r="E463" s="67"/>
      <c r="F463" s="26"/>
      <c r="G463" s="69"/>
      <c r="I463" s="26"/>
      <c r="J463" s="69"/>
      <c r="K463" s="69"/>
      <c r="L463" s="67"/>
      <c r="M463" s="69"/>
      <c r="N463" s="71"/>
      <c r="O463" s="72"/>
      <c r="P463" s="26"/>
      <c r="Q463" s="26"/>
      <c r="R463" s="26"/>
      <c r="S463" s="26"/>
    </row>
    <row r="464" spans="1:19" s="66" customFormat="1">
      <c r="A464" s="150"/>
      <c r="B464" s="1"/>
      <c r="C464" s="26"/>
      <c r="D464" s="67"/>
      <c r="E464" s="67"/>
      <c r="F464" s="26"/>
      <c r="G464" s="69"/>
      <c r="I464" s="26"/>
      <c r="J464" s="69"/>
      <c r="K464" s="69"/>
      <c r="L464" s="67"/>
      <c r="M464" s="69"/>
      <c r="N464" s="71"/>
      <c r="O464" s="72"/>
      <c r="P464" s="26"/>
      <c r="Q464" s="26"/>
      <c r="R464" s="26"/>
      <c r="S464" s="26"/>
    </row>
    <row r="465" spans="1:19" s="66" customFormat="1">
      <c r="A465" s="150"/>
      <c r="B465" s="1"/>
      <c r="C465" s="26"/>
      <c r="D465" s="67"/>
      <c r="E465" s="67"/>
      <c r="F465" s="26"/>
      <c r="G465" s="69"/>
      <c r="I465" s="26"/>
      <c r="J465" s="69"/>
      <c r="K465" s="69"/>
      <c r="L465" s="67"/>
      <c r="M465" s="69"/>
      <c r="N465" s="71"/>
      <c r="O465" s="72"/>
      <c r="P465" s="26"/>
      <c r="Q465" s="26"/>
      <c r="R465" s="26"/>
      <c r="S465" s="26"/>
    </row>
    <row r="466" spans="1:19" s="66" customFormat="1">
      <c r="A466" s="150"/>
      <c r="B466" s="1"/>
      <c r="C466" s="26"/>
      <c r="D466" s="67"/>
      <c r="E466" s="67"/>
      <c r="F466" s="26"/>
      <c r="G466" s="69"/>
      <c r="I466" s="26"/>
      <c r="J466" s="69"/>
      <c r="K466" s="69"/>
      <c r="L466" s="67"/>
      <c r="M466" s="69"/>
      <c r="N466" s="71"/>
      <c r="O466" s="72"/>
      <c r="P466" s="26"/>
      <c r="Q466" s="26"/>
      <c r="R466" s="26"/>
      <c r="S466" s="26"/>
    </row>
    <row r="467" spans="1:19" s="66" customFormat="1">
      <c r="A467" s="150"/>
      <c r="B467" s="1"/>
      <c r="C467" s="26"/>
      <c r="D467" s="67"/>
      <c r="E467" s="67"/>
      <c r="F467" s="26"/>
      <c r="G467" s="69"/>
      <c r="I467" s="26"/>
      <c r="J467" s="69"/>
      <c r="K467" s="69"/>
      <c r="L467" s="67"/>
      <c r="M467" s="69"/>
      <c r="N467" s="71"/>
      <c r="O467" s="72"/>
      <c r="P467" s="26"/>
      <c r="Q467" s="26"/>
      <c r="R467" s="26"/>
      <c r="S467" s="26"/>
    </row>
    <row r="468" spans="1:19" s="66" customFormat="1">
      <c r="A468" s="150"/>
      <c r="B468" s="1"/>
      <c r="C468" s="26"/>
      <c r="D468" s="67"/>
      <c r="E468" s="67"/>
      <c r="F468" s="26"/>
      <c r="G468" s="69"/>
      <c r="I468" s="26"/>
      <c r="J468" s="69"/>
      <c r="K468" s="69"/>
      <c r="L468" s="67"/>
      <c r="M468" s="69"/>
      <c r="N468" s="71"/>
      <c r="O468" s="72"/>
      <c r="P468" s="26"/>
      <c r="Q468" s="26"/>
      <c r="R468" s="26"/>
      <c r="S468" s="26"/>
    </row>
    <row r="469" spans="1:19" s="66" customFormat="1">
      <c r="A469" s="150"/>
      <c r="B469" s="1"/>
      <c r="C469" s="26"/>
      <c r="D469" s="67"/>
      <c r="E469" s="67"/>
      <c r="F469" s="26"/>
      <c r="G469" s="69"/>
      <c r="I469" s="26"/>
      <c r="J469" s="69"/>
      <c r="K469" s="69"/>
      <c r="L469" s="67"/>
      <c r="M469" s="69"/>
      <c r="N469" s="71"/>
      <c r="O469" s="72"/>
      <c r="P469" s="26"/>
      <c r="Q469" s="26"/>
      <c r="R469" s="26"/>
      <c r="S469" s="26"/>
    </row>
    <row r="470" spans="1:19" s="66" customFormat="1">
      <c r="A470" s="150"/>
      <c r="B470" s="1"/>
      <c r="C470" s="26"/>
      <c r="D470" s="67"/>
      <c r="E470" s="67"/>
      <c r="F470" s="26"/>
      <c r="G470" s="69"/>
      <c r="I470" s="26"/>
      <c r="J470" s="69"/>
      <c r="K470" s="69"/>
      <c r="L470" s="67"/>
      <c r="M470" s="69"/>
      <c r="N470" s="71"/>
      <c r="O470" s="72"/>
      <c r="P470" s="26"/>
      <c r="Q470" s="26"/>
      <c r="R470" s="26"/>
      <c r="S470" s="26"/>
    </row>
    <row r="471" spans="1:19" s="66" customFormat="1">
      <c r="A471" s="150"/>
      <c r="B471" s="1"/>
      <c r="C471" s="26"/>
      <c r="D471" s="67"/>
      <c r="E471" s="67"/>
      <c r="F471" s="26"/>
      <c r="G471" s="69"/>
      <c r="I471" s="26"/>
      <c r="J471" s="69"/>
      <c r="K471" s="69"/>
      <c r="L471" s="67"/>
      <c r="M471" s="69"/>
      <c r="N471" s="71"/>
      <c r="O471" s="72"/>
      <c r="P471" s="26"/>
      <c r="Q471" s="26"/>
      <c r="R471" s="26"/>
      <c r="S471" s="26"/>
    </row>
    <row r="472" spans="1:19" s="66" customFormat="1">
      <c r="A472" s="150"/>
      <c r="B472" s="1"/>
      <c r="C472" s="26"/>
      <c r="D472" s="67"/>
      <c r="E472" s="67"/>
      <c r="F472" s="26"/>
      <c r="G472" s="69"/>
      <c r="I472" s="26"/>
      <c r="J472" s="69"/>
      <c r="K472" s="69"/>
      <c r="L472" s="67"/>
      <c r="M472" s="69"/>
      <c r="N472" s="71"/>
      <c r="O472" s="72"/>
      <c r="P472" s="26"/>
      <c r="Q472" s="26"/>
      <c r="R472" s="26"/>
      <c r="S472" s="26"/>
    </row>
    <row r="473" spans="1:19" s="66" customFormat="1">
      <c r="A473" s="150"/>
      <c r="B473" s="1"/>
      <c r="C473" s="26"/>
      <c r="D473" s="67"/>
      <c r="E473" s="67"/>
      <c r="F473" s="26"/>
      <c r="G473" s="69"/>
      <c r="I473" s="26"/>
      <c r="J473" s="69"/>
      <c r="K473" s="69"/>
      <c r="L473" s="67"/>
      <c r="M473" s="69"/>
      <c r="N473" s="71"/>
      <c r="O473" s="72"/>
      <c r="P473" s="26"/>
      <c r="Q473" s="26"/>
      <c r="R473" s="26"/>
      <c r="S473" s="26"/>
    </row>
    <row r="474" spans="1:19" s="66" customFormat="1">
      <c r="A474" s="150"/>
      <c r="B474" s="1"/>
      <c r="C474" s="26"/>
      <c r="D474" s="67"/>
      <c r="E474" s="67"/>
      <c r="F474" s="26"/>
      <c r="G474" s="69"/>
      <c r="I474" s="26"/>
      <c r="J474" s="69"/>
      <c r="K474" s="69"/>
      <c r="L474" s="67"/>
      <c r="M474" s="69"/>
      <c r="N474" s="71"/>
      <c r="O474" s="72"/>
      <c r="P474" s="26"/>
      <c r="Q474" s="26"/>
      <c r="R474" s="26"/>
      <c r="S474" s="26"/>
    </row>
    <row r="475" spans="1:19" s="66" customFormat="1">
      <c r="A475" s="150"/>
      <c r="B475" s="1"/>
      <c r="C475" s="26"/>
      <c r="D475" s="67"/>
      <c r="E475" s="67"/>
      <c r="F475" s="26"/>
      <c r="G475" s="69"/>
      <c r="I475" s="26"/>
      <c r="J475" s="69"/>
      <c r="K475" s="69"/>
      <c r="L475" s="67"/>
      <c r="M475" s="69"/>
      <c r="N475" s="71"/>
      <c r="O475" s="72"/>
      <c r="P475" s="26"/>
      <c r="Q475" s="26"/>
      <c r="R475" s="26"/>
      <c r="S475" s="26"/>
    </row>
    <row r="476" spans="1:19" s="66" customFormat="1">
      <c r="A476" s="150"/>
      <c r="B476" s="1"/>
      <c r="C476" s="26"/>
      <c r="D476" s="67"/>
      <c r="E476" s="67"/>
      <c r="F476" s="26"/>
      <c r="G476" s="69"/>
      <c r="I476" s="26"/>
      <c r="J476" s="69"/>
      <c r="K476" s="69"/>
      <c r="L476" s="67"/>
      <c r="M476" s="69"/>
      <c r="N476" s="71"/>
      <c r="O476" s="72"/>
      <c r="P476" s="26"/>
      <c r="Q476" s="26"/>
      <c r="R476" s="26"/>
      <c r="S476" s="26"/>
    </row>
    <row r="477" spans="1:19" s="66" customFormat="1">
      <c r="A477" s="150"/>
      <c r="B477" s="1"/>
      <c r="C477" s="26"/>
      <c r="D477" s="67"/>
      <c r="E477" s="67"/>
      <c r="F477" s="26"/>
      <c r="G477" s="69"/>
      <c r="I477" s="26"/>
      <c r="J477" s="69"/>
      <c r="K477" s="69"/>
      <c r="L477" s="67"/>
      <c r="M477" s="69"/>
      <c r="N477" s="71"/>
      <c r="O477" s="72"/>
      <c r="P477" s="26"/>
      <c r="Q477" s="26"/>
      <c r="R477" s="26"/>
      <c r="S477" s="26"/>
    </row>
    <row r="478" spans="1:19" s="66" customFormat="1">
      <c r="A478" s="150"/>
      <c r="B478" s="1"/>
      <c r="C478" s="26"/>
      <c r="D478" s="67"/>
      <c r="E478" s="67"/>
      <c r="F478" s="26"/>
      <c r="G478" s="69"/>
      <c r="I478" s="26"/>
      <c r="J478" s="69"/>
      <c r="K478" s="69"/>
      <c r="L478" s="67"/>
      <c r="M478" s="69"/>
      <c r="N478" s="71"/>
      <c r="O478" s="72"/>
      <c r="P478" s="26"/>
      <c r="Q478" s="26"/>
      <c r="R478" s="26"/>
      <c r="S478" s="26"/>
    </row>
    <row r="479" spans="1:19" s="66" customFormat="1">
      <c r="A479" s="150"/>
      <c r="B479" s="1"/>
      <c r="C479" s="26"/>
      <c r="D479" s="67"/>
      <c r="E479" s="67"/>
      <c r="F479" s="26"/>
      <c r="G479" s="69"/>
      <c r="I479" s="26"/>
      <c r="J479" s="69"/>
      <c r="K479" s="69"/>
      <c r="L479" s="67"/>
      <c r="M479" s="69"/>
      <c r="N479" s="71"/>
      <c r="O479" s="72"/>
      <c r="P479" s="26"/>
      <c r="Q479" s="26"/>
      <c r="R479" s="26"/>
      <c r="S479" s="26"/>
    </row>
    <row r="480" spans="1:19" s="66" customFormat="1">
      <c r="A480" s="150"/>
      <c r="B480" s="1"/>
      <c r="C480" s="26"/>
      <c r="D480" s="67"/>
      <c r="E480" s="67"/>
      <c r="F480" s="26"/>
      <c r="G480" s="69"/>
      <c r="I480" s="26"/>
      <c r="J480" s="69"/>
      <c r="K480" s="69"/>
      <c r="L480" s="67"/>
      <c r="M480" s="69"/>
      <c r="N480" s="71"/>
      <c r="O480" s="72"/>
      <c r="P480" s="26"/>
      <c r="Q480" s="26"/>
      <c r="R480" s="26"/>
      <c r="S480" s="26"/>
    </row>
    <row r="481" spans="1:19" s="66" customFormat="1">
      <c r="A481" s="150"/>
      <c r="B481" s="1"/>
      <c r="C481" s="26"/>
      <c r="D481" s="67"/>
      <c r="E481" s="67"/>
      <c r="F481" s="26"/>
      <c r="G481" s="69"/>
      <c r="I481" s="26"/>
      <c r="J481" s="69"/>
      <c r="K481" s="69"/>
      <c r="L481" s="67"/>
      <c r="M481" s="69"/>
      <c r="N481" s="71"/>
      <c r="O481" s="72"/>
      <c r="P481" s="26"/>
      <c r="Q481" s="26"/>
      <c r="R481" s="26"/>
      <c r="S481" s="26"/>
    </row>
    <row r="482" spans="1:19" s="66" customFormat="1">
      <c r="A482" s="150"/>
      <c r="B482" s="1"/>
      <c r="C482" s="26"/>
      <c r="D482" s="67"/>
      <c r="E482" s="67"/>
      <c r="F482" s="26"/>
      <c r="G482" s="69"/>
      <c r="I482" s="26"/>
      <c r="J482" s="69"/>
      <c r="K482" s="69"/>
      <c r="L482" s="67"/>
      <c r="M482" s="69"/>
      <c r="N482" s="71"/>
      <c r="O482" s="72"/>
      <c r="P482" s="26"/>
      <c r="Q482" s="26"/>
      <c r="R482" s="26"/>
      <c r="S482" s="26"/>
    </row>
    <row r="483" spans="1:19" s="66" customFormat="1">
      <c r="A483" s="150"/>
      <c r="B483" s="1"/>
      <c r="C483" s="26"/>
      <c r="D483" s="67"/>
      <c r="E483" s="67"/>
      <c r="F483" s="26"/>
      <c r="G483" s="69"/>
      <c r="I483" s="26"/>
      <c r="J483" s="69"/>
      <c r="K483" s="69"/>
      <c r="L483" s="67"/>
      <c r="M483" s="69"/>
      <c r="N483" s="71"/>
      <c r="O483" s="72"/>
      <c r="P483" s="26"/>
      <c r="Q483" s="26"/>
      <c r="R483" s="26"/>
      <c r="S483" s="26"/>
    </row>
    <row r="484" spans="1:19" s="66" customFormat="1">
      <c r="A484" s="150"/>
      <c r="B484" s="1"/>
      <c r="C484" s="26"/>
      <c r="D484" s="67"/>
      <c r="E484" s="67"/>
      <c r="F484" s="26"/>
      <c r="G484" s="69"/>
      <c r="I484" s="26"/>
      <c r="J484" s="69"/>
      <c r="K484" s="69"/>
      <c r="L484" s="67"/>
      <c r="M484" s="69"/>
      <c r="N484" s="71"/>
      <c r="O484" s="72"/>
      <c r="P484" s="26"/>
      <c r="Q484" s="26"/>
      <c r="R484" s="26"/>
      <c r="S484" s="26"/>
    </row>
    <row r="485" spans="1:19" s="66" customFormat="1">
      <c r="A485" s="150"/>
      <c r="B485" s="1"/>
      <c r="C485" s="26"/>
      <c r="D485" s="67"/>
      <c r="E485" s="67"/>
      <c r="F485" s="26"/>
      <c r="G485" s="69"/>
      <c r="I485" s="26"/>
      <c r="J485" s="69"/>
      <c r="K485" s="69"/>
      <c r="L485" s="67"/>
      <c r="M485" s="69"/>
      <c r="N485" s="71"/>
      <c r="O485" s="72"/>
      <c r="P485" s="26"/>
      <c r="Q485" s="26"/>
      <c r="R485" s="26"/>
      <c r="S485" s="26"/>
    </row>
    <row r="486" spans="1:19" s="66" customFormat="1">
      <c r="A486" s="150"/>
      <c r="B486" s="1"/>
      <c r="C486" s="26"/>
      <c r="D486" s="67"/>
      <c r="E486" s="67"/>
      <c r="F486" s="26"/>
      <c r="G486" s="69"/>
      <c r="I486" s="26"/>
      <c r="J486" s="69"/>
      <c r="K486" s="69"/>
      <c r="L486" s="67"/>
      <c r="M486" s="69"/>
      <c r="N486" s="71"/>
      <c r="O486" s="72"/>
      <c r="P486" s="26"/>
      <c r="Q486" s="26"/>
      <c r="R486" s="26"/>
      <c r="S486" s="26"/>
    </row>
    <row r="487" spans="1:19" s="66" customFormat="1">
      <c r="A487" s="150"/>
      <c r="B487" s="1"/>
      <c r="C487" s="26"/>
      <c r="D487" s="67"/>
      <c r="E487" s="67"/>
      <c r="F487" s="26"/>
      <c r="G487" s="69"/>
      <c r="I487" s="26"/>
      <c r="J487" s="69"/>
      <c r="K487" s="69"/>
      <c r="L487" s="67"/>
      <c r="M487" s="69"/>
      <c r="N487" s="71"/>
      <c r="O487" s="72"/>
      <c r="P487" s="26"/>
      <c r="Q487" s="26"/>
      <c r="R487" s="26"/>
      <c r="S487" s="26"/>
    </row>
    <row r="488" spans="1:19" s="66" customFormat="1">
      <c r="A488" s="150"/>
      <c r="B488" s="1"/>
      <c r="C488" s="26"/>
      <c r="D488" s="67"/>
      <c r="E488" s="67"/>
      <c r="F488" s="26"/>
      <c r="G488" s="69"/>
      <c r="I488" s="26"/>
      <c r="J488" s="69"/>
      <c r="K488" s="69"/>
      <c r="L488" s="67"/>
      <c r="M488" s="69"/>
      <c r="N488" s="71"/>
      <c r="O488" s="72"/>
      <c r="P488" s="26"/>
      <c r="Q488" s="26"/>
      <c r="R488" s="26"/>
      <c r="S488" s="26"/>
    </row>
    <row r="489" spans="1:19" s="66" customFormat="1">
      <c r="A489" s="150"/>
      <c r="B489" s="1"/>
      <c r="C489" s="26"/>
      <c r="D489" s="67"/>
      <c r="E489" s="67"/>
      <c r="F489" s="26"/>
      <c r="G489" s="69"/>
      <c r="I489" s="26"/>
      <c r="J489" s="69"/>
      <c r="K489" s="69"/>
      <c r="L489" s="67"/>
      <c r="M489" s="69"/>
      <c r="N489" s="71"/>
      <c r="O489" s="72"/>
      <c r="P489" s="26"/>
      <c r="Q489" s="26"/>
      <c r="R489" s="26"/>
      <c r="S489" s="26"/>
    </row>
    <row r="490" spans="1:19" s="66" customFormat="1">
      <c r="A490" s="150"/>
      <c r="B490" s="1"/>
      <c r="C490" s="26"/>
      <c r="D490" s="67"/>
      <c r="E490" s="67"/>
      <c r="F490" s="26"/>
      <c r="G490" s="69"/>
      <c r="I490" s="26"/>
      <c r="J490" s="69"/>
      <c r="K490" s="69"/>
      <c r="L490" s="67"/>
      <c r="M490" s="69"/>
      <c r="N490" s="71"/>
      <c r="O490" s="72"/>
      <c r="P490" s="26"/>
      <c r="Q490" s="26"/>
      <c r="R490" s="26"/>
      <c r="S490" s="26"/>
    </row>
    <row r="491" spans="1:19" s="66" customFormat="1">
      <c r="A491" s="150"/>
      <c r="B491" s="1"/>
      <c r="C491" s="26"/>
      <c r="D491" s="67"/>
      <c r="E491" s="67"/>
      <c r="F491" s="26"/>
      <c r="G491" s="69"/>
      <c r="I491" s="26"/>
      <c r="J491" s="69"/>
      <c r="K491" s="69"/>
      <c r="L491" s="67"/>
      <c r="M491" s="69"/>
      <c r="N491" s="71"/>
      <c r="O491" s="72"/>
      <c r="P491" s="26"/>
      <c r="Q491" s="26"/>
      <c r="R491" s="26"/>
      <c r="S491" s="26"/>
    </row>
    <row r="492" spans="1:19" s="66" customFormat="1">
      <c r="A492" s="150"/>
      <c r="B492" s="1"/>
      <c r="C492" s="26"/>
      <c r="D492" s="67"/>
      <c r="E492" s="67"/>
      <c r="F492" s="26"/>
      <c r="G492" s="69"/>
      <c r="I492" s="26"/>
      <c r="J492" s="69"/>
      <c r="K492" s="69"/>
      <c r="L492" s="67"/>
      <c r="M492" s="69"/>
      <c r="N492" s="71"/>
      <c r="O492" s="72"/>
      <c r="P492" s="26"/>
      <c r="Q492" s="26"/>
      <c r="R492" s="26"/>
      <c r="S492" s="26"/>
    </row>
    <row r="493" spans="1:19" s="66" customFormat="1">
      <c r="A493" s="150"/>
      <c r="B493" s="1"/>
      <c r="C493" s="26"/>
      <c r="D493" s="67"/>
      <c r="E493" s="67"/>
      <c r="F493" s="26"/>
      <c r="G493" s="69"/>
      <c r="I493" s="26"/>
      <c r="J493" s="69"/>
      <c r="K493" s="69"/>
      <c r="L493" s="67"/>
      <c r="M493" s="69"/>
      <c r="N493" s="71"/>
      <c r="O493" s="72"/>
      <c r="P493" s="26"/>
      <c r="Q493" s="26"/>
      <c r="R493" s="26"/>
      <c r="S493" s="26"/>
    </row>
    <row r="494" spans="1:19" s="66" customFormat="1">
      <c r="A494" s="150"/>
      <c r="B494" s="1"/>
      <c r="C494" s="26"/>
      <c r="D494" s="67"/>
      <c r="E494" s="67"/>
      <c r="F494" s="26"/>
      <c r="G494" s="69"/>
      <c r="I494" s="26"/>
      <c r="J494" s="69"/>
      <c r="K494" s="69"/>
      <c r="L494" s="67"/>
      <c r="M494" s="69"/>
      <c r="N494" s="71"/>
      <c r="O494" s="72"/>
      <c r="P494" s="26"/>
      <c r="Q494" s="26"/>
      <c r="R494" s="26"/>
      <c r="S494" s="26"/>
    </row>
    <row r="495" spans="1:19" s="66" customFormat="1">
      <c r="A495" s="150"/>
      <c r="B495" s="1"/>
      <c r="C495" s="26"/>
      <c r="D495" s="67"/>
      <c r="E495" s="67"/>
      <c r="F495" s="26"/>
      <c r="G495" s="69"/>
      <c r="I495" s="26"/>
      <c r="J495" s="69"/>
      <c r="K495" s="69"/>
      <c r="L495" s="67"/>
      <c r="M495" s="69"/>
      <c r="N495" s="71"/>
      <c r="O495" s="72"/>
      <c r="P495" s="26"/>
      <c r="Q495" s="26"/>
      <c r="R495" s="26"/>
      <c r="S495" s="26"/>
    </row>
    <row r="496" spans="1:19" s="66" customFormat="1">
      <c r="A496" s="150"/>
      <c r="B496" s="1"/>
      <c r="C496" s="26"/>
      <c r="D496" s="67"/>
      <c r="E496" s="67"/>
      <c r="F496" s="26"/>
      <c r="G496" s="69"/>
      <c r="I496" s="26"/>
      <c r="J496" s="69"/>
      <c r="K496" s="69"/>
      <c r="L496" s="67"/>
      <c r="M496" s="69"/>
      <c r="N496" s="71"/>
      <c r="O496" s="72"/>
      <c r="P496" s="26"/>
      <c r="Q496" s="26"/>
      <c r="R496" s="26"/>
      <c r="S496" s="26"/>
    </row>
    <row r="497" spans="1:19" s="66" customFormat="1">
      <c r="A497" s="150"/>
      <c r="B497" s="1"/>
      <c r="C497" s="26"/>
      <c r="D497" s="67"/>
      <c r="E497" s="67"/>
      <c r="F497" s="26"/>
      <c r="G497" s="69"/>
      <c r="I497" s="26"/>
      <c r="J497" s="69"/>
      <c r="K497" s="69"/>
      <c r="L497" s="67"/>
      <c r="M497" s="69"/>
      <c r="N497" s="71"/>
      <c r="O497" s="72"/>
      <c r="P497" s="26"/>
      <c r="Q497" s="26"/>
      <c r="R497" s="26"/>
      <c r="S497" s="26"/>
    </row>
    <row r="498" spans="1:19" s="66" customFormat="1">
      <c r="A498" s="150"/>
      <c r="B498" s="1"/>
      <c r="C498" s="26"/>
      <c r="D498" s="67"/>
      <c r="E498" s="67"/>
      <c r="F498" s="26"/>
      <c r="G498" s="69"/>
      <c r="I498" s="26"/>
      <c r="J498" s="69"/>
      <c r="K498" s="69"/>
      <c r="L498" s="67"/>
      <c r="M498" s="69"/>
      <c r="N498" s="71"/>
      <c r="O498" s="72"/>
      <c r="P498" s="26"/>
      <c r="Q498" s="26"/>
      <c r="R498" s="26"/>
      <c r="S498" s="26"/>
    </row>
    <row r="499" spans="1:19" s="66" customFormat="1">
      <c r="A499" s="150"/>
      <c r="B499" s="1"/>
      <c r="C499" s="26"/>
      <c r="D499" s="67"/>
      <c r="E499" s="67"/>
      <c r="F499" s="26"/>
      <c r="G499" s="69"/>
      <c r="I499" s="26"/>
      <c r="J499" s="69"/>
      <c r="K499" s="69"/>
      <c r="L499" s="67"/>
      <c r="M499" s="69"/>
      <c r="N499" s="71"/>
      <c r="O499" s="72"/>
      <c r="P499" s="26"/>
      <c r="Q499" s="26"/>
      <c r="R499" s="26"/>
      <c r="S499" s="26"/>
    </row>
    <row r="500" spans="1:19" s="66" customFormat="1">
      <c r="A500" s="150"/>
      <c r="B500" s="1"/>
      <c r="C500" s="26"/>
      <c r="D500" s="67"/>
      <c r="E500" s="67"/>
      <c r="F500" s="26"/>
      <c r="G500" s="69"/>
      <c r="I500" s="26"/>
      <c r="J500" s="69"/>
      <c r="K500" s="69"/>
      <c r="L500" s="67"/>
      <c r="M500" s="69"/>
      <c r="N500" s="71"/>
      <c r="O500" s="72"/>
      <c r="P500" s="26"/>
      <c r="Q500" s="26"/>
      <c r="R500" s="26"/>
      <c r="S500" s="26"/>
    </row>
    <row r="501" spans="1:19" s="66" customFormat="1">
      <c r="A501" s="150"/>
      <c r="B501" s="1"/>
      <c r="C501" s="26"/>
      <c r="D501" s="67"/>
      <c r="E501" s="67"/>
      <c r="F501" s="26"/>
      <c r="G501" s="69"/>
      <c r="I501" s="26"/>
      <c r="J501" s="69"/>
      <c r="K501" s="69"/>
      <c r="L501" s="67"/>
      <c r="M501" s="69"/>
      <c r="N501" s="71"/>
      <c r="O501" s="72"/>
      <c r="P501" s="26"/>
      <c r="Q501" s="26"/>
      <c r="R501" s="26"/>
      <c r="S501" s="26"/>
    </row>
    <row r="502" spans="1:19" s="66" customFormat="1">
      <c r="A502" s="150"/>
      <c r="B502" s="1"/>
      <c r="C502" s="26"/>
      <c r="D502" s="67"/>
      <c r="E502" s="67"/>
      <c r="F502" s="26"/>
      <c r="G502" s="69"/>
      <c r="I502" s="26"/>
      <c r="J502" s="69"/>
      <c r="K502" s="69"/>
      <c r="L502" s="67"/>
      <c r="M502" s="69"/>
      <c r="N502" s="71"/>
      <c r="O502" s="72"/>
      <c r="P502" s="26"/>
      <c r="Q502" s="26"/>
      <c r="R502" s="26"/>
      <c r="S502" s="26"/>
    </row>
    <row r="503" spans="1:19" s="66" customFormat="1">
      <c r="A503" s="150"/>
      <c r="B503" s="1"/>
      <c r="C503" s="26"/>
      <c r="D503" s="67"/>
      <c r="E503" s="67"/>
      <c r="F503" s="26"/>
      <c r="G503" s="69"/>
      <c r="I503" s="26"/>
      <c r="J503" s="69"/>
      <c r="K503" s="69"/>
      <c r="L503" s="67"/>
      <c r="M503" s="69"/>
      <c r="N503" s="71"/>
      <c r="O503" s="72"/>
      <c r="P503" s="26"/>
      <c r="Q503" s="26"/>
      <c r="R503" s="26"/>
      <c r="S503" s="26"/>
    </row>
    <row r="504" spans="1:19" s="66" customFormat="1">
      <c r="A504" s="150"/>
      <c r="B504" s="1"/>
      <c r="C504" s="26"/>
      <c r="D504" s="67"/>
      <c r="E504" s="67"/>
      <c r="F504" s="26"/>
      <c r="G504" s="69"/>
      <c r="I504" s="26"/>
      <c r="J504" s="69"/>
      <c r="K504" s="69"/>
      <c r="L504" s="67"/>
      <c r="M504" s="69"/>
      <c r="N504" s="71"/>
      <c r="O504" s="72"/>
      <c r="P504" s="26"/>
      <c r="Q504" s="26"/>
      <c r="R504" s="26"/>
      <c r="S504" s="26"/>
    </row>
    <row r="505" spans="1:19" s="66" customFormat="1">
      <c r="A505" s="150"/>
      <c r="B505" s="1"/>
      <c r="C505" s="26"/>
      <c r="D505" s="67"/>
      <c r="E505" s="67"/>
      <c r="F505" s="26"/>
      <c r="G505" s="69"/>
      <c r="I505" s="26"/>
      <c r="J505" s="69"/>
      <c r="K505" s="69"/>
      <c r="L505" s="67"/>
      <c r="M505" s="69"/>
      <c r="N505" s="71"/>
      <c r="O505" s="72"/>
      <c r="P505" s="26"/>
      <c r="Q505" s="26"/>
      <c r="R505" s="26"/>
      <c r="S505" s="26"/>
    </row>
    <row r="506" spans="1:19" s="66" customFormat="1">
      <c r="A506" s="150"/>
      <c r="B506" s="1"/>
      <c r="C506" s="26"/>
      <c r="D506" s="67"/>
      <c r="E506" s="67"/>
      <c r="F506" s="26"/>
      <c r="G506" s="69"/>
      <c r="I506" s="26"/>
      <c r="J506" s="69"/>
      <c r="K506" s="69"/>
      <c r="L506" s="67"/>
      <c r="M506" s="69"/>
      <c r="N506" s="71"/>
      <c r="O506" s="72"/>
      <c r="P506" s="26"/>
      <c r="Q506" s="26"/>
      <c r="R506" s="26"/>
      <c r="S506" s="26"/>
    </row>
    <row r="507" spans="1:19" s="66" customFormat="1">
      <c r="A507" s="150"/>
      <c r="B507" s="1"/>
      <c r="C507" s="26"/>
      <c r="D507" s="67"/>
      <c r="E507" s="67"/>
      <c r="F507" s="26"/>
      <c r="G507" s="69"/>
      <c r="I507" s="26"/>
      <c r="J507" s="69"/>
      <c r="K507" s="69"/>
      <c r="L507" s="67"/>
      <c r="M507" s="69"/>
      <c r="N507" s="71"/>
      <c r="O507" s="72"/>
      <c r="P507" s="26"/>
      <c r="Q507" s="26"/>
      <c r="R507" s="26"/>
      <c r="S507" s="26"/>
    </row>
    <row r="508" spans="1:19" s="66" customFormat="1">
      <c r="A508" s="150"/>
      <c r="B508" s="1"/>
      <c r="C508" s="26"/>
      <c r="D508" s="67"/>
      <c r="E508" s="67"/>
      <c r="F508" s="26"/>
      <c r="G508" s="69"/>
      <c r="I508" s="26"/>
      <c r="J508" s="69"/>
      <c r="K508" s="69"/>
      <c r="L508" s="67"/>
      <c r="M508" s="69"/>
      <c r="N508" s="71"/>
      <c r="O508" s="72"/>
      <c r="P508" s="26"/>
      <c r="Q508" s="26"/>
      <c r="R508" s="26"/>
      <c r="S508" s="26"/>
    </row>
    <row r="509" spans="1:19" s="66" customFormat="1">
      <c r="A509" s="150"/>
      <c r="B509" s="1"/>
      <c r="C509" s="26"/>
      <c r="D509" s="67"/>
      <c r="E509" s="67"/>
      <c r="F509" s="26"/>
      <c r="G509" s="69"/>
      <c r="I509" s="26"/>
      <c r="J509" s="69"/>
      <c r="K509" s="69"/>
      <c r="L509" s="67"/>
      <c r="M509" s="69"/>
      <c r="N509" s="71"/>
      <c r="O509" s="72"/>
      <c r="P509" s="26"/>
      <c r="Q509" s="26"/>
      <c r="R509" s="26"/>
      <c r="S509" s="26"/>
    </row>
    <row r="510" spans="1:19" s="66" customFormat="1">
      <c r="A510" s="150"/>
      <c r="B510" s="1"/>
      <c r="C510" s="26"/>
      <c r="D510" s="67"/>
      <c r="E510" s="67"/>
      <c r="F510" s="26"/>
      <c r="G510" s="69"/>
      <c r="I510" s="26"/>
      <c r="J510" s="69"/>
      <c r="K510" s="69"/>
      <c r="L510" s="67"/>
      <c r="M510" s="69"/>
      <c r="N510" s="71"/>
      <c r="O510" s="72"/>
      <c r="P510" s="26"/>
      <c r="Q510" s="26"/>
      <c r="R510" s="26"/>
      <c r="S510" s="26"/>
    </row>
    <row r="511" spans="1:19" s="66" customFormat="1">
      <c r="A511" s="150"/>
      <c r="B511" s="1"/>
      <c r="C511" s="26"/>
      <c r="D511" s="67"/>
      <c r="E511" s="67"/>
      <c r="F511" s="26"/>
      <c r="G511" s="69"/>
      <c r="I511" s="26"/>
      <c r="J511" s="69"/>
      <c r="K511" s="69"/>
      <c r="L511" s="67"/>
      <c r="M511" s="69"/>
      <c r="N511" s="71"/>
      <c r="O511" s="72"/>
      <c r="P511" s="26"/>
      <c r="Q511" s="26"/>
      <c r="R511" s="26"/>
      <c r="S511" s="26"/>
    </row>
    <row r="512" spans="1:19" s="66" customFormat="1">
      <c r="A512" s="150"/>
      <c r="B512" s="1"/>
      <c r="C512" s="26"/>
      <c r="D512" s="67"/>
      <c r="E512" s="67"/>
      <c r="F512" s="26"/>
      <c r="G512" s="69"/>
      <c r="I512" s="26"/>
      <c r="J512" s="69"/>
      <c r="K512" s="69"/>
      <c r="L512" s="67"/>
      <c r="M512" s="69"/>
      <c r="N512" s="71"/>
      <c r="O512" s="72"/>
      <c r="P512" s="26"/>
      <c r="Q512" s="26"/>
      <c r="R512" s="26"/>
      <c r="S512" s="26"/>
    </row>
    <row r="513" spans="1:19" s="66" customFormat="1">
      <c r="A513" s="150"/>
      <c r="B513" s="1"/>
      <c r="C513" s="26"/>
      <c r="D513" s="67"/>
      <c r="E513" s="67"/>
      <c r="F513" s="26"/>
      <c r="G513" s="69"/>
      <c r="I513" s="26"/>
      <c r="J513" s="69"/>
      <c r="K513" s="69"/>
      <c r="L513" s="67"/>
      <c r="M513" s="69"/>
      <c r="N513" s="71"/>
      <c r="O513" s="72"/>
      <c r="P513" s="26"/>
      <c r="Q513" s="26"/>
      <c r="R513" s="26"/>
      <c r="S513" s="26"/>
    </row>
    <row r="514" spans="1:19" s="66" customFormat="1">
      <c r="A514" s="150"/>
      <c r="B514" s="1"/>
      <c r="C514" s="26"/>
      <c r="D514" s="67"/>
      <c r="E514" s="67"/>
      <c r="F514" s="26"/>
      <c r="G514" s="69"/>
      <c r="I514" s="26"/>
      <c r="J514" s="69"/>
      <c r="K514" s="69"/>
      <c r="L514" s="67"/>
      <c r="M514" s="69"/>
      <c r="N514" s="71"/>
      <c r="O514" s="72"/>
      <c r="P514" s="26"/>
      <c r="Q514" s="26"/>
      <c r="R514" s="26"/>
      <c r="S514" s="26"/>
    </row>
    <row r="515" spans="1:19" s="66" customFormat="1">
      <c r="A515" s="150"/>
      <c r="B515" s="1"/>
      <c r="C515" s="26"/>
      <c r="D515" s="67"/>
      <c r="E515" s="67"/>
      <c r="F515" s="26"/>
      <c r="G515" s="69"/>
      <c r="I515" s="26"/>
      <c r="J515" s="69"/>
      <c r="K515" s="69"/>
      <c r="L515" s="67"/>
      <c r="M515" s="69"/>
      <c r="N515" s="71"/>
      <c r="O515" s="72"/>
      <c r="P515" s="26"/>
      <c r="Q515" s="26"/>
      <c r="R515" s="26"/>
      <c r="S515" s="26"/>
    </row>
    <row r="516" spans="1:19"/>
    <row r="517" spans="1:19"/>
    <row r="518" spans="1:19"/>
    <row r="519" spans="1:19"/>
    <row r="520" spans="1:19" s="150" customFormat="1">
      <c r="B520" s="1"/>
      <c r="C520" s="26"/>
      <c r="D520" s="67"/>
      <c r="E520" s="67"/>
      <c r="F520" s="26"/>
      <c r="G520" s="69"/>
      <c r="H520" s="66"/>
      <c r="I520" s="26"/>
      <c r="J520" s="69"/>
      <c r="K520" s="69"/>
      <c r="L520" s="67"/>
      <c r="M520" s="69"/>
      <c r="N520" s="71"/>
      <c r="O520" s="72"/>
      <c r="P520" s="26"/>
      <c r="Q520" s="26"/>
      <c r="R520" s="26"/>
      <c r="S520" s="26"/>
    </row>
    <row r="521" spans="1:19" s="150" customFormat="1">
      <c r="B521" s="1"/>
      <c r="C521" s="26"/>
      <c r="D521" s="67"/>
      <c r="E521" s="67"/>
      <c r="F521" s="26"/>
      <c r="G521" s="69"/>
      <c r="H521" s="66"/>
      <c r="I521" s="26"/>
      <c r="J521" s="69"/>
      <c r="K521" s="69"/>
      <c r="L521" s="67"/>
      <c r="M521" s="69"/>
      <c r="N521" s="71"/>
      <c r="O521" s="72"/>
      <c r="P521" s="26"/>
      <c r="Q521" s="26"/>
      <c r="R521" s="26"/>
      <c r="S521" s="26"/>
    </row>
    <row r="522" spans="1:19" s="150" customFormat="1">
      <c r="B522" s="1"/>
      <c r="C522" s="26"/>
      <c r="D522" s="67"/>
      <c r="E522" s="67"/>
      <c r="F522" s="26"/>
      <c r="G522" s="69"/>
      <c r="H522" s="66"/>
      <c r="I522" s="26"/>
      <c r="J522" s="69"/>
      <c r="K522" s="69"/>
      <c r="L522" s="67"/>
      <c r="M522" s="69"/>
      <c r="N522" s="71"/>
      <c r="O522" s="72"/>
      <c r="P522" s="26"/>
      <c r="Q522" s="26"/>
      <c r="R522" s="26"/>
      <c r="S522" s="26"/>
    </row>
    <row r="523" spans="1:19" s="150" customFormat="1">
      <c r="B523" s="1"/>
      <c r="C523" s="26"/>
      <c r="D523" s="67"/>
      <c r="E523" s="67"/>
      <c r="F523" s="26"/>
      <c r="G523" s="69"/>
      <c r="H523" s="66"/>
      <c r="I523" s="26"/>
      <c r="J523" s="69"/>
      <c r="K523" s="69"/>
      <c r="L523" s="67"/>
      <c r="M523" s="69"/>
      <c r="N523" s="71"/>
      <c r="O523" s="72"/>
      <c r="P523" s="26"/>
      <c r="Q523" s="26"/>
      <c r="R523" s="26"/>
      <c r="S523" s="26"/>
    </row>
    <row r="524" spans="1:19" s="150" customFormat="1">
      <c r="B524" s="1"/>
      <c r="C524" s="26"/>
      <c r="D524" s="67"/>
      <c r="E524" s="67"/>
      <c r="F524" s="26"/>
      <c r="G524" s="69"/>
      <c r="H524" s="66"/>
      <c r="I524" s="26"/>
      <c r="J524" s="69"/>
      <c r="K524" s="69"/>
      <c r="L524" s="67"/>
      <c r="M524" s="69"/>
      <c r="N524" s="71"/>
      <c r="O524" s="72"/>
      <c r="P524" s="26"/>
      <c r="Q524" s="26"/>
      <c r="R524" s="26"/>
      <c r="S524" s="26"/>
    </row>
    <row r="525" spans="1:19" s="150" customFormat="1">
      <c r="B525" s="1"/>
      <c r="C525" s="26"/>
      <c r="D525" s="67"/>
      <c r="E525" s="67"/>
      <c r="F525" s="26"/>
      <c r="G525" s="69"/>
      <c r="H525" s="66"/>
      <c r="I525" s="26"/>
      <c r="J525" s="69"/>
      <c r="K525" s="69"/>
      <c r="L525" s="67"/>
      <c r="M525" s="69"/>
      <c r="N525" s="71"/>
      <c r="O525" s="72"/>
      <c r="P525" s="26"/>
      <c r="Q525" s="26"/>
      <c r="R525" s="26"/>
      <c r="S525" s="26"/>
    </row>
    <row r="526" spans="1:19" s="150" customFormat="1">
      <c r="B526" s="1"/>
      <c r="C526" s="26"/>
      <c r="D526" s="67"/>
      <c r="E526" s="67"/>
      <c r="F526" s="26"/>
      <c r="G526" s="69"/>
      <c r="H526" s="66"/>
      <c r="I526" s="26"/>
      <c r="J526" s="69"/>
      <c r="K526" s="69"/>
      <c r="L526" s="67"/>
      <c r="M526" s="69"/>
      <c r="N526" s="71"/>
      <c r="O526" s="72"/>
      <c r="P526" s="26"/>
      <c r="Q526" s="26"/>
      <c r="R526" s="26"/>
      <c r="S526" s="26"/>
    </row>
    <row r="527" spans="1:19" s="150" customFormat="1">
      <c r="B527" s="1"/>
      <c r="C527" s="26"/>
      <c r="D527" s="67"/>
      <c r="E527" s="67"/>
      <c r="F527" s="26"/>
      <c r="G527" s="69"/>
      <c r="H527" s="66"/>
      <c r="I527" s="26"/>
      <c r="J527" s="69"/>
      <c r="K527" s="69"/>
      <c r="L527" s="67"/>
      <c r="M527" s="69"/>
      <c r="N527" s="71"/>
      <c r="O527" s="72"/>
      <c r="P527" s="26"/>
      <c r="Q527" s="26"/>
      <c r="R527" s="26"/>
      <c r="S527" s="26"/>
    </row>
    <row r="528" spans="1:19" s="150" customFormat="1">
      <c r="B528" s="1"/>
      <c r="C528" s="26"/>
      <c r="D528" s="67"/>
      <c r="E528" s="67"/>
      <c r="F528" s="26"/>
      <c r="G528" s="69"/>
      <c r="H528" s="66"/>
      <c r="I528" s="26"/>
      <c r="J528" s="69"/>
      <c r="K528" s="69"/>
      <c r="L528" s="67"/>
      <c r="M528" s="69"/>
      <c r="N528" s="71"/>
      <c r="O528" s="72"/>
      <c r="P528" s="26"/>
      <c r="Q528" s="26"/>
      <c r="R528" s="26"/>
      <c r="S528" s="26"/>
    </row>
    <row r="529" spans="2:19" s="150" customFormat="1">
      <c r="B529" s="1"/>
      <c r="C529" s="26"/>
      <c r="D529" s="67"/>
      <c r="E529" s="67"/>
      <c r="F529" s="26"/>
      <c r="G529" s="69"/>
      <c r="H529" s="66"/>
      <c r="I529" s="26"/>
      <c r="J529" s="69"/>
      <c r="K529" s="69"/>
      <c r="L529" s="67"/>
      <c r="M529" s="69"/>
      <c r="N529" s="71"/>
      <c r="O529" s="72"/>
      <c r="P529" s="26"/>
      <c r="Q529" s="26"/>
      <c r="R529" s="26"/>
      <c r="S529" s="26"/>
    </row>
    <row r="530" spans="2:19" s="150" customFormat="1">
      <c r="B530" s="1"/>
      <c r="C530" s="26"/>
      <c r="D530" s="67"/>
      <c r="E530" s="67"/>
      <c r="F530" s="26"/>
      <c r="G530" s="69"/>
      <c r="H530" s="66"/>
      <c r="I530" s="26"/>
      <c r="J530" s="69"/>
      <c r="K530" s="69"/>
      <c r="L530" s="67"/>
      <c r="M530" s="69"/>
      <c r="N530" s="71"/>
      <c r="O530" s="72"/>
      <c r="P530" s="26"/>
      <c r="Q530" s="26"/>
      <c r="R530" s="26"/>
      <c r="S530" s="26"/>
    </row>
    <row r="531" spans="2:19" s="150" customFormat="1">
      <c r="B531" s="1"/>
      <c r="C531" s="26"/>
      <c r="D531" s="67"/>
      <c r="E531" s="67"/>
      <c r="F531" s="26"/>
      <c r="G531" s="69"/>
      <c r="H531" s="66"/>
      <c r="I531" s="26"/>
      <c r="J531" s="69"/>
      <c r="K531" s="69"/>
      <c r="L531" s="67"/>
      <c r="M531" s="69"/>
      <c r="N531" s="71"/>
      <c r="O531" s="72"/>
      <c r="P531" s="26"/>
      <c r="Q531" s="26"/>
      <c r="R531" s="26"/>
      <c r="S531" s="26"/>
    </row>
    <row r="532" spans="2:19" s="150" customFormat="1">
      <c r="B532" s="1"/>
      <c r="C532" s="26"/>
      <c r="D532" s="67"/>
      <c r="E532" s="67"/>
      <c r="F532" s="26"/>
      <c r="G532" s="69"/>
      <c r="H532" s="66"/>
      <c r="I532" s="26"/>
      <c r="J532" s="69"/>
      <c r="K532" s="69"/>
      <c r="L532" s="67"/>
      <c r="M532" s="69"/>
      <c r="N532" s="71"/>
      <c r="O532" s="72"/>
      <c r="P532" s="26"/>
      <c r="Q532" s="26"/>
      <c r="R532" s="26"/>
      <c r="S532" s="26"/>
    </row>
    <row r="533" spans="2:19" s="150" customFormat="1">
      <c r="B533" s="1"/>
      <c r="C533" s="26"/>
      <c r="D533" s="67"/>
      <c r="E533" s="67"/>
      <c r="F533" s="26"/>
      <c r="G533" s="69"/>
      <c r="H533" s="66"/>
      <c r="I533" s="26"/>
      <c r="J533" s="69"/>
      <c r="K533" s="69"/>
      <c r="L533" s="67"/>
      <c r="M533" s="69"/>
      <c r="N533" s="71"/>
      <c r="O533" s="72"/>
      <c r="P533" s="26"/>
      <c r="Q533" s="26"/>
      <c r="R533" s="26"/>
      <c r="S533" s="26"/>
    </row>
    <row r="534" spans="2:19" s="150" customFormat="1">
      <c r="B534" s="1"/>
      <c r="C534" s="26"/>
      <c r="D534" s="67"/>
      <c r="E534" s="67"/>
      <c r="F534" s="26"/>
      <c r="G534" s="69"/>
      <c r="H534" s="66"/>
      <c r="I534" s="26"/>
      <c r="J534" s="69"/>
      <c r="K534" s="69"/>
      <c r="L534" s="67"/>
      <c r="M534" s="69"/>
      <c r="N534" s="71"/>
      <c r="O534" s="72"/>
      <c r="P534" s="26"/>
      <c r="Q534" s="26"/>
      <c r="R534" s="26"/>
      <c r="S534" s="26"/>
    </row>
    <row r="535" spans="2:19" s="150" customFormat="1">
      <c r="B535" s="1"/>
      <c r="C535" s="26"/>
      <c r="D535" s="67"/>
      <c r="E535" s="67"/>
      <c r="F535" s="26"/>
      <c r="G535" s="69"/>
      <c r="H535" s="66"/>
      <c r="I535" s="26"/>
      <c r="J535" s="69"/>
      <c r="K535" s="69"/>
      <c r="L535" s="67"/>
      <c r="M535" s="69"/>
      <c r="N535" s="71"/>
      <c r="O535" s="72"/>
      <c r="P535" s="26"/>
      <c r="Q535" s="26"/>
      <c r="R535" s="26"/>
      <c r="S535" s="26"/>
    </row>
    <row r="536" spans="2:19" s="150" customFormat="1">
      <c r="B536" s="1"/>
      <c r="C536" s="26"/>
      <c r="D536" s="67"/>
      <c r="E536" s="67"/>
      <c r="F536" s="26"/>
      <c r="G536" s="69"/>
      <c r="H536" s="66"/>
      <c r="I536" s="26"/>
      <c r="J536" s="69"/>
      <c r="K536" s="69"/>
      <c r="L536" s="67"/>
      <c r="M536" s="69"/>
      <c r="N536" s="71"/>
      <c r="O536" s="72"/>
      <c r="P536" s="26"/>
      <c r="Q536" s="26"/>
      <c r="R536" s="26"/>
      <c r="S536" s="26"/>
    </row>
    <row r="537" spans="2:19" s="150" customFormat="1">
      <c r="B537" s="1"/>
      <c r="C537" s="26"/>
      <c r="D537" s="67"/>
      <c r="E537" s="67"/>
      <c r="F537" s="26"/>
      <c r="G537" s="69"/>
      <c r="H537" s="66"/>
      <c r="I537" s="26"/>
      <c r="J537" s="69"/>
      <c r="K537" s="69"/>
      <c r="L537" s="67"/>
      <c r="M537" s="69"/>
      <c r="N537" s="71"/>
      <c r="O537" s="72"/>
      <c r="P537" s="26"/>
      <c r="Q537" s="26"/>
      <c r="R537" s="26"/>
      <c r="S537" s="26"/>
    </row>
    <row r="538" spans="2:19" s="150" customFormat="1">
      <c r="B538" s="1"/>
      <c r="C538" s="26"/>
      <c r="D538" s="67"/>
      <c r="E538" s="67"/>
      <c r="F538" s="26"/>
      <c r="G538" s="69"/>
      <c r="H538" s="66"/>
      <c r="I538" s="26"/>
      <c r="J538" s="69"/>
      <c r="K538" s="69"/>
      <c r="L538" s="67"/>
      <c r="M538" s="69"/>
      <c r="N538" s="71"/>
      <c r="O538" s="72"/>
      <c r="P538" s="26"/>
      <c r="Q538" s="26"/>
      <c r="R538" s="26"/>
      <c r="S538" s="26"/>
    </row>
    <row r="539" spans="2:19" s="150" customFormat="1">
      <c r="B539" s="1"/>
      <c r="C539" s="26"/>
      <c r="D539" s="67"/>
      <c r="E539" s="67"/>
      <c r="F539" s="26"/>
      <c r="G539" s="69"/>
      <c r="H539" s="66"/>
      <c r="I539" s="26"/>
      <c r="J539" s="69"/>
      <c r="K539" s="69"/>
      <c r="L539" s="67"/>
      <c r="M539" s="69"/>
      <c r="N539" s="71"/>
      <c r="O539" s="72"/>
      <c r="P539" s="26"/>
      <c r="Q539" s="26"/>
      <c r="R539" s="26"/>
      <c r="S539" s="26"/>
    </row>
    <row r="540" spans="2:19" s="150" customFormat="1">
      <c r="B540" s="1"/>
      <c r="C540" s="26"/>
      <c r="D540" s="67"/>
      <c r="E540" s="67"/>
      <c r="F540" s="26"/>
      <c r="G540" s="69"/>
      <c r="H540" s="66"/>
      <c r="I540" s="26"/>
      <c r="J540" s="69"/>
      <c r="K540" s="69"/>
      <c r="L540" s="67"/>
      <c r="M540" s="69"/>
      <c r="N540" s="71"/>
      <c r="O540" s="72"/>
      <c r="P540" s="26"/>
      <c r="Q540" s="26"/>
      <c r="R540" s="26"/>
      <c r="S540" s="26"/>
    </row>
    <row r="541" spans="2:19" s="150" customFormat="1">
      <c r="B541" s="1"/>
      <c r="C541" s="26"/>
      <c r="D541" s="67"/>
      <c r="E541" s="67"/>
      <c r="F541" s="26"/>
      <c r="G541" s="69"/>
      <c r="H541" s="66"/>
      <c r="I541" s="26"/>
      <c r="J541" s="69"/>
      <c r="K541" s="69"/>
      <c r="L541" s="67"/>
      <c r="M541" s="69"/>
      <c r="N541" s="71"/>
      <c r="O541" s="72"/>
      <c r="P541" s="26"/>
      <c r="Q541" s="26"/>
      <c r="R541" s="26"/>
      <c r="S541" s="26"/>
    </row>
    <row r="542" spans="2:19" s="150" customFormat="1">
      <c r="B542" s="1"/>
      <c r="C542" s="26"/>
      <c r="D542" s="67"/>
      <c r="E542" s="67"/>
      <c r="F542" s="26"/>
      <c r="G542" s="69"/>
      <c r="H542" s="66"/>
      <c r="I542" s="26"/>
      <c r="J542" s="69"/>
      <c r="K542" s="69"/>
      <c r="L542" s="67"/>
      <c r="M542" s="69"/>
      <c r="N542" s="71"/>
      <c r="O542" s="72"/>
      <c r="P542" s="26"/>
      <c r="Q542" s="26"/>
      <c r="R542" s="26"/>
      <c r="S542" s="26"/>
    </row>
    <row r="543" spans="2:19" s="150" customFormat="1">
      <c r="B543" s="1"/>
      <c r="C543" s="26"/>
      <c r="D543" s="67"/>
      <c r="E543" s="67"/>
      <c r="F543" s="26"/>
      <c r="G543" s="69"/>
      <c r="H543" s="66"/>
      <c r="I543" s="26"/>
      <c r="J543" s="69"/>
      <c r="K543" s="69"/>
      <c r="L543" s="67"/>
      <c r="M543" s="69"/>
      <c r="N543" s="71"/>
      <c r="O543" s="72"/>
      <c r="P543" s="26"/>
      <c r="Q543" s="26"/>
      <c r="R543" s="26"/>
      <c r="S543" s="26"/>
    </row>
    <row r="544" spans="2:19" s="150" customFormat="1">
      <c r="B544" s="1"/>
      <c r="C544" s="26"/>
      <c r="D544" s="67"/>
      <c r="E544" s="67"/>
      <c r="F544" s="26"/>
      <c r="G544" s="69"/>
      <c r="H544" s="66"/>
      <c r="I544" s="26"/>
      <c r="J544" s="69"/>
      <c r="K544" s="69"/>
      <c r="L544" s="67"/>
      <c r="M544" s="69"/>
      <c r="N544" s="71"/>
      <c r="O544" s="72"/>
      <c r="P544" s="26"/>
      <c r="Q544" s="26"/>
      <c r="R544" s="26"/>
      <c r="S544" s="26"/>
    </row>
    <row r="545" spans="2:19" s="150" customFormat="1">
      <c r="B545" s="1"/>
      <c r="C545" s="26"/>
      <c r="D545" s="67"/>
      <c r="E545" s="67"/>
      <c r="F545" s="26"/>
      <c r="G545" s="69"/>
      <c r="H545" s="66"/>
      <c r="I545" s="26"/>
      <c r="J545" s="69"/>
      <c r="K545" s="69"/>
      <c r="L545" s="67"/>
      <c r="M545" s="69"/>
      <c r="N545" s="71"/>
      <c r="O545" s="72"/>
      <c r="P545" s="26"/>
      <c r="Q545" s="26"/>
      <c r="R545" s="26"/>
      <c r="S545" s="26"/>
    </row>
    <row r="546" spans="2:19"/>
    <row r="547" spans="2:19"/>
    <row r="548" spans="2:19"/>
    <row r="549" spans="2:19"/>
    <row r="550" spans="2:19"/>
    <row r="551" spans="2:19"/>
    <row r="552" spans="2:19"/>
    <row r="553" spans="2:19"/>
    <row r="554" spans="2:19"/>
    <row r="555" spans="2:19"/>
    <row r="556" spans="2:19"/>
    <row r="557" spans="2:19"/>
    <row r="558" spans="2:19"/>
    <row r="559" spans="2:19"/>
    <row r="560" spans="2:19"/>
    <row r="561" spans="2:19" s="150" customFormat="1">
      <c r="B561" s="1"/>
      <c r="C561" s="26"/>
      <c r="D561" s="67"/>
      <c r="E561" s="67"/>
      <c r="F561" s="26"/>
      <c r="G561" s="69"/>
      <c r="H561" s="66"/>
      <c r="I561" s="26"/>
      <c r="J561" s="69"/>
      <c r="K561" s="69"/>
      <c r="L561" s="67"/>
      <c r="M561" s="69"/>
      <c r="N561" s="71"/>
      <c r="O561" s="72"/>
      <c r="P561" s="26"/>
      <c r="Q561" s="26"/>
      <c r="R561" s="26"/>
      <c r="S561" s="26"/>
    </row>
    <row r="562" spans="2:19" s="150" customFormat="1">
      <c r="B562" s="1"/>
      <c r="C562" s="26"/>
      <c r="D562" s="67"/>
      <c r="E562" s="67"/>
      <c r="F562" s="26"/>
      <c r="G562" s="69"/>
      <c r="H562" s="66"/>
      <c r="I562" s="26"/>
      <c r="J562" s="69"/>
      <c r="K562" s="69"/>
      <c r="L562" s="67"/>
      <c r="M562" s="69"/>
      <c r="N562" s="71"/>
      <c r="O562" s="72"/>
      <c r="P562" s="26"/>
      <c r="Q562" s="26"/>
      <c r="R562" s="26"/>
      <c r="S562" s="26"/>
    </row>
    <row r="563" spans="2:19" s="150" customFormat="1">
      <c r="B563" s="1"/>
      <c r="C563" s="26"/>
      <c r="D563" s="67"/>
      <c r="E563" s="67"/>
      <c r="F563" s="26"/>
      <c r="G563" s="69"/>
      <c r="H563" s="66"/>
      <c r="I563" s="26"/>
      <c r="J563" s="69"/>
      <c r="K563" s="69"/>
      <c r="L563" s="67"/>
      <c r="M563" s="69"/>
      <c r="N563" s="71"/>
      <c r="O563" s="72"/>
      <c r="P563" s="26"/>
      <c r="Q563" s="26"/>
      <c r="R563" s="26"/>
      <c r="S563" s="26"/>
    </row>
    <row r="564" spans="2:19" s="150" customFormat="1">
      <c r="B564" s="1"/>
      <c r="C564" s="26"/>
      <c r="D564" s="67"/>
      <c r="E564" s="67"/>
      <c r="F564" s="26"/>
      <c r="G564" s="69"/>
      <c r="H564" s="66"/>
      <c r="I564" s="26"/>
      <c r="J564" s="69"/>
      <c r="K564" s="69"/>
      <c r="L564" s="67"/>
      <c r="M564" s="69"/>
      <c r="N564" s="71"/>
      <c r="O564" s="72"/>
      <c r="P564" s="26"/>
      <c r="Q564" s="26"/>
      <c r="R564" s="26"/>
      <c r="S564" s="26"/>
    </row>
    <row r="565" spans="2:19" s="150" customFormat="1">
      <c r="B565" s="1"/>
      <c r="C565" s="26"/>
      <c r="D565" s="67"/>
      <c r="E565" s="67"/>
      <c r="F565" s="26"/>
      <c r="G565" s="69"/>
      <c r="H565" s="66"/>
      <c r="I565" s="26"/>
      <c r="J565" s="69"/>
      <c r="K565" s="69"/>
      <c r="L565" s="67"/>
      <c r="M565" s="69"/>
      <c r="N565" s="71"/>
      <c r="O565" s="72"/>
      <c r="P565" s="26"/>
      <c r="Q565" s="26"/>
      <c r="R565" s="26"/>
      <c r="S565" s="26"/>
    </row>
    <row r="566" spans="2:19" s="150" customFormat="1">
      <c r="B566" s="1"/>
      <c r="C566" s="26"/>
      <c r="D566" s="67"/>
      <c r="E566" s="67"/>
      <c r="F566" s="26"/>
      <c r="G566" s="69"/>
      <c r="H566" s="66"/>
      <c r="I566" s="26"/>
      <c r="J566" s="69"/>
      <c r="K566" s="69"/>
      <c r="L566" s="67"/>
      <c r="M566" s="69"/>
      <c r="N566" s="71"/>
      <c r="O566" s="72"/>
      <c r="P566" s="26"/>
      <c r="Q566" s="26"/>
      <c r="R566" s="26"/>
      <c r="S566" s="26"/>
    </row>
    <row r="567" spans="2:19" s="150" customFormat="1">
      <c r="B567" s="1"/>
      <c r="C567" s="26"/>
      <c r="D567" s="67"/>
      <c r="E567" s="67"/>
      <c r="F567" s="26"/>
      <c r="G567" s="69"/>
      <c r="H567" s="66"/>
      <c r="I567" s="26"/>
      <c r="J567" s="69"/>
      <c r="K567" s="69"/>
      <c r="L567" s="67"/>
      <c r="M567" s="69"/>
      <c r="N567" s="71"/>
      <c r="O567" s="72"/>
      <c r="P567" s="26"/>
      <c r="Q567" s="26"/>
      <c r="R567" s="26"/>
      <c r="S567" s="26"/>
    </row>
    <row r="568" spans="2:19" s="150" customFormat="1">
      <c r="B568" s="1"/>
      <c r="C568" s="26"/>
      <c r="D568" s="67"/>
      <c r="E568" s="67"/>
      <c r="F568" s="26"/>
      <c r="G568" s="69"/>
      <c r="H568" s="66"/>
      <c r="I568" s="26"/>
      <c r="J568" s="69"/>
      <c r="K568" s="69"/>
      <c r="L568" s="67"/>
      <c r="M568" s="69"/>
      <c r="N568" s="71"/>
      <c r="O568" s="72"/>
      <c r="P568" s="26"/>
      <c r="Q568" s="26"/>
      <c r="R568" s="26"/>
      <c r="S568" s="26"/>
    </row>
    <row r="569" spans="2:19" s="150" customFormat="1">
      <c r="B569" s="1"/>
      <c r="C569" s="26"/>
      <c r="D569" s="67"/>
      <c r="E569" s="67"/>
      <c r="F569" s="26"/>
      <c r="G569" s="69"/>
      <c r="H569" s="66"/>
      <c r="I569" s="26"/>
      <c r="J569" s="69"/>
      <c r="K569" s="69"/>
      <c r="L569" s="67"/>
      <c r="M569" s="69"/>
      <c r="N569" s="71"/>
      <c r="O569" s="72"/>
      <c r="P569" s="26"/>
      <c r="Q569" s="26"/>
      <c r="R569" s="26"/>
      <c r="S569" s="26"/>
    </row>
    <row r="570" spans="2:19" s="150" customFormat="1">
      <c r="B570" s="1"/>
      <c r="C570" s="26"/>
      <c r="D570" s="67"/>
      <c r="E570" s="67"/>
      <c r="F570" s="26"/>
      <c r="G570" s="69"/>
      <c r="H570" s="66"/>
      <c r="I570" s="26"/>
      <c r="J570" s="69"/>
      <c r="K570" s="69"/>
      <c r="L570" s="67"/>
      <c r="M570" s="69"/>
      <c r="N570" s="71"/>
      <c r="O570" s="72"/>
      <c r="P570" s="26"/>
      <c r="Q570" s="26"/>
      <c r="R570" s="26"/>
      <c r="S570" s="26"/>
    </row>
    <row r="571" spans="2:19" s="150" customFormat="1">
      <c r="B571" s="1"/>
      <c r="C571" s="26"/>
      <c r="D571" s="67"/>
      <c r="E571" s="67"/>
      <c r="F571" s="26"/>
      <c r="G571" s="69"/>
      <c r="H571" s="66"/>
      <c r="I571" s="26"/>
      <c r="J571" s="69"/>
      <c r="K571" s="69"/>
      <c r="L571" s="67"/>
      <c r="M571" s="69"/>
      <c r="N571" s="71"/>
      <c r="O571" s="72"/>
      <c r="P571" s="26"/>
      <c r="Q571" s="26"/>
      <c r="R571" s="26"/>
      <c r="S571" s="26"/>
    </row>
    <row r="572" spans="2:19" s="150" customFormat="1">
      <c r="B572" s="1"/>
      <c r="C572" s="26"/>
      <c r="D572" s="67"/>
      <c r="E572" s="67"/>
      <c r="F572" s="26"/>
      <c r="G572" s="69"/>
      <c r="H572" s="66"/>
      <c r="I572" s="26"/>
      <c r="J572" s="69"/>
      <c r="K572" s="69"/>
      <c r="L572" s="67"/>
      <c r="M572" s="69"/>
      <c r="N572" s="71"/>
      <c r="O572" s="72"/>
      <c r="P572" s="26"/>
      <c r="Q572" s="26"/>
      <c r="R572" s="26"/>
      <c r="S572" s="26"/>
    </row>
    <row r="573" spans="2:19" s="150" customFormat="1">
      <c r="B573" s="1"/>
      <c r="C573" s="26"/>
      <c r="D573" s="67"/>
      <c r="E573" s="67"/>
      <c r="F573" s="26"/>
      <c r="G573" s="69"/>
      <c r="H573" s="66"/>
      <c r="I573" s="26"/>
      <c r="J573" s="69"/>
      <c r="K573" s="69"/>
      <c r="L573" s="67"/>
      <c r="M573" s="69"/>
      <c r="N573" s="71"/>
      <c r="O573" s="72"/>
      <c r="P573" s="26"/>
      <c r="Q573" s="26"/>
      <c r="R573" s="26"/>
      <c r="S573" s="26"/>
    </row>
    <row r="574" spans="2:19" s="150" customFormat="1">
      <c r="B574" s="1"/>
      <c r="C574" s="26"/>
      <c r="D574" s="67"/>
      <c r="E574" s="67"/>
      <c r="F574" s="26"/>
      <c r="G574" s="69"/>
      <c r="H574" s="66"/>
      <c r="I574" s="26"/>
      <c r="J574" s="69"/>
      <c r="K574" s="69"/>
      <c r="L574" s="67"/>
      <c r="M574" s="69"/>
      <c r="N574" s="71"/>
      <c r="O574" s="72"/>
      <c r="P574" s="26"/>
      <c r="Q574" s="26"/>
      <c r="R574" s="26"/>
      <c r="S574" s="26"/>
    </row>
    <row r="575" spans="2:19" s="150" customFormat="1">
      <c r="B575" s="1"/>
      <c r="C575" s="26"/>
      <c r="D575" s="67"/>
      <c r="E575" s="67"/>
      <c r="F575" s="26"/>
      <c r="G575" s="69"/>
      <c r="H575" s="66"/>
      <c r="I575" s="26"/>
      <c r="J575" s="69"/>
      <c r="K575" s="69"/>
      <c r="L575" s="67"/>
      <c r="M575" s="69"/>
      <c r="N575" s="71"/>
      <c r="O575" s="72"/>
      <c r="P575" s="26"/>
      <c r="Q575" s="26"/>
      <c r="R575" s="26"/>
      <c r="S575" s="26"/>
    </row>
    <row r="576" spans="2:19" s="150" customFormat="1">
      <c r="B576" s="1"/>
      <c r="C576" s="26"/>
      <c r="D576" s="67"/>
      <c r="E576" s="67"/>
      <c r="F576" s="26"/>
      <c r="G576" s="69"/>
      <c r="H576" s="66"/>
      <c r="I576" s="26"/>
      <c r="J576" s="69"/>
      <c r="K576" s="69"/>
      <c r="L576" s="67"/>
      <c r="M576" s="69"/>
      <c r="N576" s="71"/>
      <c r="O576" s="72"/>
      <c r="P576" s="26"/>
      <c r="Q576" s="26"/>
      <c r="R576" s="26"/>
      <c r="S576" s="26"/>
    </row>
    <row r="577" spans="2:19" s="150" customFormat="1">
      <c r="B577" s="1"/>
      <c r="C577" s="26"/>
      <c r="D577" s="67"/>
      <c r="E577" s="67"/>
      <c r="F577" s="26"/>
      <c r="G577" s="69"/>
      <c r="H577" s="66"/>
      <c r="I577" s="26"/>
      <c r="J577" s="69"/>
      <c r="K577" s="69"/>
      <c r="L577" s="67"/>
      <c r="M577" s="69"/>
      <c r="N577" s="71"/>
      <c r="O577" s="72"/>
      <c r="P577" s="26"/>
      <c r="Q577" s="26"/>
      <c r="R577" s="26"/>
      <c r="S577" s="26"/>
    </row>
    <row r="578" spans="2:19" s="150" customFormat="1">
      <c r="B578" s="1"/>
      <c r="C578" s="26"/>
      <c r="D578" s="67"/>
      <c r="E578" s="67"/>
      <c r="F578" s="26"/>
      <c r="G578" s="69"/>
      <c r="H578" s="66"/>
      <c r="I578" s="26"/>
      <c r="J578" s="69"/>
      <c r="K578" s="69"/>
      <c r="L578" s="67"/>
      <c r="M578" s="69"/>
      <c r="N578" s="71"/>
      <c r="O578" s="72"/>
      <c r="P578" s="26"/>
      <c r="Q578" s="26"/>
      <c r="R578" s="26"/>
      <c r="S578" s="26"/>
    </row>
    <row r="579" spans="2:19" s="150" customFormat="1">
      <c r="B579" s="1"/>
      <c r="C579" s="26"/>
      <c r="D579" s="67"/>
      <c r="E579" s="67"/>
      <c r="F579" s="26"/>
      <c r="G579" s="69"/>
      <c r="H579" s="66"/>
      <c r="I579" s="26"/>
      <c r="J579" s="69"/>
      <c r="K579" s="69"/>
      <c r="L579" s="67"/>
      <c r="M579" s="69"/>
      <c r="N579" s="71"/>
      <c r="O579" s="72"/>
      <c r="P579" s="26"/>
      <c r="Q579" s="26"/>
      <c r="R579" s="26"/>
      <c r="S579" s="26"/>
    </row>
    <row r="580" spans="2:19" s="150" customFormat="1">
      <c r="B580" s="1"/>
      <c r="C580" s="26"/>
      <c r="D580" s="67"/>
      <c r="E580" s="67"/>
      <c r="F580" s="26"/>
      <c r="G580" s="69"/>
      <c r="H580" s="66"/>
      <c r="I580" s="26"/>
      <c r="J580" s="69"/>
      <c r="K580" s="69"/>
      <c r="L580" s="67"/>
      <c r="M580" s="69"/>
      <c r="N580" s="71"/>
      <c r="O580" s="72"/>
      <c r="P580" s="26"/>
      <c r="Q580" s="26"/>
      <c r="R580" s="26"/>
      <c r="S580" s="26"/>
    </row>
    <row r="581" spans="2:19" s="150" customFormat="1">
      <c r="B581" s="1"/>
      <c r="C581" s="26"/>
      <c r="D581" s="67"/>
      <c r="E581" s="67"/>
      <c r="F581" s="26"/>
      <c r="G581" s="69"/>
      <c r="H581" s="66"/>
      <c r="I581" s="26"/>
      <c r="J581" s="69"/>
      <c r="K581" s="69"/>
      <c r="L581" s="67"/>
      <c r="M581" s="69"/>
      <c r="N581" s="71"/>
      <c r="O581" s="72"/>
      <c r="P581" s="26"/>
      <c r="Q581" s="26"/>
      <c r="R581" s="26"/>
      <c r="S581" s="26"/>
    </row>
    <row r="582" spans="2:19" s="150" customFormat="1">
      <c r="B582" s="1"/>
      <c r="C582" s="26"/>
      <c r="D582" s="67"/>
      <c r="E582" s="67"/>
      <c r="F582" s="26"/>
      <c r="G582" s="69"/>
      <c r="H582" s="66"/>
      <c r="I582" s="26"/>
      <c r="J582" s="69"/>
      <c r="K582" s="69"/>
      <c r="L582" s="67"/>
      <c r="M582" s="69"/>
      <c r="N582" s="71"/>
      <c r="O582" s="72"/>
      <c r="P582" s="26"/>
      <c r="Q582" s="26"/>
      <c r="R582" s="26"/>
      <c r="S582" s="26"/>
    </row>
    <row r="583" spans="2:19" s="150" customFormat="1">
      <c r="B583" s="1"/>
      <c r="C583" s="26"/>
      <c r="D583" s="67"/>
      <c r="E583" s="67"/>
      <c r="F583" s="26"/>
      <c r="G583" s="69"/>
      <c r="H583" s="66"/>
      <c r="I583" s="26"/>
      <c r="J583" s="69"/>
      <c r="K583" s="69"/>
      <c r="L583" s="67"/>
      <c r="M583" s="69"/>
      <c r="N583" s="71"/>
      <c r="O583" s="72"/>
      <c r="P583" s="26"/>
      <c r="Q583" s="26"/>
      <c r="R583" s="26"/>
      <c r="S583" s="26"/>
    </row>
    <row r="584" spans="2:19" s="150" customFormat="1">
      <c r="B584" s="1"/>
      <c r="C584" s="26"/>
      <c r="D584" s="67"/>
      <c r="E584" s="67"/>
      <c r="F584" s="26"/>
      <c r="G584" s="69"/>
      <c r="H584" s="66"/>
      <c r="I584" s="26"/>
      <c r="J584" s="69"/>
      <c r="K584" s="69"/>
      <c r="L584" s="67"/>
      <c r="M584" s="69"/>
      <c r="N584" s="71"/>
      <c r="O584" s="72"/>
      <c r="P584" s="26"/>
      <c r="Q584" s="26"/>
      <c r="R584" s="26"/>
      <c r="S584" s="26"/>
    </row>
    <row r="585" spans="2:19" s="150" customFormat="1">
      <c r="B585" s="1"/>
      <c r="C585" s="26"/>
      <c r="D585" s="67"/>
      <c r="E585" s="67"/>
      <c r="F585" s="26"/>
      <c r="G585" s="69"/>
      <c r="H585" s="66"/>
      <c r="I585" s="26"/>
      <c r="J585" s="69"/>
      <c r="K585" s="69"/>
      <c r="L585" s="67"/>
      <c r="M585" s="69"/>
      <c r="N585" s="71"/>
      <c r="O585" s="72"/>
      <c r="P585" s="26"/>
      <c r="Q585" s="26"/>
      <c r="R585" s="26"/>
      <c r="S585" s="26"/>
    </row>
    <row r="586" spans="2:19" s="150" customFormat="1">
      <c r="B586" s="1"/>
      <c r="C586" s="26"/>
      <c r="D586" s="67"/>
      <c r="E586" s="67"/>
      <c r="F586" s="26"/>
      <c r="G586" s="69"/>
      <c r="H586" s="66"/>
      <c r="I586" s="26"/>
      <c r="J586" s="69"/>
      <c r="K586" s="69"/>
      <c r="L586" s="67"/>
      <c r="M586" s="69"/>
      <c r="N586" s="71"/>
      <c r="O586" s="72"/>
      <c r="P586" s="26"/>
      <c r="Q586" s="26"/>
      <c r="R586" s="26"/>
      <c r="S586" s="26"/>
    </row>
    <row r="587" spans="2:19"/>
    <row r="588" spans="2:19"/>
    <row r="589" spans="2:19"/>
    <row r="590" spans="2:19"/>
    <row r="591" spans="2:19"/>
    <row r="592" spans="2:19"/>
    <row r="593" spans="2:19"/>
    <row r="594" spans="2:19"/>
    <row r="595" spans="2:19"/>
    <row r="596" spans="2:19"/>
    <row r="597" spans="2:19"/>
    <row r="598" spans="2:19"/>
    <row r="599" spans="2:19"/>
    <row r="600" spans="2:19"/>
    <row r="601" spans="2:19" s="150" customFormat="1">
      <c r="B601" s="1"/>
      <c r="C601" s="26"/>
      <c r="D601" s="67"/>
      <c r="E601" s="67"/>
      <c r="F601" s="26"/>
      <c r="G601" s="69"/>
      <c r="H601" s="66"/>
      <c r="I601" s="26"/>
      <c r="J601" s="69"/>
      <c r="K601" s="69"/>
      <c r="L601" s="67"/>
      <c r="M601" s="69"/>
      <c r="N601" s="71"/>
      <c r="O601" s="72"/>
      <c r="P601" s="26"/>
      <c r="Q601" s="26"/>
      <c r="R601" s="26"/>
      <c r="S601" s="26"/>
    </row>
    <row r="602" spans="2:19" s="150" customFormat="1">
      <c r="B602" s="1"/>
      <c r="C602" s="26"/>
      <c r="D602" s="67"/>
      <c r="E602" s="67"/>
      <c r="F602" s="26"/>
      <c r="G602" s="69"/>
      <c r="H602" s="66"/>
      <c r="I602" s="26"/>
      <c r="J602" s="69"/>
      <c r="K602" s="69"/>
      <c r="L602" s="67"/>
      <c r="M602" s="69"/>
      <c r="N602" s="71"/>
      <c r="O602" s="72"/>
      <c r="P602" s="26"/>
      <c r="Q602" s="26"/>
      <c r="R602" s="26"/>
      <c r="S602" s="26"/>
    </row>
    <row r="603" spans="2:19" s="150" customFormat="1">
      <c r="B603" s="1"/>
      <c r="C603" s="26"/>
      <c r="D603" s="67"/>
      <c r="E603" s="67"/>
      <c r="F603" s="26"/>
      <c r="G603" s="69"/>
      <c r="H603" s="66"/>
      <c r="I603" s="26"/>
      <c r="J603" s="69"/>
      <c r="K603" s="69"/>
      <c r="L603" s="67"/>
      <c r="M603" s="69"/>
      <c r="N603" s="71"/>
      <c r="O603" s="72"/>
      <c r="P603" s="26"/>
      <c r="Q603" s="26"/>
      <c r="R603" s="26"/>
      <c r="S603" s="26"/>
    </row>
    <row r="604" spans="2:19" s="150" customFormat="1">
      <c r="B604" s="1"/>
      <c r="C604" s="26"/>
      <c r="D604" s="67"/>
      <c r="E604" s="67"/>
      <c r="F604" s="26"/>
      <c r="G604" s="69"/>
      <c r="H604" s="66"/>
      <c r="I604" s="26"/>
      <c r="J604" s="69"/>
      <c r="K604" s="69"/>
      <c r="L604" s="67"/>
      <c r="M604" s="69"/>
      <c r="N604" s="71"/>
      <c r="O604" s="72"/>
      <c r="P604" s="26"/>
      <c r="Q604" s="26"/>
      <c r="R604" s="26"/>
      <c r="S604" s="26"/>
    </row>
    <row r="605" spans="2:19" s="150" customFormat="1">
      <c r="B605" s="1"/>
      <c r="C605" s="26"/>
      <c r="D605" s="67"/>
      <c r="E605" s="67"/>
      <c r="F605" s="26"/>
      <c r="G605" s="69"/>
      <c r="H605" s="66"/>
      <c r="I605" s="26"/>
      <c r="J605" s="69"/>
      <c r="K605" s="69"/>
      <c r="L605" s="67"/>
      <c r="M605" s="69"/>
      <c r="N605" s="71"/>
      <c r="O605" s="72"/>
      <c r="P605" s="26"/>
      <c r="Q605" s="26"/>
      <c r="R605" s="26"/>
      <c r="S605" s="26"/>
    </row>
    <row r="606" spans="2:19" s="150" customFormat="1">
      <c r="B606" s="1"/>
      <c r="C606" s="26"/>
      <c r="D606" s="67"/>
      <c r="E606" s="67"/>
      <c r="F606" s="26"/>
      <c r="G606" s="69"/>
      <c r="H606" s="66"/>
      <c r="I606" s="26"/>
      <c r="J606" s="69"/>
      <c r="K606" s="69"/>
      <c r="L606" s="67"/>
      <c r="M606" s="69"/>
      <c r="N606" s="71"/>
      <c r="O606" s="72"/>
      <c r="P606" s="26"/>
      <c r="Q606" s="26"/>
      <c r="R606" s="26"/>
      <c r="S606" s="26"/>
    </row>
    <row r="607" spans="2:19" s="150" customFormat="1">
      <c r="B607" s="1"/>
      <c r="C607" s="26"/>
      <c r="D607" s="67"/>
      <c r="E607" s="67"/>
      <c r="F607" s="26"/>
      <c r="G607" s="69"/>
      <c r="H607" s="66"/>
      <c r="I607" s="26"/>
      <c r="J607" s="69"/>
      <c r="K607" s="69"/>
      <c r="L607" s="67"/>
      <c r="M607" s="69"/>
      <c r="N607" s="71"/>
      <c r="O607" s="72"/>
      <c r="P607" s="26"/>
      <c r="Q607" s="26"/>
      <c r="R607" s="26"/>
      <c r="S607" s="26"/>
    </row>
    <row r="608" spans="2:19" s="150" customFormat="1">
      <c r="B608" s="1"/>
      <c r="C608" s="26"/>
      <c r="D608" s="67"/>
      <c r="E608" s="67"/>
      <c r="F608" s="26"/>
      <c r="G608" s="69"/>
      <c r="H608" s="66"/>
      <c r="I608" s="26"/>
      <c r="J608" s="69"/>
      <c r="K608" s="69"/>
      <c r="L608" s="67"/>
      <c r="M608" s="69"/>
      <c r="N608" s="71"/>
      <c r="O608" s="72"/>
      <c r="P608" s="26"/>
      <c r="Q608" s="26"/>
      <c r="R608" s="26"/>
      <c r="S608" s="26"/>
    </row>
    <row r="609" spans="2:19" s="150" customFormat="1">
      <c r="B609" s="1"/>
      <c r="C609" s="26"/>
      <c r="D609" s="67"/>
      <c r="E609" s="67"/>
      <c r="F609" s="26"/>
      <c r="G609" s="69"/>
      <c r="H609" s="66"/>
      <c r="I609" s="26"/>
      <c r="J609" s="69"/>
      <c r="K609" s="69"/>
      <c r="L609" s="67"/>
      <c r="M609" s="69"/>
      <c r="N609" s="71"/>
      <c r="O609" s="72"/>
      <c r="P609" s="26"/>
      <c r="Q609" s="26"/>
      <c r="R609" s="26"/>
      <c r="S609" s="26"/>
    </row>
    <row r="610" spans="2:19" s="150" customFormat="1">
      <c r="B610" s="1"/>
      <c r="C610" s="26"/>
      <c r="D610" s="67"/>
      <c r="E610" s="67"/>
      <c r="F610" s="26"/>
      <c r="G610" s="69"/>
      <c r="H610" s="66"/>
      <c r="I610" s="26"/>
      <c r="J610" s="69"/>
      <c r="K610" s="69"/>
      <c r="L610" s="67"/>
      <c r="M610" s="69"/>
      <c r="N610" s="71"/>
      <c r="O610" s="72"/>
      <c r="P610" s="26"/>
      <c r="Q610" s="26"/>
      <c r="R610" s="26"/>
      <c r="S610" s="26"/>
    </row>
    <row r="611" spans="2:19" s="150" customFormat="1">
      <c r="B611" s="1"/>
      <c r="C611" s="26"/>
      <c r="D611" s="67"/>
      <c r="E611" s="67"/>
      <c r="F611" s="26"/>
      <c r="G611" s="69"/>
      <c r="H611" s="66"/>
      <c r="I611" s="26"/>
      <c r="J611" s="69"/>
      <c r="K611" s="69"/>
      <c r="L611" s="67"/>
      <c r="M611" s="69"/>
      <c r="N611" s="71"/>
      <c r="O611" s="72"/>
      <c r="P611" s="26"/>
      <c r="Q611" s="26"/>
      <c r="R611" s="26"/>
      <c r="S611" s="26"/>
    </row>
    <row r="612" spans="2:19" s="150" customFormat="1">
      <c r="B612" s="1"/>
      <c r="C612" s="26"/>
      <c r="D612" s="67"/>
      <c r="E612" s="67"/>
      <c r="F612" s="26"/>
      <c r="G612" s="69"/>
      <c r="H612" s="66"/>
      <c r="I612" s="26"/>
      <c r="J612" s="69"/>
      <c r="K612" s="69"/>
      <c r="L612" s="67"/>
      <c r="M612" s="69"/>
      <c r="N612" s="71"/>
      <c r="O612" s="72"/>
      <c r="P612" s="26"/>
      <c r="Q612" s="26"/>
      <c r="R612" s="26"/>
      <c r="S612" s="26"/>
    </row>
    <row r="613" spans="2:19" s="150" customFormat="1">
      <c r="B613" s="1"/>
      <c r="C613" s="26"/>
      <c r="D613" s="67"/>
      <c r="E613" s="67"/>
      <c r="F613" s="26"/>
      <c r="G613" s="69"/>
      <c r="H613" s="66"/>
      <c r="I613" s="26"/>
      <c r="J613" s="69"/>
      <c r="K613" s="69"/>
      <c r="L613" s="67"/>
      <c r="M613" s="69"/>
      <c r="N613" s="71"/>
      <c r="O613" s="72"/>
      <c r="P613" s="26"/>
      <c r="Q613" s="26"/>
      <c r="R613" s="26"/>
      <c r="S613" s="26"/>
    </row>
    <row r="614" spans="2:19" s="150" customFormat="1">
      <c r="B614" s="1"/>
      <c r="C614" s="26"/>
      <c r="D614" s="67"/>
      <c r="E614" s="67"/>
      <c r="F614" s="26"/>
      <c r="G614" s="69"/>
      <c r="H614" s="66"/>
      <c r="I614" s="26"/>
      <c r="J614" s="69"/>
      <c r="K614" s="69"/>
      <c r="L614" s="67"/>
      <c r="M614" s="69"/>
      <c r="N614" s="71"/>
      <c r="O614" s="72"/>
      <c r="P614" s="26"/>
      <c r="Q614" s="26"/>
      <c r="R614" s="26"/>
      <c r="S614" s="26"/>
    </row>
    <row r="615" spans="2:19" s="150" customFormat="1">
      <c r="B615" s="1"/>
      <c r="C615" s="26"/>
      <c r="D615" s="67"/>
      <c r="E615" s="67"/>
      <c r="F615" s="26"/>
      <c r="G615" s="69"/>
      <c r="H615" s="66"/>
      <c r="I615" s="26"/>
      <c r="J615" s="69"/>
      <c r="K615" s="69"/>
      <c r="L615" s="67"/>
      <c r="M615" s="69"/>
      <c r="N615" s="71"/>
      <c r="O615" s="72"/>
      <c r="P615" s="26"/>
      <c r="Q615" s="26"/>
      <c r="R615" s="26"/>
      <c r="S615" s="26"/>
    </row>
    <row r="616" spans="2:19" s="150" customFormat="1">
      <c r="B616" s="1"/>
      <c r="C616" s="26"/>
      <c r="D616" s="67"/>
      <c r="E616" s="67"/>
      <c r="F616" s="26"/>
      <c r="G616" s="69"/>
      <c r="H616" s="66"/>
      <c r="I616" s="26"/>
      <c r="J616" s="69"/>
      <c r="K616" s="69"/>
      <c r="L616" s="67"/>
      <c r="M616" s="69"/>
      <c r="N616" s="71"/>
      <c r="O616" s="72"/>
      <c r="P616" s="26"/>
      <c r="Q616" s="26"/>
      <c r="R616" s="26"/>
      <c r="S616" s="26"/>
    </row>
    <row r="617" spans="2:19" s="150" customFormat="1">
      <c r="B617" s="1"/>
      <c r="C617" s="26"/>
      <c r="D617" s="67"/>
      <c r="E617" s="67"/>
      <c r="F617" s="26"/>
      <c r="G617" s="69"/>
      <c r="H617" s="66"/>
      <c r="I617" s="26"/>
      <c r="J617" s="69"/>
      <c r="K617" s="69"/>
      <c r="L617" s="67"/>
      <c r="M617" s="69"/>
      <c r="N617" s="71"/>
      <c r="O617" s="72"/>
      <c r="P617" s="26"/>
      <c r="Q617" s="26"/>
      <c r="R617" s="26"/>
      <c r="S617" s="26"/>
    </row>
    <row r="618" spans="2:19" s="150" customFormat="1">
      <c r="B618" s="1"/>
      <c r="C618" s="26"/>
      <c r="D618" s="67"/>
      <c r="E618" s="67"/>
      <c r="F618" s="26"/>
      <c r="G618" s="69"/>
      <c r="H618" s="66"/>
      <c r="I618" s="26"/>
      <c r="J618" s="69"/>
      <c r="K618" s="69"/>
      <c r="L618" s="67"/>
      <c r="M618" s="69"/>
      <c r="N618" s="71"/>
      <c r="O618" s="72"/>
      <c r="P618" s="26"/>
      <c r="Q618" s="26"/>
      <c r="R618" s="26"/>
      <c r="S618" s="26"/>
    </row>
    <row r="619" spans="2:19" s="150" customFormat="1">
      <c r="B619" s="1"/>
      <c r="C619" s="26"/>
      <c r="D619" s="67"/>
      <c r="E619" s="67"/>
      <c r="F619" s="26"/>
      <c r="G619" s="69"/>
      <c r="H619" s="66"/>
      <c r="I619" s="26"/>
      <c r="J619" s="69"/>
      <c r="K619" s="69"/>
      <c r="L619" s="67"/>
      <c r="M619" s="69"/>
      <c r="N619" s="71"/>
      <c r="O619" s="72"/>
      <c r="P619" s="26"/>
      <c r="Q619" s="26"/>
      <c r="R619" s="26"/>
      <c r="S619" s="26"/>
    </row>
    <row r="620" spans="2:19" s="150" customFormat="1">
      <c r="B620" s="1"/>
      <c r="C620" s="26"/>
      <c r="D620" s="67"/>
      <c r="E620" s="67"/>
      <c r="F620" s="26"/>
      <c r="G620" s="69"/>
      <c r="H620" s="66"/>
      <c r="I620" s="26"/>
      <c r="J620" s="69"/>
      <c r="K620" s="69"/>
      <c r="L620" s="67"/>
      <c r="M620" s="69"/>
      <c r="N620" s="71"/>
      <c r="O620" s="72"/>
      <c r="P620" s="26"/>
      <c r="Q620" s="26"/>
      <c r="R620" s="26"/>
      <c r="S620" s="26"/>
    </row>
    <row r="621" spans="2:19" s="150" customFormat="1">
      <c r="B621" s="1"/>
      <c r="C621" s="26"/>
      <c r="D621" s="67"/>
      <c r="E621" s="67"/>
      <c r="F621" s="26"/>
      <c r="G621" s="69"/>
      <c r="H621" s="66"/>
      <c r="I621" s="26"/>
      <c r="J621" s="69"/>
      <c r="K621" s="69"/>
      <c r="L621" s="67"/>
      <c r="M621" s="69"/>
      <c r="N621" s="71"/>
      <c r="O621" s="72"/>
      <c r="P621" s="26"/>
      <c r="Q621" s="26"/>
      <c r="R621" s="26"/>
      <c r="S621" s="26"/>
    </row>
    <row r="622" spans="2:19" s="150" customFormat="1">
      <c r="B622" s="1"/>
      <c r="C622" s="26"/>
      <c r="D622" s="67"/>
      <c r="E622" s="67"/>
      <c r="F622" s="26"/>
      <c r="G622" s="69"/>
      <c r="H622" s="66"/>
      <c r="I622" s="26"/>
      <c r="J622" s="69"/>
      <c r="K622" s="69"/>
      <c r="L622" s="67"/>
      <c r="M622" s="69"/>
      <c r="N622" s="71"/>
      <c r="O622" s="72"/>
      <c r="P622" s="26"/>
      <c r="Q622" s="26"/>
      <c r="R622" s="26"/>
      <c r="S622" s="26"/>
    </row>
    <row r="623" spans="2:19" s="150" customFormat="1">
      <c r="B623" s="1"/>
      <c r="C623" s="26"/>
      <c r="D623" s="67"/>
      <c r="E623" s="67"/>
      <c r="F623" s="26"/>
      <c r="G623" s="69"/>
      <c r="H623" s="66"/>
      <c r="I623" s="26"/>
      <c r="J623" s="69"/>
      <c r="K623" s="69"/>
      <c r="L623" s="67"/>
      <c r="M623" s="69"/>
      <c r="N623" s="71"/>
      <c r="O623" s="72"/>
      <c r="P623" s="26"/>
      <c r="Q623" s="26"/>
      <c r="R623" s="26"/>
      <c r="S623" s="26"/>
    </row>
    <row r="624" spans="2:19" s="150" customFormat="1">
      <c r="B624" s="1"/>
      <c r="C624" s="26"/>
      <c r="D624" s="67"/>
      <c r="E624" s="67"/>
      <c r="F624" s="26"/>
      <c r="G624" s="69"/>
      <c r="H624" s="66"/>
      <c r="I624" s="26"/>
      <c r="J624" s="69"/>
      <c r="K624" s="69"/>
      <c r="L624" s="67"/>
      <c r="M624" s="69"/>
      <c r="N624" s="71"/>
      <c r="O624" s="72"/>
      <c r="P624" s="26"/>
      <c r="Q624" s="26"/>
      <c r="R624" s="26"/>
      <c r="S624" s="26"/>
    </row>
    <row r="625" spans="2:19" s="150" customFormat="1">
      <c r="B625" s="1"/>
      <c r="C625" s="26"/>
      <c r="D625" s="67"/>
      <c r="E625" s="67"/>
      <c r="F625" s="26"/>
      <c r="G625" s="69"/>
      <c r="H625" s="66"/>
      <c r="I625" s="26"/>
      <c r="J625" s="69"/>
      <c r="K625" s="69"/>
      <c r="L625" s="67"/>
      <c r="M625" s="69"/>
      <c r="N625" s="71"/>
      <c r="O625" s="72"/>
      <c r="P625" s="26"/>
      <c r="Q625" s="26"/>
      <c r="R625" s="26"/>
      <c r="S625" s="26"/>
    </row>
    <row r="626" spans="2:19" s="150" customFormat="1">
      <c r="B626" s="1"/>
      <c r="C626" s="26"/>
      <c r="D626" s="67"/>
      <c r="E626" s="67"/>
      <c r="F626" s="26"/>
      <c r="G626" s="69"/>
      <c r="H626" s="66"/>
      <c r="I626" s="26"/>
      <c r="J626" s="69"/>
      <c r="K626" s="69"/>
      <c r="L626" s="67"/>
      <c r="M626" s="69"/>
      <c r="N626" s="71"/>
      <c r="O626" s="72"/>
      <c r="P626" s="26"/>
      <c r="Q626" s="26"/>
      <c r="R626" s="26"/>
      <c r="S626" s="26"/>
    </row>
    <row r="627" spans="2:19" s="150" customFormat="1">
      <c r="B627" s="1"/>
      <c r="C627" s="26"/>
      <c r="D627" s="67"/>
      <c r="E627" s="67"/>
      <c r="F627" s="26"/>
      <c r="G627" s="69"/>
      <c r="H627" s="66"/>
      <c r="I627" s="26"/>
      <c r="J627" s="69"/>
      <c r="K627" s="69"/>
      <c r="L627" s="67"/>
      <c r="M627" s="69"/>
      <c r="N627" s="71"/>
      <c r="O627" s="72"/>
      <c r="P627" s="26"/>
      <c r="Q627" s="26"/>
      <c r="R627" s="26"/>
      <c r="S627" s="26"/>
    </row>
    <row r="628" spans="2:19"/>
    <row r="629" spans="2:19"/>
    <row r="630" spans="2:19"/>
    <row r="631" spans="2:19" s="150" customFormat="1">
      <c r="B631" s="1"/>
      <c r="C631" s="26"/>
      <c r="D631" s="67"/>
      <c r="E631" s="67"/>
      <c r="F631" s="26"/>
      <c r="G631" s="69"/>
      <c r="H631" s="66"/>
      <c r="I631" s="26"/>
      <c r="J631" s="69"/>
      <c r="K631" s="69"/>
      <c r="L631" s="67"/>
      <c r="M631" s="69"/>
      <c r="N631" s="71"/>
      <c r="O631" s="72"/>
      <c r="P631" s="26"/>
      <c r="Q631" s="26"/>
      <c r="R631" s="26"/>
      <c r="S631" s="26"/>
    </row>
    <row r="632" spans="2:19" s="150" customFormat="1">
      <c r="B632" s="1"/>
      <c r="C632" s="26"/>
      <c r="D632" s="67"/>
      <c r="E632" s="67"/>
      <c r="F632" s="26"/>
      <c r="G632" s="69"/>
      <c r="H632" s="66"/>
      <c r="I632" s="26"/>
      <c r="J632" s="69"/>
      <c r="K632" s="69"/>
      <c r="L632" s="67"/>
      <c r="M632" s="69"/>
      <c r="N632" s="71"/>
      <c r="O632" s="72"/>
      <c r="P632" s="26"/>
      <c r="Q632" s="26"/>
      <c r="R632" s="26"/>
      <c r="S632" s="26"/>
    </row>
    <row r="633" spans="2:19" s="150" customFormat="1">
      <c r="B633" s="1"/>
      <c r="C633" s="26"/>
      <c r="D633" s="67"/>
      <c r="E633" s="67"/>
      <c r="F633" s="26"/>
      <c r="G633" s="69"/>
      <c r="H633" s="66"/>
      <c r="I633" s="26"/>
      <c r="J633" s="69"/>
      <c r="K633" s="69"/>
      <c r="L633" s="67"/>
      <c r="M633" s="69"/>
      <c r="N633" s="71"/>
      <c r="O633" s="72"/>
      <c r="P633" s="26"/>
      <c r="Q633" s="26"/>
      <c r="R633" s="26"/>
      <c r="S633" s="26"/>
    </row>
    <row r="634" spans="2:19" s="150" customFormat="1">
      <c r="B634" s="1"/>
      <c r="C634" s="26"/>
      <c r="D634" s="67"/>
      <c r="E634" s="67"/>
      <c r="F634" s="26"/>
      <c r="G634" s="69"/>
      <c r="H634" s="66"/>
      <c r="I634" s="26"/>
      <c r="J634" s="69"/>
      <c r="K634" s="69"/>
      <c r="L634" s="67"/>
      <c r="M634" s="69"/>
      <c r="N634" s="71"/>
      <c r="O634" s="72"/>
      <c r="P634" s="26"/>
      <c r="Q634" s="26"/>
      <c r="R634" s="26"/>
      <c r="S634" s="26"/>
    </row>
    <row r="635" spans="2:19" s="150" customFormat="1">
      <c r="B635" s="1"/>
      <c r="C635" s="26"/>
      <c r="D635" s="67"/>
      <c r="E635" s="67"/>
      <c r="F635" s="26"/>
      <c r="G635" s="69"/>
      <c r="H635" s="66"/>
      <c r="I635" s="26"/>
      <c r="J635" s="69"/>
      <c r="K635" s="69"/>
      <c r="L635" s="67"/>
      <c r="M635" s="69"/>
      <c r="N635" s="71"/>
      <c r="O635" s="72"/>
      <c r="P635" s="26"/>
      <c r="Q635" s="26"/>
      <c r="R635" s="26"/>
      <c r="S635" s="26"/>
    </row>
    <row r="636" spans="2:19" s="150" customFormat="1">
      <c r="B636" s="1"/>
      <c r="C636" s="26"/>
      <c r="D636" s="67"/>
      <c r="E636" s="67"/>
      <c r="F636" s="26"/>
      <c r="G636" s="69"/>
      <c r="H636" s="66"/>
      <c r="I636" s="26"/>
      <c r="J636" s="69"/>
      <c r="K636" s="69"/>
      <c r="L636" s="67"/>
      <c r="M636" s="69"/>
      <c r="N636" s="71"/>
      <c r="O636" s="72"/>
      <c r="P636" s="26"/>
      <c r="Q636" s="26"/>
      <c r="R636" s="26"/>
      <c r="S636" s="26"/>
    </row>
    <row r="637" spans="2:19" s="150" customFormat="1">
      <c r="B637" s="1"/>
      <c r="C637" s="26"/>
      <c r="D637" s="67"/>
      <c r="E637" s="67"/>
      <c r="F637" s="26"/>
      <c r="G637" s="69"/>
      <c r="H637" s="66"/>
      <c r="I637" s="26"/>
      <c r="J637" s="69"/>
      <c r="K637" s="69"/>
      <c r="L637" s="67"/>
      <c r="M637" s="69"/>
      <c r="N637" s="71"/>
      <c r="O637" s="72"/>
      <c r="P637" s="26"/>
      <c r="Q637" s="26"/>
      <c r="R637" s="26"/>
      <c r="S637" s="26"/>
    </row>
    <row r="638" spans="2:19" s="150" customFormat="1">
      <c r="B638" s="1"/>
      <c r="C638" s="26"/>
      <c r="D638" s="67"/>
      <c r="E638" s="67"/>
      <c r="F638" s="26"/>
      <c r="G638" s="69"/>
      <c r="H638" s="66"/>
      <c r="I638" s="26"/>
      <c r="J638" s="69"/>
      <c r="K638" s="69"/>
      <c r="L638" s="67"/>
      <c r="M638" s="69"/>
      <c r="N638" s="71"/>
      <c r="O638" s="72"/>
      <c r="P638" s="26"/>
      <c r="Q638" s="26"/>
      <c r="R638" s="26"/>
      <c r="S638" s="26"/>
    </row>
    <row r="639" spans="2:19" s="150" customFormat="1">
      <c r="B639" s="1"/>
      <c r="C639" s="26"/>
      <c r="D639" s="67"/>
      <c r="E639" s="67"/>
      <c r="F639" s="26"/>
      <c r="G639" s="69"/>
      <c r="H639" s="66"/>
      <c r="I639" s="26"/>
      <c r="J639" s="69"/>
      <c r="K639" s="69"/>
      <c r="L639" s="67"/>
      <c r="M639" s="69"/>
      <c r="N639" s="71"/>
      <c r="O639" s="72"/>
      <c r="P639" s="26"/>
      <c r="Q639" s="26"/>
      <c r="R639" s="26"/>
      <c r="S639" s="26"/>
    </row>
    <row r="640" spans="2:19" s="150" customFormat="1">
      <c r="B640" s="1"/>
      <c r="C640" s="26"/>
      <c r="D640" s="67"/>
      <c r="E640" s="67"/>
      <c r="F640" s="26"/>
      <c r="G640" s="69"/>
      <c r="H640" s="66"/>
      <c r="I640" s="26"/>
      <c r="J640" s="69"/>
      <c r="K640" s="69"/>
      <c r="L640" s="67"/>
      <c r="M640" s="69"/>
      <c r="N640" s="71"/>
      <c r="O640" s="72"/>
      <c r="P640" s="26"/>
      <c r="Q640" s="26"/>
      <c r="R640" s="26"/>
      <c r="S640" s="26"/>
    </row>
    <row r="641" spans="2:19" s="150" customFormat="1">
      <c r="B641" s="1"/>
      <c r="C641" s="26"/>
      <c r="D641" s="67"/>
      <c r="E641" s="67"/>
      <c r="F641" s="26"/>
      <c r="G641" s="69"/>
      <c r="H641" s="66"/>
      <c r="I641" s="26"/>
      <c r="J641" s="69"/>
      <c r="K641" s="69"/>
      <c r="L641" s="67"/>
      <c r="M641" s="69"/>
      <c r="N641" s="71"/>
      <c r="O641" s="72"/>
      <c r="P641" s="26"/>
      <c r="Q641" s="26"/>
      <c r="R641" s="26"/>
      <c r="S641" s="26"/>
    </row>
    <row r="642" spans="2:19" s="150" customFormat="1">
      <c r="B642" s="1"/>
      <c r="C642" s="26"/>
      <c r="D642" s="67"/>
      <c r="E642" s="67"/>
      <c r="F642" s="26"/>
      <c r="G642" s="69"/>
      <c r="H642" s="66"/>
      <c r="I642" s="26"/>
      <c r="J642" s="69"/>
      <c r="K642" s="69"/>
      <c r="L642" s="67"/>
      <c r="M642" s="69"/>
      <c r="N642" s="71"/>
      <c r="O642" s="72"/>
      <c r="P642" s="26"/>
      <c r="Q642" s="26"/>
      <c r="R642" s="26"/>
      <c r="S642" s="26"/>
    </row>
    <row r="643" spans="2:19" s="150" customFormat="1">
      <c r="B643" s="1"/>
      <c r="C643" s="26"/>
      <c r="D643" s="67"/>
      <c r="E643" s="67"/>
      <c r="F643" s="26"/>
      <c r="G643" s="69"/>
      <c r="H643" s="66"/>
      <c r="I643" s="26"/>
      <c r="J643" s="69"/>
      <c r="K643" s="69"/>
      <c r="L643" s="67"/>
      <c r="M643" s="69"/>
      <c r="N643" s="71"/>
      <c r="O643" s="72"/>
      <c r="P643" s="26"/>
      <c r="Q643" s="26"/>
      <c r="R643" s="26"/>
      <c r="S643" s="26"/>
    </row>
    <row r="644" spans="2:19" s="150" customFormat="1">
      <c r="B644" s="1"/>
      <c r="C644" s="26"/>
      <c r="D644" s="67"/>
      <c r="E644" s="67"/>
      <c r="F644" s="26"/>
      <c r="G644" s="69"/>
      <c r="H644" s="66"/>
      <c r="I644" s="26"/>
      <c r="J644" s="69"/>
      <c r="K644" s="69"/>
      <c r="L644" s="67"/>
      <c r="M644" s="69"/>
      <c r="N644" s="71"/>
      <c r="O644" s="72"/>
      <c r="P644" s="26"/>
      <c r="Q644" s="26"/>
      <c r="R644" s="26"/>
      <c r="S644" s="26"/>
    </row>
    <row r="645" spans="2:19" s="150" customFormat="1">
      <c r="B645" s="1"/>
      <c r="C645" s="26"/>
      <c r="D645" s="67"/>
      <c r="E645" s="67"/>
      <c r="F645" s="26"/>
      <c r="G645" s="69"/>
      <c r="H645" s="66"/>
      <c r="I645" s="26"/>
      <c r="J645" s="69"/>
      <c r="K645" s="69"/>
      <c r="L645" s="67"/>
      <c r="M645" s="69"/>
      <c r="N645" s="71"/>
      <c r="O645" s="72"/>
      <c r="P645" s="26"/>
      <c r="Q645" s="26"/>
      <c r="R645" s="26"/>
      <c r="S645" s="26"/>
    </row>
    <row r="646" spans="2:19" s="150" customFormat="1">
      <c r="B646" s="1"/>
      <c r="C646" s="26"/>
      <c r="D646" s="67"/>
      <c r="E646" s="67"/>
      <c r="F646" s="26"/>
      <c r="G646" s="69"/>
      <c r="H646" s="66"/>
      <c r="I646" s="26"/>
      <c r="J646" s="69"/>
      <c r="K646" s="69"/>
      <c r="L646" s="67"/>
      <c r="M646" s="69"/>
      <c r="N646" s="71"/>
      <c r="O646" s="72"/>
      <c r="P646" s="26"/>
      <c r="Q646" s="26"/>
      <c r="R646" s="26"/>
      <c r="S646" s="26"/>
    </row>
    <row r="647" spans="2:19" s="150" customFormat="1">
      <c r="B647" s="1"/>
      <c r="C647" s="26"/>
      <c r="D647" s="67"/>
      <c r="E647" s="67"/>
      <c r="F647" s="26"/>
      <c r="G647" s="69"/>
      <c r="H647" s="66"/>
      <c r="I647" s="26"/>
      <c r="J647" s="69"/>
      <c r="K647" s="69"/>
      <c r="L647" s="67"/>
      <c r="M647" s="69"/>
      <c r="N647" s="71"/>
      <c r="O647" s="72"/>
      <c r="P647" s="26"/>
      <c r="Q647" s="26"/>
      <c r="R647" s="26"/>
      <c r="S647" s="26"/>
    </row>
    <row r="648" spans="2:19" s="150" customFormat="1">
      <c r="B648" s="1"/>
      <c r="C648" s="26"/>
      <c r="D648" s="67"/>
      <c r="E648" s="67"/>
      <c r="F648" s="26"/>
      <c r="G648" s="69"/>
      <c r="H648" s="66"/>
      <c r="I648" s="26"/>
      <c r="J648" s="69"/>
      <c r="K648" s="69"/>
      <c r="L648" s="67"/>
      <c r="M648" s="69"/>
      <c r="N648" s="71"/>
      <c r="O648" s="72"/>
      <c r="P648" s="26"/>
      <c r="Q648" s="26"/>
      <c r="R648" s="26"/>
      <c r="S648" s="26"/>
    </row>
    <row r="649" spans="2:19" s="150" customFormat="1">
      <c r="B649" s="1"/>
      <c r="C649" s="26"/>
      <c r="D649" s="67"/>
      <c r="E649" s="67"/>
      <c r="F649" s="26"/>
      <c r="G649" s="69"/>
      <c r="H649" s="66"/>
      <c r="I649" s="26"/>
      <c r="J649" s="69"/>
      <c r="K649" s="69"/>
      <c r="L649" s="67"/>
      <c r="M649" s="69"/>
      <c r="N649" s="71"/>
      <c r="O649" s="72"/>
      <c r="P649" s="26"/>
      <c r="Q649" s="26"/>
      <c r="R649" s="26"/>
      <c r="S649" s="26"/>
    </row>
    <row r="650" spans="2:19"/>
    <row r="651" spans="2:19"/>
    <row r="652" spans="2:19"/>
    <row r="653" spans="2:19"/>
    <row r="654" spans="2:19"/>
    <row r="655" spans="2:19"/>
    <row r="656" spans="2:19"/>
    <row r="657" spans="2:19" s="150" customFormat="1">
      <c r="B657" s="1"/>
      <c r="C657" s="26"/>
      <c r="D657" s="67"/>
      <c r="E657" s="67"/>
      <c r="F657" s="26"/>
      <c r="G657" s="69"/>
      <c r="H657" s="66"/>
      <c r="I657" s="26"/>
      <c r="J657" s="69"/>
      <c r="K657" s="69"/>
      <c r="L657" s="67"/>
      <c r="M657" s="69"/>
      <c r="N657" s="71"/>
      <c r="O657" s="72"/>
      <c r="P657" s="26"/>
      <c r="Q657" s="26"/>
      <c r="R657" s="26"/>
      <c r="S657" s="26"/>
    </row>
    <row r="658" spans="2:19" s="150" customFormat="1">
      <c r="B658" s="1"/>
      <c r="C658" s="26"/>
      <c r="D658" s="67"/>
      <c r="E658" s="67"/>
      <c r="F658" s="26"/>
      <c r="G658" s="69"/>
      <c r="H658" s="66"/>
      <c r="I658" s="26"/>
      <c r="J658" s="69"/>
      <c r="K658" s="69"/>
      <c r="L658" s="67"/>
      <c r="M658" s="69"/>
      <c r="N658" s="71"/>
      <c r="O658" s="72"/>
      <c r="P658" s="26"/>
      <c r="Q658" s="26"/>
      <c r="R658" s="26"/>
      <c r="S658" s="26"/>
    </row>
    <row r="659" spans="2:19" s="150" customFormat="1">
      <c r="B659" s="1"/>
      <c r="C659" s="26"/>
      <c r="D659" s="67"/>
      <c r="E659" s="67"/>
      <c r="F659" s="26"/>
      <c r="G659" s="69"/>
      <c r="H659" s="66"/>
      <c r="I659" s="26"/>
      <c r="J659" s="69"/>
      <c r="K659" s="69"/>
      <c r="L659" s="67"/>
      <c r="M659" s="69"/>
      <c r="N659" s="71"/>
      <c r="O659" s="72"/>
      <c r="P659" s="26"/>
      <c r="Q659" s="26"/>
      <c r="R659" s="26"/>
      <c r="S659" s="26"/>
    </row>
    <row r="660" spans="2:19" s="150" customFormat="1">
      <c r="B660" s="1"/>
      <c r="C660" s="26"/>
      <c r="D660" s="67"/>
      <c r="E660" s="67"/>
      <c r="F660" s="26"/>
      <c r="G660" s="69"/>
      <c r="H660" s="66"/>
      <c r="I660" s="26"/>
      <c r="J660" s="69"/>
      <c r="K660" s="69"/>
      <c r="L660" s="67"/>
      <c r="M660" s="69"/>
      <c r="N660" s="71"/>
      <c r="O660" s="72"/>
      <c r="P660" s="26"/>
      <c r="Q660" s="26"/>
      <c r="R660" s="26"/>
      <c r="S660" s="26"/>
    </row>
    <row r="661" spans="2:19" s="150" customFormat="1">
      <c r="B661" s="1"/>
      <c r="C661" s="26"/>
      <c r="D661" s="67"/>
      <c r="E661" s="67"/>
      <c r="F661" s="26"/>
      <c r="G661" s="69"/>
      <c r="H661" s="66"/>
      <c r="I661" s="26"/>
      <c r="J661" s="69"/>
      <c r="K661" s="69"/>
      <c r="L661" s="67"/>
      <c r="M661" s="69"/>
      <c r="N661" s="71"/>
      <c r="O661" s="72"/>
      <c r="P661" s="26"/>
      <c r="Q661" s="26"/>
      <c r="R661" s="26"/>
      <c r="S661" s="26"/>
    </row>
    <row r="662" spans="2:19" s="150" customFormat="1">
      <c r="B662" s="1"/>
      <c r="C662" s="26"/>
      <c r="D662" s="67"/>
      <c r="E662" s="67"/>
      <c r="F662" s="26"/>
      <c r="G662" s="69"/>
      <c r="H662" s="66"/>
      <c r="I662" s="26"/>
      <c r="J662" s="69"/>
      <c r="K662" s="69"/>
      <c r="L662" s="67"/>
      <c r="M662" s="69"/>
      <c r="N662" s="71"/>
      <c r="O662" s="72"/>
      <c r="P662" s="26"/>
      <c r="Q662" s="26"/>
      <c r="R662" s="26"/>
      <c r="S662" s="26"/>
    </row>
    <row r="663" spans="2:19" s="150" customFormat="1">
      <c r="B663" s="1"/>
      <c r="C663" s="26"/>
      <c r="D663" s="67"/>
      <c r="E663" s="67"/>
      <c r="F663" s="26"/>
      <c r="G663" s="69"/>
      <c r="H663" s="66"/>
      <c r="I663" s="26"/>
      <c r="J663" s="69"/>
      <c r="K663" s="69"/>
      <c r="L663" s="67"/>
      <c r="M663" s="69"/>
      <c r="N663" s="71"/>
      <c r="O663" s="72"/>
      <c r="P663" s="26"/>
      <c r="Q663" s="26"/>
      <c r="R663" s="26"/>
      <c r="S663" s="26"/>
    </row>
    <row r="664" spans="2:19" s="150" customFormat="1">
      <c r="B664" s="1"/>
      <c r="C664" s="26"/>
      <c r="D664" s="67"/>
      <c r="E664" s="67"/>
      <c r="F664" s="26"/>
      <c r="G664" s="69"/>
      <c r="H664" s="66"/>
      <c r="I664" s="26"/>
      <c r="J664" s="69"/>
      <c r="K664" s="69"/>
      <c r="L664" s="67"/>
      <c r="M664" s="69"/>
      <c r="N664" s="71"/>
      <c r="O664" s="72"/>
      <c r="P664" s="26"/>
      <c r="Q664" s="26"/>
      <c r="R664" s="26"/>
      <c r="S664" s="26"/>
    </row>
    <row r="665" spans="2:19" s="150" customFormat="1">
      <c r="B665" s="1"/>
      <c r="C665" s="26"/>
      <c r="D665" s="67"/>
      <c r="E665" s="67"/>
      <c r="F665" s="26"/>
      <c r="G665" s="69"/>
      <c r="H665" s="66"/>
      <c r="I665" s="26"/>
      <c r="J665" s="69"/>
      <c r="K665" s="69"/>
      <c r="L665" s="67"/>
      <c r="M665" s="69"/>
      <c r="N665" s="71"/>
      <c r="O665" s="72"/>
      <c r="P665" s="26"/>
      <c r="Q665" s="26"/>
      <c r="R665" s="26"/>
      <c r="S665" s="26"/>
    </row>
    <row r="666" spans="2:19" s="150" customFormat="1">
      <c r="B666" s="1"/>
      <c r="C666" s="26"/>
      <c r="D666" s="67"/>
      <c r="E666" s="67"/>
      <c r="F666" s="26"/>
      <c r="G666" s="69"/>
      <c r="H666" s="66"/>
      <c r="I666" s="26"/>
      <c r="J666" s="69"/>
      <c r="K666" s="69"/>
      <c r="L666" s="67"/>
      <c r="M666" s="69"/>
      <c r="N666" s="71"/>
      <c r="O666" s="72"/>
      <c r="P666" s="26"/>
      <c r="Q666" s="26"/>
      <c r="R666" s="26"/>
      <c r="S666" s="26"/>
    </row>
    <row r="667" spans="2:19" s="150" customFormat="1">
      <c r="B667" s="1"/>
      <c r="C667" s="26"/>
      <c r="D667" s="67"/>
      <c r="E667" s="67"/>
      <c r="F667" s="26"/>
      <c r="G667" s="69"/>
      <c r="H667" s="66"/>
      <c r="I667" s="26"/>
      <c r="J667" s="69"/>
      <c r="K667" s="69"/>
      <c r="L667" s="67"/>
      <c r="M667" s="69"/>
      <c r="N667" s="71"/>
      <c r="O667" s="72"/>
      <c r="P667" s="26"/>
      <c r="Q667" s="26"/>
      <c r="R667" s="26"/>
      <c r="S667" s="26"/>
    </row>
    <row r="668" spans="2:19" s="150" customFormat="1">
      <c r="B668" s="1"/>
      <c r="C668" s="26"/>
      <c r="D668" s="67"/>
      <c r="E668" s="67"/>
      <c r="F668" s="26"/>
      <c r="G668" s="69"/>
      <c r="H668" s="66"/>
      <c r="I668" s="26"/>
      <c r="J668" s="69"/>
      <c r="K668" s="69"/>
      <c r="L668" s="67"/>
      <c r="M668" s="69"/>
      <c r="N668" s="71"/>
      <c r="O668" s="72"/>
      <c r="P668" s="26"/>
      <c r="Q668" s="26"/>
      <c r="R668" s="26"/>
      <c r="S668" s="26"/>
    </row>
    <row r="669" spans="2:19"/>
    <row r="670" spans="2:19"/>
    <row r="671" spans="2:19"/>
    <row r="672" spans="2:19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</sheetData>
  <mergeCells count="1">
    <mergeCell ref="A1:O1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BC0F1-27A1-4C92-B412-3E0C761F5D8F}">
  <dimension ref="A1:S668"/>
  <sheetViews>
    <sheetView zoomScale="70" zoomScaleNormal="70" workbookViewId="0">
      <selection activeCell="O28" sqref="O28"/>
    </sheetView>
  </sheetViews>
  <sheetFormatPr defaultColWidth="0" defaultRowHeight="11.4" zeroHeight="1"/>
  <cols>
    <col min="1" max="1" width="4.75" style="150" customWidth="1"/>
    <col min="2" max="2" width="4.75" style="1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69" t="s">
        <v>396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</row>
    <row r="2" spans="1:18" s="5" customFormat="1" ht="63.6" customHeight="1" thickBot="1">
      <c r="A2" s="149" t="s">
        <v>13</v>
      </c>
      <c r="B2" s="156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52" customFormat="1" ht="24.9" customHeight="1">
      <c r="A3" s="11">
        <v>1</v>
      </c>
      <c r="B3" s="11">
        <v>2</v>
      </c>
      <c r="C3" s="7" t="s">
        <v>393</v>
      </c>
      <c r="D3" s="8">
        <v>389700.86</v>
      </c>
      <c r="E3" s="8">
        <v>101003.83</v>
      </c>
      <c r="F3" s="136">
        <f t="shared" ref="F3:F17" si="0">(D3-E3)/E3</f>
        <v>2.8582780474760212</v>
      </c>
      <c r="G3" s="10">
        <v>48961</v>
      </c>
      <c r="H3" s="11">
        <v>490</v>
      </c>
      <c r="I3" s="11">
        <f t="shared" ref="I3:I9" si="1">G3/H3</f>
        <v>99.920408163265307</v>
      </c>
      <c r="J3" s="10">
        <v>17</v>
      </c>
      <c r="K3" s="21">
        <v>1</v>
      </c>
      <c r="L3" s="8">
        <v>490704.69</v>
      </c>
      <c r="M3" s="10">
        <v>62329</v>
      </c>
      <c r="N3" s="12">
        <v>46233</v>
      </c>
      <c r="O3" s="30" t="s">
        <v>414</v>
      </c>
      <c r="R3" s="6"/>
    </row>
    <row r="4" spans="1:18" s="52" customFormat="1" ht="24.9" customHeight="1">
      <c r="A4" s="11">
        <v>2</v>
      </c>
      <c r="B4" s="11">
        <v>1</v>
      </c>
      <c r="C4" s="13" t="s">
        <v>385</v>
      </c>
      <c r="D4" s="8">
        <v>240592.46</v>
      </c>
      <c r="E4" s="8">
        <v>344673.95</v>
      </c>
      <c r="F4" s="136">
        <f t="shared" si="0"/>
        <v>-0.30197086260798073</v>
      </c>
      <c r="G4" s="10">
        <v>25563</v>
      </c>
      <c r="H4" s="11">
        <v>372</v>
      </c>
      <c r="I4" s="11">
        <f t="shared" si="1"/>
        <v>68.717741935483872</v>
      </c>
      <c r="J4" s="10">
        <v>19</v>
      </c>
      <c r="K4" s="21">
        <v>3</v>
      </c>
      <c r="L4" s="8">
        <v>959468</v>
      </c>
      <c r="M4" s="10">
        <v>105798</v>
      </c>
      <c r="N4" s="12">
        <v>46220</v>
      </c>
      <c r="O4" s="30" t="s">
        <v>215</v>
      </c>
      <c r="R4" s="6"/>
    </row>
    <row r="5" spans="1:18" s="52" customFormat="1" ht="24.9" customHeight="1">
      <c r="A5" s="11">
        <v>3</v>
      </c>
      <c r="B5" s="11">
        <v>3</v>
      </c>
      <c r="C5" s="7" t="s">
        <v>369</v>
      </c>
      <c r="D5" s="8">
        <v>51516</v>
      </c>
      <c r="E5" s="8">
        <v>77836.09</v>
      </c>
      <c r="F5" s="136">
        <f t="shared" si="0"/>
        <v>-0.33814763819713961</v>
      </c>
      <c r="G5" s="10">
        <v>8308</v>
      </c>
      <c r="H5" s="11">
        <v>331</v>
      </c>
      <c r="I5" s="11">
        <f t="shared" si="1"/>
        <v>25.099697885196374</v>
      </c>
      <c r="J5" s="10">
        <v>20</v>
      </c>
      <c r="K5" s="21">
        <v>5</v>
      </c>
      <c r="L5" s="8">
        <v>901452</v>
      </c>
      <c r="M5" s="10">
        <v>137791</v>
      </c>
      <c r="N5" s="12">
        <v>46204</v>
      </c>
      <c r="O5" s="29" t="s">
        <v>215</v>
      </c>
      <c r="R5" s="6"/>
    </row>
    <row r="6" spans="1:18" s="52" customFormat="1" ht="24.9" customHeight="1">
      <c r="A6" s="11">
        <v>4</v>
      </c>
      <c r="B6" s="11">
        <v>4</v>
      </c>
      <c r="C6" s="7" t="s">
        <v>375</v>
      </c>
      <c r="D6" s="8">
        <v>14632.16</v>
      </c>
      <c r="E6" s="8">
        <v>26544.2</v>
      </c>
      <c r="F6" s="136">
        <f t="shared" si="0"/>
        <v>-0.44876244151264683</v>
      </c>
      <c r="G6" s="10">
        <v>2440</v>
      </c>
      <c r="H6" s="11">
        <v>128</v>
      </c>
      <c r="I6" s="11">
        <f t="shared" si="1"/>
        <v>19.0625</v>
      </c>
      <c r="J6" s="10">
        <v>17</v>
      </c>
      <c r="K6" s="21">
        <v>4</v>
      </c>
      <c r="L6" s="8">
        <v>176114</v>
      </c>
      <c r="M6" s="10">
        <v>28459</v>
      </c>
      <c r="N6" s="153">
        <v>46213</v>
      </c>
      <c r="O6" s="30" t="s">
        <v>40</v>
      </c>
      <c r="R6" s="6"/>
    </row>
    <row r="7" spans="1:18" s="52" customFormat="1" ht="24.9" customHeight="1">
      <c r="A7" s="11">
        <v>5</v>
      </c>
      <c r="B7" s="11">
        <v>5</v>
      </c>
      <c r="C7" s="13" t="s">
        <v>342</v>
      </c>
      <c r="D7" s="8">
        <v>13503.66</v>
      </c>
      <c r="E7" s="8">
        <v>20350.669999999998</v>
      </c>
      <c r="F7" s="136">
        <f t="shared" si="0"/>
        <v>-0.33645133059501231</v>
      </c>
      <c r="G7" s="10">
        <v>2345</v>
      </c>
      <c r="H7" s="11">
        <v>109</v>
      </c>
      <c r="I7" s="11">
        <f t="shared" si="1"/>
        <v>21.513761467889907</v>
      </c>
      <c r="J7" s="10">
        <v>13</v>
      </c>
      <c r="K7" s="21">
        <v>7</v>
      </c>
      <c r="L7" s="8">
        <v>377990</v>
      </c>
      <c r="M7" s="10">
        <v>62979</v>
      </c>
      <c r="N7" s="12">
        <v>46192</v>
      </c>
      <c r="O7" s="30" t="s">
        <v>40</v>
      </c>
      <c r="R7" s="6"/>
    </row>
    <row r="8" spans="1:18" s="52" customFormat="1" ht="24.9" customHeight="1">
      <c r="A8" s="11">
        <v>6</v>
      </c>
      <c r="B8" s="11">
        <v>6</v>
      </c>
      <c r="C8" s="13" t="s">
        <v>333</v>
      </c>
      <c r="D8" s="8">
        <v>13362.99</v>
      </c>
      <c r="E8" s="8">
        <v>20074.060000000001</v>
      </c>
      <c r="F8" s="136">
        <f t="shared" si="0"/>
        <v>-0.33431552959391381</v>
      </c>
      <c r="G8" s="10">
        <v>1688</v>
      </c>
      <c r="H8" s="11">
        <v>71</v>
      </c>
      <c r="I8" s="11">
        <f t="shared" si="1"/>
        <v>23.774647887323944</v>
      </c>
      <c r="J8" s="127">
        <v>9</v>
      </c>
      <c r="K8" s="21">
        <v>8</v>
      </c>
      <c r="L8" s="129">
        <v>412474</v>
      </c>
      <c r="M8" s="127">
        <v>52551</v>
      </c>
      <c r="N8" s="12">
        <v>46185</v>
      </c>
      <c r="O8" s="30" t="s">
        <v>88</v>
      </c>
      <c r="R8" s="6"/>
    </row>
    <row r="9" spans="1:18" s="52" customFormat="1" ht="24" customHeight="1">
      <c r="A9" s="11">
        <v>7</v>
      </c>
      <c r="B9" s="11">
        <v>8</v>
      </c>
      <c r="C9" s="7" t="s">
        <v>371</v>
      </c>
      <c r="D9" s="8">
        <v>9062.9500000000007</v>
      </c>
      <c r="E9" s="8">
        <v>14588.43</v>
      </c>
      <c r="F9" s="136">
        <f t="shared" si="0"/>
        <v>-0.37875768674216481</v>
      </c>
      <c r="G9" s="127">
        <v>1179</v>
      </c>
      <c r="H9" s="11">
        <v>75</v>
      </c>
      <c r="I9" s="11">
        <f t="shared" si="1"/>
        <v>15.72</v>
      </c>
      <c r="J9" s="127">
        <v>9</v>
      </c>
      <c r="K9" s="21">
        <v>5</v>
      </c>
      <c r="L9" s="129">
        <v>133466.07999999999</v>
      </c>
      <c r="M9" s="127">
        <v>17297</v>
      </c>
      <c r="N9" s="12">
        <v>46206</v>
      </c>
      <c r="O9" s="30" t="s">
        <v>44</v>
      </c>
      <c r="R9" s="6"/>
    </row>
    <row r="10" spans="1:18" s="52" customFormat="1" ht="24.9" customHeight="1">
      <c r="A10" s="11">
        <v>8</v>
      </c>
      <c r="B10" s="11">
        <v>7</v>
      </c>
      <c r="C10" s="7" t="s">
        <v>390</v>
      </c>
      <c r="D10" s="8">
        <v>8333</v>
      </c>
      <c r="E10" s="8">
        <v>15697</v>
      </c>
      <c r="F10" s="136">
        <f t="shared" si="0"/>
        <v>-0.46913422947059946</v>
      </c>
      <c r="G10" s="10">
        <v>1909</v>
      </c>
      <c r="H10" s="10" t="s">
        <v>53</v>
      </c>
      <c r="I10" s="10" t="s">
        <v>53</v>
      </c>
      <c r="J10" s="10">
        <v>16</v>
      </c>
      <c r="K10" s="21">
        <v>2</v>
      </c>
      <c r="L10" s="8">
        <v>24030</v>
      </c>
      <c r="M10" s="10">
        <v>4889</v>
      </c>
      <c r="N10" s="12">
        <v>46227</v>
      </c>
      <c r="O10" s="30" t="s">
        <v>46</v>
      </c>
      <c r="R10" s="6"/>
    </row>
    <row r="11" spans="1:18" s="52" customFormat="1" ht="24.9" customHeight="1">
      <c r="A11" s="11">
        <v>9</v>
      </c>
      <c r="B11" s="11">
        <v>9</v>
      </c>
      <c r="C11" s="7" t="s">
        <v>389</v>
      </c>
      <c r="D11" s="8">
        <v>3498</v>
      </c>
      <c r="E11" s="8">
        <v>12720</v>
      </c>
      <c r="F11" s="136">
        <f t="shared" si="0"/>
        <v>-0.72499999999999998</v>
      </c>
      <c r="G11" s="10">
        <v>455</v>
      </c>
      <c r="H11" s="10" t="s">
        <v>53</v>
      </c>
      <c r="I11" s="10" t="s">
        <v>53</v>
      </c>
      <c r="J11" s="10">
        <v>7</v>
      </c>
      <c r="K11" s="21">
        <v>2</v>
      </c>
      <c r="L11" s="8">
        <v>12720</v>
      </c>
      <c r="M11" s="10">
        <v>1779</v>
      </c>
      <c r="N11" s="12">
        <v>46227</v>
      </c>
      <c r="O11" s="30" t="s">
        <v>46</v>
      </c>
      <c r="R11" s="6"/>
    </row>
    <row r="12" spans="1:18" s="52" customFormat="1" ht="24.9" customHeight="1">
      <c r="A12" s="11">
        <v>10</v>
      </c>
      <c r="B12" s="11">
        <v>10</v>
      </c>
      <c r="C12" s="13" t="s">
        <v>262</v>
      </c>
      <c r="D12" s="8">
        <v>2710.2</v>
      </c>
      <c r="E12" s="8">
        <v>7026.73</v>
      </c>
      <c r="F12" s="136">
        <f t="shared" si="0"/>
        <v>-0.61430138912410182</v>
      </c>
      <c r="G12" s="10">
        <v>411</v>
      </c>
      <c r="H12" s="11">
        <v>21</v>
      </c>
      <c r="I12" s="11">
        <f t="shared" ref="I12:I22" si="2">G12/H12</f>
        <v>19.571428571428573</v>
      </c>
      <c r="J12" s="10">
        <v>5</v>
      </c>
      <c r="K12" s="21">
        <v>15</v>
      </c>
      <c r="L12" s="8">
        <v>702217</v>
      </c>
      <c r="M12" s="10">
        <v>92720</v>
      </c>
      <c r="N12" s="12">
        <v>46136</v>
      </c>
      <c r="O12" s="30" t="s">
        <v>215</v>
      </c>
      <c r="R12" s="6"/>
    </row>
    <row r="13" spans="1:18" s="52" customFormat="1" ht="24.9" customHeight="1">
      <c r="A13" s="11">
        <v>11</v>
      </c>
      <c r="B13" s="11">
        <v>11</v>
      </c>
      <c r="C13" s="7" t="s">
        <v>315</v>
      </c>
      <c r="D13" s="8">
        <v>2643.2200000000003</v>
      </c>
      <c r="E13" s="8">
        <v>4437.43</v>
      </c>
      <c r="F13" s="136">
        <f t="shared" si="0"/>
        <v>-0.40433539233294946</v>
      </c>
      <c r="G13" s="127">
        <v>371</v>
      </c>
      <c r="H13" s="137">
        <v>15</v>
      </c>
      <c r="I13" s="11">
        <f t="shared" si="2"/>
        <v>24.733333333333334</v>
      </c>
      <c r="J13" s="127">
        <v>2</v>
      </c>
      <c r="K13" s="21">
        <v>10</v>
      </c>
      <c r="L13" s="129">
        <v>311536.81</v>
      </c>
      <c r="M13" s="127">
        <v>41508</v>
      </c>
      <c r="N13" s="12">
        <v>46171</v>
      </c>
      <c r="O13" s="30" t="s">
        <v>49</v>
      </c>
      <c r="R13" s="6"/>
    </row>
    <row r="14" spans="1:18" s="52" customFormat="1" ht="24.9" customHeight="1">
      <c r="A14" s="11">
        <v>12</v>
      </c>
      <c r="B14" s="11">
        <v>14</v>
      </c>
      <c r="C14" s="7" t="s">
        <v>324</v>
      </c>
      <c r="D14" s="8">
        <v>1401.6</v>
      </c>
      <c r="E14" s="8">
        <v>2219.3000000000002</v>
      </c>
      <c r="F14" s="136">
        <f t="shared" si="0"/>
        <v>-0.36844951110710594</v>
      </c>
      <c r="G14" s="127">
        <v>177</v>
      </c>
      <c r="H14" s="11">
        <v>9</v>
      </c>
      <c r="I14" s="11">
        <f t="shared" si="2"/>
        <v>19.666666666666668</v>
      </c>
      <c r="J14" s="127">
        <v>1</v>
      </c>
      <c r="K14" s="21">
        <v>9</v>
      </c>
      <c r="L14" s="129">
        <v>297153</v>
      </c>
      <c r="M14" s="127">
        <v>36290</v>
      </c>
      <c r="N14" s="12">
        <v>46178</v>
      </c>
      <c r="O14" s="30" t="s">
        <v>308</v>
      </c>
      <c r="R14" s="6"/>
    </row>
    <row r="15" spans="1:18" s="1" customFormat="1" ht="24.9" customHeight="1">
      <c r="A15" s="11">
        <v>13</v>
      </c>
      <c r="B15" s="11">
        <v>30</v>
      </c>
      <c r="C15" s="7" t="s">
        <v>279</v>
      </c>
      <c r="D15" s="8">
        <v>1265</v>
      </c>
      <c r="E15" s="8">
        <v>60</v>
      </c>
      <c r="F15" s="136">
        <f t="shared" si="0"/>
        <v>20.083333333333332</v>
      </c>
      <c r="G15" s="10">
        <v>331</v>
      </c>
      <c r="H15" s="11">
        <v>3</v>
      </c>
      <c r="I15" s="11">
        <f t="shared" si="2"/>
        <v>110.33333333333333</v>
      </c>
      <c r="J15" s="10">
        <v>1</v>
      </c>
      <c r="K15" s="21">
        <v>14</v>
      </c>
      <c r="L15" s="8">
        <v>21061.06</v>
      </c>
      <c r="M15" s="10">
        <v>4288</v>
      </c>
      <c r="N15" s="12">
        <v>46143</v>
      </c>
      <c r="O15" s="30" t="s">
        <v>49</v>
      </c>
    </row>
    <row r="16" spans="1:18" s="1" customFormat="1" ht="24.9" customHeight="1">
      <c r="A16" s="11">
        <v>14</v>
      </c>
      <c r="B16" s="11">
        <v>12</v>
      </c>
      <c r="C16" s="7" t="s">
        <v>380</v>
      </c>
      <c r="D16" s="8">
        <v>1151.25</v>
      </c>
      <c r="E16" s="8">
        <v>4393.3500000000004</v>
      </c>
      <c r="F16" s="136">
        <f t="shared" si="0"/>
        <v>-0.73795622930110283</v>
      </c>
      <c r="G16" s="10">
        <v>145</v>
      </c>
      <c r="H16" s="11">
        <v>21</v>
      </c>
      <c r="I16" s="11">
        <f t="shared" si="2"/>
        <v>6.9047619047619051</v>
      </c>
      <c r="J16" s="10">
        <v>2</v>
      </c>
      <c r="K16" s="21">
        <v>4</v>
      </c>
      <c r="L16" s="8">
        <v>43571.08</v>
      </c>
      <c r="M16" s="10">
        <v>5624</v>
      </c>
      <c r="N16" s="153">
        <v>46213</v>
      </c>
      <c r="O16" s="30" t="s">
        <v>41</v>
      </c>
    </row>
    <row r="17" spans="1:15" s="1" customFormat="1" ht="24.9" customHeight="1">
      <c r="A17" s="11">
        <v>15</v>
      </c>
      <c r="B17" s="11">
        <v>13</v>
      </c>
      <c r="C17" s="13" t="s">
        <v>386</v>
      </c>
      <c r="D17" s="8">
        <v>1092.3499999999999</v>
      </c>
      <c r="E17" s="8">
        <v>3711.57</v>
      </c>
      <c r="F17" s="136">
        <f t="shared" si="0"/>
        <v>-0.70569058376913274</v>
      </c>
      <c r="G17" s="10">
        <v>145</v>
      </c>
      <c r="H17" s="11">
        <v>14</v>
      </c>
      <c r="I17" s="11">
        <f t="shared" si="2"/>
        <v>10.357142857142858</v>
      </c>
      <c r="J17" s="10">
        <v>5</v>
      </c>
      <c r="K17" s="21">
        <v>3</v>
      </c>
      <c r="L17" s="8">
        <v>14913</v>
      </c>
      <c r="M17" s="10">
        <v>2094</v>
      </c>
      <c r="N17" s="12">
        <v>46220</v>
      </c>
      <c r="O17" s="30" t="s">
        <v>88</v>
      </c>
    </row>
    <row r="18" spans="1:15" s="1" customFormat="1" ht="24.9" customHeight="1">
      <c r="A18" s="11">
        <v>16</v>
      </c>
      <c r="B18" s="10" t="s">
        <v>53</v>
      </c>
      <c r="C18" s="7" t="s">
        <v>29</v>
      </c>
      <c r="D18" s="8">
        <v>1018.76</v>
      </c>
      <c r="E18" s="10" t="s">
        <v>53</v>
      </c>
      <c r="F18" s="10" t="s">
        <v>53</v>
      </c>
      <c r="G18" s="10">
        <v>413</v>
      </c>
      <c r="H18" s="11">
        <v>28</v>
      </c>
      <c r="I18" s="11">
        <f t="shared" si="2"/>
        <v>14.75</v>
      </c>
      <c r="J18" s="10">
        <v>4</v>
      </c>
      <c r="K18" s="10" t="s">
        <v>53</v>
      </c>
      <c r="L18" s="8">
        <v>33992.89</v>
      </c>
      <c r="M18" s="10">
        <v>6244</v>
      </c>
      <c r="N18" s="23">
        <v>46024</v>
      </c>
      <c r="O18" s="29" t="s">
        <v>49</v>
      </c>
    </row>
    <row r="19" spans="1:15" s="1" customFormat="1" ht="24.9" customHeight="1">
      <c r="A19" s="11">
        <v>17</v>
      </c>
      <c r="B19" s="10" t="s">
        <v>53</v>
      </c>
      <c r="C19" s="18" t="s">
        <v>117</v>
      </c>
      <c r="D19" s="8">
        <v>1008</v>
      </c>
      <c r="E19" s="10" t="s">
        <v>53</v>
      </c>
      <c r="F19" s="10" t="s">
        <v>53</v>
      </c>
      <c r="G19" s="10">
        <v>137</v>
      </c>
      <c r="H19" s="11">
        <v>1</v>
      </c>
      <c r="I19" s="11">
        <f t="shared" si="2"/>
        <v>137</v>
      </c>
      <c r="J19" s="10">
        <v>1</v>
      </c>
      <c r="K19" s="10" t="s">
        <v>53</v>
      </c>
      <c r="L19" s="8">
        <v>11868.88</v>
      </c>
      <c r="M19" s="10">
        <v>1724</v>
      </c>
      <c r="N19" s="23">
        <v>46059</v>
      </c>
      <c r="O19" s="30" t="s">
        <v>49</v>
      </c>
    </row>
    <row r="20" spans="1:15" s="1" customFormat="1" ht="24.9" customHeight="1">
      <c r="A20" s="11">
        <v>18</v>
      </c>
      <c r="B20" s="11" t="s">
        <v>57</v>
      </c>
      <c r="C20" s="7" t="s">
        <v>399</v>
      </c>
      <c r="D20" s="8">
        <v>929.9</v>
      </c>
      <c r="E20" s="10" t="s">
        <v>53</v>
      </c>
      <c r="F20" s="10" t="s">
        <v>53</v>
      </c>
      <c r="G20" s="10">
        <v>125</v>
      </c>
      <c r="H20" s="11">
        <v>7</v>
      </c>
      <c r="I20" s="11">
        <f t="shared" si="2"/>
        <v>17.857142857142858</v>
      </c>
      <c r="J20" s="10">
        <v>7</v>
      </c>
      <c r="K20" s="10">
        <v>0</v>
      </c>
      <c r="L20" s="8">
        <v>929.9</v>
      </c>
      <c r="M20" s="10">
        <v>125</v>
      </c>
      <c r="N20" s="12" t="s">
        <v>48</v>
      </c>
      <c r="O20" s="30" t="s">
        <v>44</v>
      </c>
    </row>
    <row r="21" spans="1:15" s="1" customFormat="1" ht="24.6" customHeight="1">
      <c r="A21" s="11">
        <v>19</v>
      </c>
      <c r="B21" s="10" t="s">
        <v>53</v>
      </c>
      <c r="C21" s="7" t="s">
        <v>398</v>
      </c>
      <c r="D21" s="8">
        <v>474</v>
      </c>
      <c r="E21" s="10" t="s">
        <v>53</v>
      </c>
      <c r="F21" s="10" t="s">
        <v>53</v>
      </c>
      <c r="G21" s="10">
        <v>214</v>
      </c>
      <c r="H21" s="11">
        <v>28</v>
      </c>
      <c r="I21" s="11">
        <f t="shared" si="2"/>
        <v>7.6428571428571432</v>
      </c>
      <c r="J21" s="10">
        <v>4</v>
      </c>
      <c r="K21" s="10" t="s">
        <v>53</v>
      </c>
      <c r="L21" s="8">
        <v>29842.69</v>
      </c>
      <c r="M21" s="10">
        <v>6461</v>
      </c>
      <c r="N21" s="12">
        <v>45807</v>
      </c>
      <c r="O21" s="29" t="s">
        <v>49</v>
      </c>
    </row>
    <row r="22" spans="1:15" s="1" customFormat="1" ht="24.9" customHeight="1">
      <c r="A22" s="11">
        <v>20</v>
      </c>
      <c r="B22" s="11">
        <v>22</v>
      </c>
      <c r="C22" s="7" t="s">
        <v>238</v>
      </c>
      <c r="D22" s="8">
        <v>340.83</v>
      </c>
      <c r="E22" s="8">
        <v>383.15</v>
      </c>
      <c r="F22" s="136">
        <f>(D22-E22)/E22</f>
        <v>-0.1104528252642568</v>
      </c>
      <c r="G22" s="10">
        <v>46</v>
      </c>
      <c r="H22" s="11">
        <v>7</v>
      </c>
      <c r="I22" s="11">
        <f t="shared" si="2"/>
        <v>6.5714285714285712</v>
      </c>
      <c r="J22" s="10">
        <v>3</v>
      </c>
      <c r="K22" s="10" t="s">
        <v>53</v>
      </c>
      <c r="L22" s="8">
        <v>202813.03</v>
      </c>
      <c r="M22" s="10">
        <v>28003</v>
      </c>
      <c r="N22" s="12">
        <v>46122</v>
      </c>
      <c r="O22" s="30" t="s">
        <v>47</v>
      </c>
    </row>
    <row r="23" spans="1:15" s="1" customFormat="1" ht="24.9" customHeight="1">
      <c r="A23" s="11">
        <v>21</v>
      </c>
      <c r="B23" s="11">
        <v>24</v>
      </c>
      <c r="C23" s="13" t="s">
        <v>343</v>
      </c>
      <c r="D23" s="8">
        <v>262</v>
      </c>
      <c r="E23" s="8">
        <v>302</v>
      </c>
      <c r="F23" s="136">
        <f>(D23-E23)/E23</f>
        <v>-0.13245033112582782</v>
      </c>
      <c r="G23" s="10">
        <v>37</v>
      </c>
      <c r="H23" s="10" t="s">
        <v>53</v>
      </c>
      <c r="I23" s="10" t="s">
        <v>53</v>
      </c>
      <c r="J23" s="10">
        <v>3</v>
      </c>
      <c r="K23" s="21">
        <v>8</v>
      </c>
      <c r="L23" s="8">
        <v>16488</v>
      </c>
      <c r="M23" s="10">
        <v>2692</v>
      </c>
      <c r="N23" s="12">
        <v>46185</v>
      </c>
      <c r="O23" s="30" t="s">
        <v>46</v>
      </c>
    </row>
    <row r="24" spans="1:15" s="1" customFormat="1" ht="24.9" customHeight="1">
      <c r="A24" s="11">
        <v>22</v>
      </c>
      <c r="B24" s="11">
        <v>19</v>
      </c>
      <c r="C24" s="145" t="s">
        <v>273</v>
      </c>
      <c r="D24" s="8">
        <v>250.54</v>
      </c>
      <c r="E24" s="8">
        <v>821.81</v>
      </c>
      <c r="F24" s="136">
        <f>(D24-E24)/E24</f>
        <v>-0.69513634538396951</v>
      </c>
      <c r="G24" s="10">
        <v>48</v>
      </c>
      <c r="H24" s="11">
        <v>2</v>
      </c>
      <c r="I24" s="11">
        <f>G24/H24</f>
        <v>24</v>
      </c>
      <c r="J24" s="10">
        <v>1</v>
      </c>
      <c r="K24" s="21">
        <v>14</v>
      </c>
      <c r="L24" s="8">
        <v>938714</v>
      </c>
      <c r="M24" s="10">
        <v>112640</v>
      </c>
      <c r="N24" s="12">
        <v>46143</v>
      </c>
      <c r="O24" s="30" t="s">
        <v>40</v>
      </c>
    </row>
    <row r="25" spans="1:15" s="1" customFormat="1" ht="24.9" customHeight="1">
      <c r="A25" s="11">
        <v>23</v>
      </c>
      <c r="B25" s="10" t="s">
        <v>53</v>
      </c>
      <c r="C25" s="7" t="s">
        <v>246</v>
      </c>
      <c r="D25" s="8">
        <v>150</v>
      </c>
      <c r="E25" s="10" t="s">
        <v>53</v>
      </c>
      <c r="F25" s="10" t="s">
        <v>53</v>
      </c>
      <c r="G25" s="10" t="s">
        <v>397</v>
      </c>
      <c r="H25" s="11">
        <v>1</v>
      </c>
      <c r="I25" s="11">
        <v>30</v>
      </c>
      <c r="J25" s="10">
        <v>1</v>
      </c>
      <c r="K25" s="10">
        <v>15</v>
      </c>
      <c r="L25" s="8">
        <v>1814.4</v>
      </c>
      <c r="M25" s="10">
        <v>353</v>
      </c>
      <c r="N25" s="12">
        <v>46122</v>
      </c>
      <c r="O25" s="30" t="s">
        <v>90</v>
      </c>
    </row>
    <row r="26" spans="1:15" s="1" customFormat="1" ht="24.9" customHeight="1">
      <c r="A26" s="11">
        <v>24</v>
      </c>
      <c r="B26" s="10" t="s">
        <v>53</v>
      </c>
      <c r="C26" s="7" t="s">
        <v>195</v>
      </c>
      <c r="D26" s="8">
        <v>117</v>
      </c>
      <c r="E26" s="10" t="s">
        <v>53</v>
      </c>
      <c r="F26" s="10" t="s">
        <v>53</v>
      </c>
      <c r="G26" s="10">
        <v>18</v>
      </c>
      <c r="H26" s="11">
        <v>1</v>
      </c>
      <c r="I26" s="11">
        <f>G26/H26</f>
        <v>18</v>
      </c>
      <c r="J26" s="10">
        <v>1</v>
      </c>
      <c r="K26" s="10" t="s">
        <v>53</v>
      </c>
      <c r="L26" s="8">
        <v>3232.75</v>
      </c>
      <c r="M26" s="10">
        <v>515</v>
      </c>
      <c r="N26" s="12">
        <v>46104</v>
      </c>
      <c r="O26" s="29" t="s">
        <v>47</v>
      </c>
    </row>
    <row r="27" spans="1:15" s="1" customFormat="1" ht="24.9" customHeight="1">
      <c r="A27" s="11">
        <v>25</v>
      </c>
      <c r="B27" s="10" t="s">
        <v>53</v>
      </c>
      <c r="C27" s="18" t="s">
        <v>184</v>
      </c>
      <c r="D27" s="8">
        <v>109.5</v>
      </c>
      <c r="E27" s="10" t="s">
        <v>53</v>
      </c>
      <c r="F27" s="10" t="s">
        <v>53</v>
      </c>
      <c r="G27" s="10">
        <v>17</v>
      </c>
      <c r="H27" s="11">
        <v>1</v>
      </c>
      <c r="I27" s="11">
        <f>G27/H27</f>
        <v>17</v>
      </c>
      <c r="J27" s="10">
        <v>1</v>
      </c>
      <c r="K27" s="10">
        <v>20</v>
      </c>
      <c r="L27" s="8">
        <v>700474.32</v>
      </c>
      <c r="M27" s="10">
        <v>79546</v>
      </c>
      <c r="N27" s="23">
        <v>46101</v>
      </c>
      <c r="O27" s="29" t="s">
        <v>41</v>
      </c>
    </row>
    <row r="28" spans="1:15" s="1" customFormat="1" ht="24.9" customHeight="1">
      <c r="A28" s="11">
        <v>26</v>
      </c>
      <c r="B28" s="10" t="s">
        <v>53</v>
      </c>
      <c r="C28" s="7" t="s">
        <v>257</v>
      </c>
      <c r="D28" s="8">
        <v>89</v>
      </c>
      <c r="E28" s="10" t="s">
        <v>53</v>
      </c>
      <c r="F28" s="10" t="s">
        <v>53</v>
      </c>
      <c r="G28" s="10">
        <v>20</v>
      </c>
      <c r="H28" s="11">
        <v>1</v>
      </c>
      <c r="I28" s="11">
        <f>G28/H28</f>
        <v>20</v>
      </c>
      <c r="J28" s="10">
        <v>1</v>
      </c>
      <c r="K28" s="10" t="s">
        <v>53</v>
      </c>
      <c r="L28" s="8">
        <v>22104.35</v>
      </c>
      <c r="M28" s="10">
        <v>5426</v>
      </c>
      <c r="N28" s="12">
        <v>45919</v>
      </c>
      <c r="O28" s="30" t="s">
        <v>90</v>
      </c>
    </row>
    <row r="29" spans="1:15" s="1" customFormat="1" ht="24.9" customHeight="1">
      <c r="A29" s="11">
        <v>27</v>
      </c>
      <c r="B29" s="10" t="s">
        <v>53</v>
      </c>
      <c r="C29" s="18" t="s">
        <v>86</v>
      </c>
      <c r="D29" s="8">
        <v>74.8</v>
      </c>
      <c r="E29" s="10" t="s">
        <v>53</v>
      </c>
      <c r="F29" s="10" t="s">
        <v>53</v>
      </c>
      <c r="G29" s="10">
        <v>16</v>
      </c>
      <c r="H29" s="11">
        <v>1</v>
      </c>
      <c r="I29" s="11">
        <f>G29/H29</f>
        <v>16</v>
      </c>
      <c r="J29" s="10">
        <v>1</v>
      </c>
      <c r="K29" s="10" t="s">
        <v>53</v>
      </c>
      <c r="L29" s="8">
        <v>41511</v>
      </c>
      <c r="M29" s="10">
        <v>6594</v>
      </c>
      <c r="N29" s="23">
        <v>46038</v>
      </c>
      <c r="O29" s="29" t="s">
        <v>215</v>
      </c>
    </row>
    <row r="30" spans="1:15" s="1" customFormat="1" ht="24.9" customHeight="1">
      <c r="A30" s="11">
        <v>28</v>
      </c>
      <c r="B30" s="11">
        <v>35</v>
      </c>
      <c r="C30" s="18" t="s">
        <v>373</v>
      </c>
      <c r="D30" s="8">
        <v>73</v>
      </c>
      <c r="E30" s="8">
        <v>21</v>
      </c>
      <c r="F30" s="136">
        <f>(D30-E30)/E30</f>
        <v>2.4761904761904763</v>
      </c>
      <c r="G30" s="10">
        <v>7</v>
      </c>
      <c r="H30" s="10" t="s">
        <v>53</v>
      </c>
      <c r="I30" s="10" t="s">
        <v>53</v>
      </c>
      <c r="J30" s="10">
        <v>1</v>
      </c>
      <c r="K30" s="21">
        <v>6</v>
      </c>
      <c r="L30" s="8">
        <v>15988</v>
      </c>
      <c r="M30" s="10">
        <v>2196</v>
      </c>
      <c r="N30" s="12">
        <v>46199</v>
      </c>
      <c r="O30" s="30" t="s">
        <v>46</v>
      </c>
    </row>
    <row r="31" spans="1:15" s="1" customFormat="1" ht="24.9" customHeight="1">
      <c r="A31" s="11">
        <v>29</v>
      </c>
      <c r="B31" s="11">
        <v>33</v>
      </c>
      <c r="C31" s="7" t="s">
        <v>347</v>
      </c>
      <c r="D31" s="8">
        <v>64.7</v>
      </c>
      <c r="E31" s="8">
        <v>26.85</v>
      </c>
      <c r="F31" s="136">
        <f>(D31-E31)/E31</f>
        <v>1.409683426443203</v>
      </c>
      <c r="G31" s="10">
        <v>10</v>
      </c>
      <c r="H31" s="11">
        <v>1</v>
      </c>
      <c r="I31" s="11">
        <f t="shared" ref="I31:I40" si="3">G31/H31</f>
        <v>10</v>
      </c>
      <c r="J31" s="10">
        <v>1</v>
      </c>
      <c r="K31" s="10" t="s">
        <v>53</v>
      </c>
      <c r="L31" s="8">
        <v>36265.760000000002</v>
      </c>
      <c r="M31" s="10">
        <v>5629</v>
      </c>
      <c r="N31" s="12">
        <v>45926</v>
      </c>
      <c r="O31" s="30" t="s">
        <v>47</v>
      </c>
    </row>
    <row r="32" spans="1:15" s="1" customFormat="1" ht="24.9" customHeight="1">
      <c r="A32" s="11">
        <v>30</v>
      </c>
      <c r="B32" s="11">
        <v>31</v>
      </c>
      <c r="C32" s="7" t="s">
        <v>78</v>
      </c>
      <c r="D32" s="8">
        <v>51.7</v>
      </c>
      <c r="E32" s="8">
        <v>31.8</v>
      </c>
      <c r="F32" s="136">
        <f>(D32-E32)/E32</f>
        <v>0.62578616352201266</v>
      </c>
      <c r="G32" s="10">
        <v>6</v>
      </c>
      <c r="H32" s="11">
        <v>1</v>
      </c>
      <c r="I32" s="11">
        <f t="shared" si="3"/>
        <v>6</v>
      </c>
      <c r="J32" s="10">
        <v>1</v>
      </c>
      <c r="K32" s="10" t="s">
        <v>53</v>
      </c>
      <c r="L32" s="8">
        <v>153338.23999999999</v>
      </c>
      <c r="M32" s="10">
        <v>21239</v>
      </c>
      <c r="N32" s="12">
        <v>46038</v>
      </c>
      <c r="O32" s="30" t="s">
        <v>47</v>
      </c>
    </row>
    <row r="33" spans="1:15" s="1" customFormat="1" ht="24.9" customHeight="1">
      <c r="A33" s="11">
        <v>31</v>
      </c>
      <c r="B33" s="11">
        <v>17</v>
      </c>
      <c r="C33" s="13" t="s">
        <v>334</v>
      </c>
      <c r="D33" s="8">
        <v>48.78</v>
      </c>
      <c r="E33" s="8">
        <v>942.26</v>
      </c>
      <c r="F33" s="136">
        <f>(D33-E33)/E33</f>
        <v>-0.94823084923481848</v>
      </c>
      <c r="G33" s="10">
        <v>10</v>
      </c>
      <c r="H33" s="11">
        <v>1</v>
      </c>
      <c r="I33" s="11">
        <f t="shared" si="3"/>
        <v>10</v>
      </c>
      <c r="J33" s="10">
        <v>1</v>
      </c>
      <c r="K33" s="21">
        <v>8</v>
      </c>
      <c r="L33" s="8">
        <v>139393</v>
      </c>
      <c r="M33" s="10">
        <v>17971</v>
      </c>
      <c r="N33" s="12">
        <v>46185</v>
      </c>
      <c r="O33" s="30" t="s">
        <v>215</v>
      </c>
    </row>
    <row r="34" spans="1:15" s="1" customFormat="1" ht="24.9" customHeight="1">
      <c r="A34" s="11">
        <v>32</v>
      </c>
      <c r="B34" s="11">
        <v>36</v>
      </c>
      <c r="C34" s="7" t="s">
        <v>382</v>
      </c>
      <c r="D34" s="8">
        <v>44.45</v>
      </c>
      <c r="E34" s="8">
        <v>18</v>
      </c>
      <c r="F34" s="136">
        <f>(D34-E34)/E34</f>
        <v>1.4694444444444446</v>
      </c>
      <c r="G34" s="10">
        <v>5</v>
      </c>
      <c r="H34" s="11">
        <v>1</v>
      </c>
      <c r="I34" s="11">
        <f t="shared" si="3"/>
        <v>5</v>
      </c>
      <c r="J34" s="10">
        <v>1</v>
      </c>
      <c r="K34" s="10" t="s">
        <v>53</v>
      </c>
      <c r="L34" s="8">
        <v>32526.240000000002</v>
      </c>
      <c r="M34" s="10">
        <v>4436</v>
      </c>
      <c r="N34" s="12">
        <v>46104</v>
      </c>
      <c r="O34" s="30" t="s">
        <v>47</v>
      </c>
    </row>
    <row r="35" spans="1:15" s="1" customFormat="1" ht="24.9" customHeight="1">
      <c r="A35" s="11">
        <v>33</v>
      </c>
      <c r="B35" s="10" t="s">
        <v>53</v>
      </c>
      <c r="C35" s="18" t="s">
        <v>211</v>
      </c>
      <c r="D35" s="8">
        <v>44</v>
      </c>
      <c r="E35" s="10" t="s">
        <v>53</v>
      </c>
      <c r="F35" s="10" t="s">
        <v>53</v>
      </c>
      <c r="G35" s="10">
        <v>10</v>
      </c>
      <c r="H35" s="11">
        <v>3</v>
      </c>
      <c r="I35" s="11">
        <f t="shared" si="3"/>
        <v>3.3333333333333335</v>
      </c>
      <c r="J35" s="10">
        <v>1</v>
      </c>
      <c r="K35" s="10" t="s">
        <v>53</v>
      </c>
      <c r="L35" s="8">
        <v>653.29999999999995</v>
      </c>
      <c r="M35" s="10">
        <v>103</v>
      </c>
      <c r="N35" s="23">
        <v>46104</v>
      </c>
      <c r="O35" s="29" t="s">
        <v>47</v>
      </c>
    </row>
    <row r="36" spans="1:15" s="1" customFormat="1" ht="24.9" customHeight="1">
      <c r="A36" s="11">
        <v>34</v>
      </c>
      <c r="B36" s="11">
        <v>23</v>
      </c>
      <c r="C36" s="7" t="s">
        <v>370</v>
      </c>
      <c r="D36" s="8">
        <v>31</v>
      </c>
      <c r="E36" s="8">
        <v>333.29</v>
      </c>
      <c r="F36" s="136">
        <f>(D36-E36)/E36</f>
        <v>-0.90698790842809562</v>
      </c>
      <c r="G36" s="10">
        <v>7</v>
      </c>
      <c r="H36" s="11">
        <v>2</v>
      </c>
      <c r="I36" s="11">
        <f t="shared" si="3"/>
        <v>3.5</v>
      </c>
      <c r="J36" s="10">
        <v>1</v>
      </c>
      <c r="K36" s="21">
        <v>5</v>
      </c>
      <c r="L36" s="8">
        <v>13175</v>
      </c>
      <c r="M36" s="10">
        <v>1689</v>
      </c>
      <c r="N36" s="12">
        <v>46206</v>
      </c>
      <c r="O36" s="30" t="s">
        <v>88</v>
      </c>
    </row>
    <row r="37" spans="1:15" s="1" customFormat="1" ht="24.9" customHeight="1">
      <c r="A37" s="11">
        <v>35</v>
      </c>
      <c r="B37" s="10" t="s">
        <v>53</v>
      </c>
      <c r="C37" s="13" t="s">
        <v>223</v>
      </c>
      <c r="D37" s="8">
        <v>30</v>
      </c>
      <c r="E37" s="10" t="s">
        <v>53</v>
      </c>
      <c r="F37" s="10" t="s">
        <v>53</v>
      </c>
      <c r="G37" s="10">
        <v>4</v>
      </c>
      <c r="H37" s="11">
        <v>1</v>
      </c>
      <c r="I37" s="11">
        <f t="shared" si="3"/>
        <v>4</v>
      </c>
      <c r="J37" s="10">
        <v>1</v>
      </c>
      <c r="K37" s="10" t="s">
        <v>53</v>
      </c>
      <c r="L37" s="8">
        <v>1839.67</v>
      </c>
      <c r="M37" s="10">
        <v>275</v>
      </c>
      <c r="N37" s="23">
        <v>46104</v>
      </c>
      <c r="O37" s="29" t="s">
        <v>47</v>
      </c>
    </row>
    <row r="38" spans="1:15" s="1" customFormat="1" ht="24.6" customHeight="1">
      <c r="A38" s="11">
        <v>36</v>
      </c>
      <c r="B38" s="10" t="s">
        <v>53</v>
      </c>
      <c r="C38" s="18" t="s">
        <v>294</v>
      </c>
      <c r="D38" s="8">
        <v>19.350000000000001</v>
      </c>
      <c r="E38" s="10" t="s">
        <v>53</v>
      </c>
      <c r="F38" s="10" t="s">
        <v>53</v>
      </c>
      <c r="G38" s="10">
        <v>4</v>
      </c>
      <c r="H38" s="11">
        <v>1</v>
      </c>
      <c r="I38" s="11">
        <f t="shared" si="3"/>
        <v>4</v>
      </c>
      <c r="J38" s="10">
        <v>1</v>
      </c>
      <c r="K38" s="10">
        <v>13</v>
      </c>
      <c r="L38" s="8">
        <v>2244.6999999999998</v>
      </c>
      <c r="M38" s="10">
        <v>830</v>
      </c>
      <c r="N38" s="23">
        <v>46150</v>
      </c>
      <c r="O38" s="29" t="s">
        <v>90</v>
      </c>
    </row>
    <row r="39" spans="1:15" s="1" customFormat="1" ht="24.6" customHeight="1">
      <c r="A39" s="11">
        <v>37</v>
      </c>
      <c r="B39" s="10" t="s">
        <v>53</v>
      </c>
      <c r="C39" s="13" t="s">
        <v>209</v>
      </c>
      <c r="D39" s="8">
        <v>13</v>
      </c>
      <c r="E39" s="10" t="s">
        <v>53</v>
      </c>
      <c r="F39" s="10" t="s">
        <v>53</v>
      </c>
      <c r="G39" s="10">
        <v>4</v>
      </c>
      <c r="H39" s="11">
        <v>1</v>
      </c>
      <c r="I39" s="11">
        <f t="shared" si="3"/>
        <v>4</v>
      </c>
      <c r="J39" s="10">
        <v>1</v>
      </c>
      <c r="K39" s="10" t="s">
        <v>53</v>
      </c>
      <c r="L39" s="8">
        <v>3168.53</v>
      </c>
      <c r="M39" s="10">
        <v>461</v>
      </c>
      <c r="N39" s="23">
        <v>46104</v>
      </c>
      <c r="O39" s="29" t="s">
        <v>47</v>
      </c>
    </row>
    <row r="40" spans="1:15" ht="24.6" customHeight="1">
      <c r="A40" s="11">
        <v>38</v>
      </c>
      <c r="B40" s="10" t="s">
        <v>53</v>
      </c>
      <c r="C40" s="18" t="s">
        <v>103</v>
      </c>
      <c r="D40" s="8">
        <v>11.37</v>
      </c>
      <c r="E40" s="10" t="s">
        <v>53</v>
      </c>
      <c r="F40" s="10" t="s">
        <v>53</v>
      </c>
      <c r="G40" s="10">
        <v>2</v>
      </c>
      <c r="H40" s="11">
        <v>1</v>
      </c>
      <c r="I40" s="11">
        <f t="shared" si="3"/>
        <v>2</v>
      </c>
      <c r="J40" s="10">
        <v>1</v>
      </c>
      <c r="K40" s="10">
        <v>198</v>
      </c>
      <c r="L40" s="8">
        <v>91257.59</v>
      </c>
      <c r="M40" s="10">
        <v>19002</v>
      </c>
      <c r="N40" s="23">
        <v>44855</v>
      </c>
      <c r="O40" s="29" t="s">
        <v>44</v>
      </c>
    </row>
    <row r="41" spans="1:15" ht="21" customHeight="1">
      <c r="A41" s="22"/>
      <c r="B41" s="11"/>
      <c r="C41" s="130" t="s">
        <v>388</v>
      </c>
      <c r="D41" s="131">
        <f>SUBTOTAL(109,Table1324567891011121314151617181920212223242526272830313229[Pajamos 
(GBO)])</f>
        <v>759721.37999999977</v>
      </c>
      <c r="E41" s="132">
        <f>SUBTOTAL(109,Table1324567891011121314151617181920212223242526272830313229[Pajamos 
praeita sav.
(GBO LW)])</f>
        <v>658216.77000000025</v>
      </c>
      <c r="F41" s="133">
        <f t="shared" ref="F41" si="4">(D41-E41)/E41</f>
        <v>0.15421152214034212</v>
      </c>
      <c r="G41" s="134">
        <f>SUBTOTAL(109,Table1324567891011121314151617181920212223242526272830313229[Žiūrovų sk. 
(ADM)])</f>
        <v>95588</v>
      </c>
      <c r="H41" s="22"/>
      <c r="I41" s="22"/>
      <c r="J41" s="21"/>
      <c r="K41" s="10"/>
      <c r="L41" s="8"/>
      <c r="M41" s="10"/>
      <c r="N41" s="23"/>
      <c r="O41" s="29" t="s">
        <v>15</v>
      </c>
    </row>
    <row r="42" spans="1:15">
      <c r="F42" s="68"/>
      <c r="L42" s="70"/>
    </row>
    <row r="43" spans="1:15">
      <c r="F43" s="68"/>
      <c r="L43" s="70"/>
    </row>
    <row r="44" spans="1:15">
      <c r="F44" s="68"/>
      <c r="L44" s="70"/>
    </row>
    <row r="45" spans="1:15">
      <c r="F45" s="68"/>
      <c r="L45" s="70"/>
    </row>
    <row r="46" spans="1:15">
      <c r="F46" s="68"/>
      <c r="L46" s="70"/>
    </row>
    <row r="47" spans="1:15">
      <c r="F47" s="68"/>
      <c r="L47" s="70"/>
    </row>
    <row r="48" spans="1:15">
      <c r="F48" s="68"/>
      <c r="L48" s="70"/>
    </row>
    <row r="49" spans="1:19">
      <c r="F49" s="68"/>
      <c r="L49" s="70"/>
    </row>
    <row r="50" spans="1:19" s="69" customFormat="1">
      <c r="A50" s="150"/>
      <c r="B50" s="1"/>
      <c r="C50" s="26"/>
      <c r="D50" s="67"/>
      <c r="E50" s="67"/>
      <c r="F50" s="68"/>
      <c r="H50" s="66"/>
      <c r="I50" s="26"/>
      <c r="L50" s="70"/>
      <c r="N50" s="71"/>
      <c r="O50" s="72"/>
      <c r="P50" s="26"/>
      <c r="Q50" s="26"/>
      <c r="R50" s="26"/>
      <c r="S50" s="26"/>
    </row>
    <row r="51" spans="1:19" s="69" customFormat="1">
      <c r="A51" s="150"/>
      <c r="B51" s="1"/>
      <c r="C51" s="26"/>
      <c r="D51" s="67"/>
      <c r="E51" s="67"/>
      <c r="F51" s="68"/>
      <c r="H51" s="66"/>
      <c r="I51" s="26"/>
      <c r="L51" s="70"/>
      <c r="N51" s="71"/>
      <c r="O51" s="72"/>
      <c r="P51" s="26"/>
      <c r="Q51" s="26"/>
      <c r="R51" s="26"/>
      <c r="S51" s="26"/>
    </row>
    <row r="52" spans="1:19" s="69" customFormat="1">
      <c r="A52" s="150"/>
      <c r="B52" s="1"/>
      <c r="C52" s="26"/>
      <c r="D52" s="67"/>
      <c r="E52" s="67"/>
      <c r="F52" s="68"/>
      <c r="H52" s="66"/>
      <c r="I52" s="26"/>
      <c r="L52" s="70"/>
      <c r="N52" s="71"/>
      <c r="O52" s="72"/>
      <c r="P52" s="26"/>
      <c r="Q52" s="26"/>
      <c r="R52" s="26"/>
      <c r="S52" s="26"/>
    </row>
    <row r="53" spans="1:19" s="69" customFormat="1">
      <c r="A53" s="150"/>
      <c r="B53" s="1"/>
      <c r="C53" s="26"/>
      <c r="D53" s="67"/>
      <c r="E53" s="67"/>
      <c r="F53" s="68"/>
      <c r="H53" s="66"/>
      <c r="I53" s="26"/>
      <c r="L53" s="70"/>
      <c r="N53" s="71"/>
      <c r="O53" s="72"/>
      <c r="P53" s="26"/>
      <c r="Q53" s="26"/>
      <c r="R53" s="26"/>
      <c r="S53" s="26"/>
    </row>
    <row r="54" spans="1:19" s="69" customFormat="1">
      <c r="A54" s="150"/>
      <c r="B54" s="1"/>
      <c r="C54" s="26"/>
      <c r="D54" s="67"/>
      <c r="E54" s="67"/>
      <c r="F54" s="68"/>
      <c r="H54" s="66"/>
      <c r="I54" s="26"/>
      <c r="L54" s="67"/>
      <c r="N54" s="71"/>
      <c r="O54" s="72"/>
      <c r="P54" s="26"/>
      <c r="Q54" s="26"/>
      <c r="R54" s="26"/>
      <c r="S54" s="26"/>
    </row>
    <row r="55" spans="1:19" s="69" customFormat="1">
      <c r="A55" s="150"/>
      <c r="B55" s="1"/>
      <c r="C55" s="26"/>
      <c r="D55" s="67"/>
      <c r="E55" s="67"/>
      <c r="F55" s="68"/>
      <c r="H55" s="66"/>
      <c r="I55" s="26"/>
      <c r="L55" s="67"/>
      <c r="N55" s="71"/>
      <c r="O55" s="72"/>
      <c r="P55" s="26"/>
      <c r="Q55" s="26"/>
      <c r="R55" s="26"/>
      <c r="S55" s="26"/>
    </row>
    <row r="56" spans="1:19" s="69" customFormat="1">
      <c r="A56" s="150"/>
      <c r="B56" s="1"/>
      <c r="C56" s="26"/>
      <c r="D56" s="67"/>
      <c r="E56" s="67"/>
      <c r="F56" s="68"/>
      <c r="H56" s="66"/>
      <c r="I56" s="26"/>
      <c r="L56" s="67"/>
      <c r="N56" s="71"/>
      <c r="O56" s="72"/>
      <c r="P56" s="26"/>
      <c r="Q56" s="26"/>
      <c r="R56" s="26"/>
      <c r="S56" s="26"/>
    </row>
    <row r="57" spans="1:19" s="69" customFormat="1">
      <c r="A57" s="150"/>
      <c r="B57" s="1"/>
      <c r="C57" s="26"/>
      <c r="D57" s="67"/>
      <c r="E57" s="67"/>
      <c r="F57" s="68"/>
      <c r="H57" s="66"/>
      <c r="I57" s="26"/>
      <c r="L57" s="67"/>
      <c r="N57" s="71"/>
      <c r="O57" s="72"/>
      <c r="P57" s="26"/>
      <c r="Q57" s="26"/>
      <c r="R57" s="26"/>
      <c r="S57" s="26"/>
    </row>
    <row r="58" spans="1:19"/>
    <row r="59" spans="1:19"/>
    <row r="60" spans="1:19"/>
    <row r="61" spans="1:19"/>
    <row r="62" spans="1:19"/>
    <row r="63" spans="1:19"/>
    <row r="64" spans="1:19">
      <c r="A64" s="24"/>
    </row>
    <row r="65" spans="1:19">
      <c r="A65" s="24"/>
    </row>
    <row r="66" spans="1:19">
      <c r="A66" s="24"/>
    </row>
    <row r="67" spans="1:19" s="66" customFormat="1">
      <c r="A67" s="150"/>
      <c r="B67" s="1"/>
      <c r="C67" s="26"/>
      <c r="D67" s="67"/>
      <c r="E67" s="67"/>
      <c r="F67" s="26"/>
      <c r="G67" s="69"/>
      <c r="I67" s="26"/>
      <c r="J67" s="69"/>
      <c r="K67" s="69"/>
      <c r="L67" s="67"/>
      <c r="M67" s="69"/>
      <c r="N67" s="71"/>
      <c r="O67" s="72"/>
      <c r="P67" s="26"/>
      <c r="Q67" s="26"/>
      <c r="R67" s="26"/>
      <c r="S67" s="26"/>
    </row>
    <row r="68" spans="1:19" s="66" customFormat="1">
      <c r="A68" s="150"/>
      <c r="B68" s="1"/>
      <c r="C68" s="26"/>
      <c r="D68" s="67"/>
      <c r="E68" s="67"/>
      <c r="F68" s="26"/>
      <c r="G68" s="69"/>
      <c r="I68" s="26"/>
      <c r="J68" s="69"/>
      <c r="K68" s="69"/>
      <c r="L68" s="67"/>
      <c r="M68" s="69"/>
      <c r="N68" s="71"/>
      <c r="O68" s="72"/>
      <c r="P68" s="26"/>
      <c r="Q68" s="26"/>
      <c r="R68" s="26"/>
      <c r="S68" s="26"/>
    </row>
    <row r="69" spans="1:19" s="66" customFormat="1">
      <c r="A69" s="150"/>
      <c r="B69" s="1"/>
      <c r="C69" s="26"/>
      <c r="D69" s="67"/>
      <c r="E69" s="67"/>
      <c r="F69" s="26"/>
      <c r="G69" s="69"/>
      <c r="I69" s="26"/>
      <c r="J69" s="69"/>
      <c r="K69" s="69"/>
      <c r="L69" s="67"/>
      <c r="M69" s="69"/>
      <c r="N69" s="71"/>
      <c r="O69" s="72"/>
      <c r="P69" s="26"/>
      <c r="Q69" s="26"/>
      <c r="R69" s="26"/>
      <c r="S69" s="26"/>
    </row>
    <row r="70" spans="1:19" s="66" customFormat="1">
      <c r="A70" s="150"/>
      <c r="B70" s="1"/>
      <c r="C70" s="26"/>
      <c r="D70" s="67"/>
      <c r="E70" s="67"/>
      <c r="F70" s="26"/>
      <c r="G70" s="69"/>
      <c r="I70" s="26"/>
      <c r="J70" s="69"/>
      <c r="K70" s="69"/>
      <c r="L70" s="67"/>
      <c r="M70" s="69"/>
      <c r="N70" s="71"/>
      <c r="O70" s="72"/>
      <c r="P70" s="26"/>
      <c r="Q70" s="26"/>
      <c r="R70" s="26"/>
      <c r="S70" s="26"/>
    </row>
    <row r="71" spans="1:19" s="66" customFormat="1">
      <c r="A71" s="150"/>
      <c r="B71" s="1"/>
      <c r="C71" s="26"/>
      <c r="D71" s="67"/>
      <c r="E71" s="67"/>
      <c r="F71" s="26"/>
      <c r="G71" s="69"/>
      <c r="I71" s="26"/>
      <c r="J71" s="69"/>
      <c r="K71" s="69"/>
      <c r="L71" s="67"/>
      <c r="M71" s="69"/>
      <c r="N71" s="71"/>
      <c r="O71" s="72"/>
      <c r="P71" s="26"/>
      <c r="Q71" s="26"/>
      <c r="R71" s="26"/>
      <c r="S71" s="26"/>
    </row>
    <row r="72" spans="1:19" s="66" customFormat="1">
      <c r="A72" s="150"/>
      <c r="B72" s="1"/>
      <c r="C72" s="26"/>
      <c r="D72" s="67"/>
      <c r="E72" s="67"/>
      <c r="F72" s="26"/>
      <c r="G72" s="69"/>
      <c r="I72" s="26"/>
      <c r="J72" s="69"/>
      <c r="K72" s="69"/>
      <c r="L72" s="67"/>
      <c r="M72" s="69"/>
      <c r="N72" s="71"/>
      <c r="O72" s="72"/>
      <c r="P72" s="26"/>
      <c r="Q72" s="26"/>
      <c r="R72" s="26"/>
      <c r="S72" s="26"/>
    </row>
    <row r="73" spans="1:19" s="66" customFormat="1">
      <c r="A73" s="150"/>
      <c r="B73" s="1"/>
      <c r="C73" s="26"/>
      <c r="D73" s="67"/>
      <c r="E73" s="67"/>
      <c r="F73" s="26"/>
      <c r="G73" s="69"/>
      <c r="I73" s="26"/>
      <c r="J73" s="69"/>
      <c r="K73" s="69"/>
      <c r="L73" s="67"/>
      <c r="M73" s="69"/>
      <c r="N73" s="71"/>
      <c r="O73" s="72"/>
      <c r="P73" s="26"/>
      <c r="Q73" s="26"/>
      <c r="R73" s="26"/>
      <c r="S73" s="26"/>
    </row>
    <row r="74" spans="1:19" s="66" customFormat="1">
      <c r="A74" s="150"/>
      <c r="B74" s="1"/>
      <c r="C74" s="26"/>
      <c r="D74" s="67"/>
      <c r="E74" s="67"/>
      <c r="F74" s="26"/>
      <c r="G74" s="69"/>
      <c r="I74" s="26"/>
      <c r="J74" s="69"/>
      <c r="K74" s="69"/>
      <c r="L74" s="67"/>
      <c r="M74" s="69"/>
      <c r="N74" s="71"/>
      <c r="O74" s="72"/>
      <c r="P74" s="26"/>
      <c r="Q74" s="26"/>
      <c r="R74" s="26"/>
      <c r="S74" s="26"/>
    </row>
    <row r="75" spans="1:19" s="66" customFormat="1">
      <c r="A75" s="150"/>
      <c r="B75" s="1"/>
      <c r="C75" s="26"/>
      <c r="D75" s="67"/>
      <c r="E75" s="67"/>
      <c r="F75" s="26"/>
      <c r="G75" s="69"/>
      <c r="I75" s="26"/>
      <c r="J75" s="69"/>
      <c r="K75" s="69"/>
      <c r="L75" s="67"/>
      <c r="M75" s="69"/>
      <c r="N75" s="71"/>
      <c r="O75" s="72"/>
      <c r="P75" s="26"/>
      <c r="Q75" s="26"/>
      <c r="R75" s="26"/>
      <c r="S75" s="26"/>
    </row>
    <row r="76" spans="1:19" s="66" customFormat="1">
      <c r="A76" s="150"/>
      <c r="B76" s="1"/>
      <c r="C76" s="26"/>
      <c r="D76" s="67"/>
      <c r="E76" s="67"/>
      <c r="F76" s="26"/>
      <c r="G76" s="69"/>
      <c r="I76" s="26"/>
      <c r="J76" s="69"/>
      <c r="K76" s="69"/>
      <c r="L76" s="67"/>
      <c r="M76" s="69"/>
      <c r="N76" s="71"/>
      <c r="O76" s="72"/>
      <c r="P76" s="26"/>
      <c r="Q76" s="26"/>
      <c r="R76" s="26"/>
      <c r="S76" s="26"/>
    </row>
    <row r="77" spans="1:19" s="66" customFormat="1">
      <c r="A77" s="150"/>
      <c r="B77" s="1"/>
      <c r="C77" s="26"/>
      <c r="D77" s="67"/>
      <c r="E77" s="67"/>
      <c r="F77" s="26"/>
      <c r="G77" s="69"/>
      <c r="I77" s="26"/>
      <c r="J77" s="69"/>
      <c r="K77" s="69"/>
      <c r="L77" s="67"/>
      <c r="M77" s="69"/>
      <c r="N77" s="71"/>
      <c r="O77" s="72"/>
      <c r="P77" s="26"/>
      <c r="Q77" s="26"/>
      <c r="R77" s="26"/>
      <c r="S77" s="26"/>
    </row>
    <row r="78" spans="1:19" s="66" customFormat="1">
      <c r="A78" s="150"/>
      <c r="B78" s="1"/>
      <c r="C78" s="26"/>
      <c r="D78" s="67"/>
      <c r="E78" s="67"/>
      <c r="F78" s="26"/>
      <c r="G78" s="69"/>
      <c r="I78" s="26"/>
      <c r="J78" s="69"/>
      <c r="K78" s="69"/>
      <c r="L78" s="67"/>
      <c r="M78" s="69"/>
      <c r="N78" s="71"/>
      <c r="O78" s="72"/>
      <c r="P78" s="26"/>
      <c r="Q78" s="26"/>
      <c r="R78" s="26"/>
      <c r="S78" s="26"/>
    </row>
    <row r="79" spans="1:19" s="66" customFormat="1">
      <c r="A79" s="150"/>
      <c r="B79" s="1"/>
      <c r="C79" s="26"/>
      <c r="D79" s="67"/>
      <c r="E79" s="67"/>
      <c r="F79" s="26"/>
      <c r="G79" s="69"/>
      <c r="I79" s="26"/>
      <c r="J79" s="69"/>
      <c r="K79" s="69"/>
      <c r="L79" s="67"/>
      <c r="M79" s="69"/>
      <c r="N79" s="71"/>
      <c r="O79" s="72"/>
      <c r="P79" s="26"/>
      <c r="Q79" s="26"/>
      <c r="R79" s="26"/>
      <c r="S79" s="26"/>
    </row>
    <row r="80" spans="1:19" s="66" customFormat="1">
      <c r="A80" s="150"/>
      <c r="B80" s="1"/>
      <c r="C80" s="26"/>
      <c r="D80" s="67"/>
      <c r="E80" s="67"/>
      <c r="F80" s="26"/>
      <c r="G80" s="69"/>
      <c r="I80" s="26"/>
      <c r="J80" s="69"/>
      <c r="K80" s="69"/>
      <c r="L80" s="67"/>
      <c r="M80" s="69"/>
      <c r="N80" s="71"/>
      <c r="O80" s="72"/>
      <c r="P80" s="26"/>
      <c r="Q80" s="26"/>
      <c r="R80" s="26"/>
      <c r="S80" s="26"/>
    </row>
    <row r="81" spans="1:19" s="66" customFormat="1">
      <c r="A81" s="150"/>
      <c r="B81" s="1"/>
      <c r="C81" s="26"/>
      <c r="D81" s="67"/>
      <c r="E81" s="67"/>
      <c r="F81" s="26"/>
      <c r="G81" s="69"/>
      <c r="I81" s="26"/>
      <c r="J81" s="69"/>
      <c r="K81" s="69"/>
      <c r="L81" s="67"/>
      <c r="M81" s="69"/>
      <c r="N81" s="71"/>
      <c r="O81" s="72"/>
      <c r="P81" s="26"/>
      <c r="Q81" s="26"/>
      <c r="R81" s="26"/>
      <c r="S81" s="26"/>
    </row>
    <row r="82" spans="1:19" s="66" customFormat="1">
      <c r="A82" s="150"/>
      <c r="B82" s="1"/>
      <c r="C82" s="26"/>
      <c r="D82" s="67"/>
      <c r="E82" s="67"/>
      <c r="F82" s="26"/>
      <c r="G82" s="69"/>
      <c r="I82" s="26"/>
      <c r="J82" s="69"/>
      <c r="K82" s="69"/>
      <c r="L82" s="67"/>
      <c r="M82" s="69"/>
      <c r="N82" s="71"/>
      <c r="O82" s="72"/>
      <c r="P82" s="26"/>
      <c r="Q82" s="26"/>
      <c r="R82" s="26"/>
      <c r="S82" s="26"/>
    </row>
    <row r="83" spans="1:19" s="66" customFormat="1">
      <c r="A83" s="150"/>
      <c r="B83" s="1"/>
      <c r="C83" s="26"/>
      <c r="D83" s="67"/>
      <c r="E83" s="67"/>
      <c r="F83" s="26"/>
      <c r="G83" s="69"/>
      <c r="I83" s="26"/>
      <c r="J83" s="69"/>
      <c r="K83" s="69"/>
      <c r="L83" s="67"/>
      <c r="M83" s="69"/>
      <c r="N83" s="71"/>
      <c r="O83" s="72"/>
      <c r="P83" s="26"/>
      <c r="Q83" s="26"/>
      <c r="R83" s="26"/>
      <c r="S83" s="26"/>
    </row>
    <row r="84" spans="1:19" s="66" customFormat="1">
      <c r="A84" s="150"/>
      <c r="B84" s="1"/>
      <c r="C84" s="26"/>
      <c r="D84" s="67"/>
      <c r="E84" s="67"/>
      <c r="F84" s="26"/>
      <c r="G84" s="69"/>
      <c r="I84" s="26"/>
      <c r="J84" s="69"/>
      <c r="K84" s="69"/>
      <c r="L84" s="67"/>
      <c r="M84" s="69"/>
      <c r="N84" s="71"/>
      <c r="O84" s="72"/>
      <c r="P84" s="26"/>
      <c r="Q84" s="26"/>
      <c r="R84" s="26"/>
      <c r="S84" s="26"/>
    </row>
    <row r="85" spans="1:19" s="66" customFormat="1">
      <c r="A85" s="150"/>
      <c r="B85" s="1"/>
      <c r="C85" s="26"/>
      <c r="D85" s="67"/>
      <c r="E85" s="67"/>
      <c r="F85" s="26"/>
      <c r="G85" s="69"/>
      <c r="I85" s="26"/>
      <c r="J85" s="69"/>
      <c r="K85" s="69"/>
      <c r="L85" s="67"/>
      <c r="M85" s="69"/>
      <c r="N85" s="71"/>
      <c r="O85" s="72"/>
      <c r="P85" s="26"/>
      <c r="Q85" s="26"/>
      <c r="R85" s="26"/>
      <c r="S85" s="26"/>
    </row>
    <row r="86" spans="1:19" s="66" customFormat="1">
      <c r="A86" s="150"/>
      <c r="B86" s="1"/>
      <c r="C86" s="26"/>
      <c r="D86" s="67"/>
      <c r="E86" s="67"/>
      <c r="F86" s="26"/>
      <c r="G86" s="69"/>
      <c r="I86" s="26"/>
      <c r="J86" s="69"/>
      <c r="K86" s="69"/>
      <c r="L86" s="67"/>
      <c r="M86" s="69"/>
      <c r="N86" s="71"/>
      <c r="O86" s="72"/>
      <c r="P86" s="26"/>
      <c r="Q86" s="26"/>
      <c r="R86" s="26"/>
      <c r="S86" s="26"/>
    </row>
    <row r="87" spans="1:19" s="66" customFormat="1">
      <c r="A87" s="150"/>
      <c r="B87" s="1"/>
      <c r="C87" s="26"/>
      <c r="D87" s="67"/>
      <c r="E87" s="67"/>
      <c r="F87" s="26"/>
      <c r="G87" s="69"/>
      <c r="I87" s="26"/>
      <c r="J87" s="69"/>
      <c r="K87" s="69"/>
      <c r="L87" s="67"/>
      <c r="M87" s="69"/>
      <c r="N87" s="71"/>
      <c r="O87" s="72"/>
      <c r="P87" s="26"/>
      <c r="Q87" s="26"/>
      <c r="R87" s="26"/>
      <c r="S87" s="26"/>
    </row>
    <row r="88" spans="1:19" s="66" customFormat="1">
      <c r="A88" s="150"/>
      <c r="B88" s="1"/>
      <c r="C88" s="26"/>
      <c r="D88" s="67"/>
      <c r="E88" s="67"/>
      <c r="F88" s="26"/>
      <c r="G88" s="69"/>
      <c r="I88" s="26"/>
      <c r="J88" s="69"/>
      <c r="K88" s="69"/>
      <c r="L88" s="67"/>
      <c r="M88" s="69"/>
      <c r="N88" s="71"/>
      <c r="O88" s="72"/>
      <c r="P88" s="26"/>
      <c r="Q88" s="26"/>
      <c r="R88" s="26"/>
      <c r="S88" s="26"/>
    </row>
    <row r="89" spans="1:19" s="66" customFormat="1">
      <c r="A89" s="150"/>
      <c r="B89" s="1"/>
      <c r="C89" s="26"/>
      <c r="D89" s="67"/>
      <c r="E89" s="67"/>
      <c r="F89" s="26"/>
      <c r="G89" s="69"/>
      <c r="I89" s="26"/>
      <c r="J89" s="69"/>
      <c r="K89" s="69"/>
      <c r="L89" s="67"/>
      <c r="M89" s="69"/>
      <c r="N89" s="71"/>
      <c r="O89" s="72"/>
      <c r="P89" s="26"/>
      <c r="Q89" s="26"/>
      <c r="R89" s="26"/>
      <c r="S89" s="26"/>
    </row>
    <row r="90" spans="1:19" s="66" customFormat="1">
      <c r="A90" s="150"/>
      <c r="B90" s="1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1:19" s="66" customFormat="1">
      <c r="A91" s="150"/>
      <c r="B91" s="1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1:19" s="66" customFormat="1">
      <c r="A92" s="150"/>
      <c r="B92" s="1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1:19" s="66" customFormat="1">
      <c r="A93" s="150"/>
      <c r="B93" s="1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1:19" s="66" customFormat="1">
      <c r="A94" s="150"/>
      <c r="B94" s="1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1:19" s="66" customFormat="1">
      <c r="A95" s="150"/>
      <c r="B95" s="1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1:19" s="66" customFormat="1">
      <c r="A96" s="150"/>
      <c r="B96" s="1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1:19" s="66" customFormat="1">
      <c r="A97" s="150"/>
      <c r="B97" s="1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1:19" s="66" customFormat="1">
      <c r="A98" s="150"/>
      <c r="B98" s="1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1:19" s="66" customFormat="1">
      <c r="A99" s="150"/>
      <c r="B99" s="1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1:19" s="66" customFormat="1">
      <c r="A100" s="150"/>
      <c r="B100" s="1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1:19" s="66" customFormat="1">
      <c r="A101" s="150"/>
      <c r="B101" s="1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1:19" s="66" customFormat="1">
      <c r="A102" s="150"/>
      <c r="B102" s="1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1:19" s="66" customFormat="1">
      <c r="A103" s="150"/>
      <c r="B103" s="1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1:19" s="66" customFormat="1">
      <c r="A104" s="150"/>
      <c r="B104" s="1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1:19" s="66" customFormat="1">
      <c r="A105" s="150"/>
      <c r="B105" s="1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1:19" s="66" customFormat="1">
      <c r="A106" s="150"/>
      <c r="B106" s="1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1:19" s="66" customFormat="1">
      <c r="A107" s="150"/>
      <c r="B107" s="1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1:19" s="66" customFormat="1">
      <c r="A108" s="150"/>
      <c r="B108" s="1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1:19" s="66" customFormat="1">
      <c r="A109" s="150"/>
      <c r="B109" s="1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1:19" s="66" customFormat="1">
      <c r="A110" s="150"/>
      <c r="B110" s="1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1:19" s="66" customFormat="1">
      <c r="A111" s="150"/>
      <c r="B111" s="1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1:19" s="66" customFormat="1">
      <c r="A112" s="150"/>
      <c r="B112" s="1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1:19" s="66" customFormat="1">
      <c r="A113" s="150"/>
      <c r="B113" s="1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1:19" s="66" customFormat="1">
      <c r="A114" s="150"/>
      <c r="B114" s="1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1:19" s="66" customFormat="1">
      <c r="A115" s="150"/>
      <c r="B115" s="1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1:19" s="66" customFormat="1">
      <c r="A116" s="150"/>
      <c r="B116" s="1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1:19" s="66" customFormat="1">
      <c r="A117" s="150"/>
      <c r="B117" s="1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1:19" s="66" customFormat="1">
      <c r="A118" s="150"/>
      <c r="B118" s="1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1:19" s="66" customFormat="1">
      <c r="A119" s="150"/>
      <c r="B119" s="1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1:19" s="66" customFormat="1">
      <c r="A120" s="150"/>
      <c r="B120" s="1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1:19" s="66" customFormat="1">
      <c r="A121" s="150"/>
      <c r="B121" s="1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1:19" s="66" customFormat="1">
      <c r="A122" s="150"/>
      <c r="B122" s="1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1:19" s="66" customFormat="1">
      <c r="A123" s="150"/>
      <c r="B123" s="1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1:19" s="66" customFormat="1">
      <c r="A124" s="150"/>
      <c r="B124" s="1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1:19" s="66" customFormat="1">
      <c r="A125" s="150"/>
      <c r="B125" s="1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1:19" s="66" customFormat="1">
      <c r="A126" s="150"/>
      <c r="B126" s="1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1:19" s="66" customFormat="1">
      <c r="A127" s="150"/>
      <c r="B127" s="1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1:19" s="66" customFormat="1">
      <c r="A128" s="150"/>
      <c r="B128" s="1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1:19" s="66" customFormat="1">
      <c r="A129" s="150"/>
      <c r="B129" s="1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1:19" s="66" customFormat="1">
      <c r="A130" s="150"/>
      <c r="B130" s="1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1:19" s="66" customFormat="1">
      <c r="A131" s="150"/>
      <c r="B131" s="1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1:19" s="66" customFormat="1">
      <c r="A132" s="150"/>
      <c r="B132" s="1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1:19" s="66" customFormat="1">
      <c r="A133" s="150"/>
      <c r="B133" s="1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1:19" s="66" customFormat="1">
      <c r="A134" s="150"/>
      <c r="B134" s="1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1:19" s="66" customFormat="1">
      <c r="A135" s="150"/>
      <c r="B135" s="1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1:19" s="66" customFormat="1">
      <c r="A136" s="150"/>
      <c r="B136" s="1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1:19" s="66" customFormat="1">
      <c r="A137" s="150"/>
      <c r="B137" s="1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1:19" s="66" customFormat="1">
      <c r="A138" s="150"/>
      <c r="B138" s="1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1:19" s="66" customFormat="1">
      <c r="A139" s="150"/>
      <c r="B139" s="1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1:19" s="66" customFormat="1">
      <c r="A140" s="150"/>
      <c r="B140" s="1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1:19" s="66" customFormat="1">
      <c r="A141" s="150"/>
      <c r="B141" s="1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1:19" s="66" customFormat="1">
      <c r="A142" s="150"/>
      <c r="B142" s="1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1:19" s="66" customFormat="1">
      <c r="A143" s="150"/>
      <c r="B143" s="1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1:19" s="66" customFormat="1">
      <c r="A144" s="150"/>
      <c r="B144" s="1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1:19" s="66" customFormat="1">
      <c r="A145" s="150"/>
      <c r="B145" s="1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1:19" s="66" customFormat="1">
      <c r="A146" s="150"/>
      <c r="B146" s="1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1:19" s="66" customFormat="1">
      <c r="A147" s="150"/>
      <c r="B147" s="1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1:19" s="66" customFormat="1">
      <c r="A148" s="150"/>
      <c r="B148" s="1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1:19" s="66" customFormat="1">
      <c r="A149" s="150"/>
      <c r="B149" s="1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1:19" s="66" customFormat="1">
      <c r="A150" s="150"/>
      <c r="B150" s="1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1:19" s="66" customFormat="1">
      <c r="A151" s="150"/>
      <c r="B151" s="1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1:19" s="66" customFormat="1">
      <c r="A152" s="150"/>
      <c r="B152" s="1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1:19" s="66" customFormat="1">
      <c r="A153" s="150"/>
      <c r="B153" s="1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1:19" s="66" customFormat="1">
      <c r="A154" s="150"/>
      <c r="B154" s="1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1:19" s="66" customFormat="1">
      <c r="A155" s="150"/>
      <c r="B155" s="1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1:19" s="66" customFormat="1">
      <c r="A156" s="150"/>
      <c r="B156" s="1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1:19" s="66" customFormat="1">
      <c r="A157" s="150"/>
      <c r="B157" s="1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1:19" s="66" customFormat="1">
      <c r="A158" s="150"/>
      <c r="B158" s="1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1:19" s="66" customFormat="1">
      <c r="A159" s="150"/>
      <c r="B159" s="1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1:19" s="66" customFormat="1">
      <c r="A160" s="150"/>
      <c r="B160" s="1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1:19" s="66" customFormat="1">
      <c r="A161" s="150"/>
      <c r="B161" s="1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1:19" s="66" customFormat="1">
      <c r="A162" s="150"/>
      <c r="B162" s="1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1:19" s="66" customFormat="1">
      <c r="A163" s="150"/>
      <c r="B163" s="1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1:19" s="66" customFormat="1">
      <c r="A164" s="150"/>
      <c r="B164" s="1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1:19" s="66" customFormat="1">
      <c r="A165" s="150"/>
      <c r="B165" s="1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1:19" s="66" customFormat="1">
      <c r="A166" s="150"/>
      <c r="B166" s="1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1:19" s="66" customFormat="1">
      <c r="A167" s="150"/>
      <c r="B167" s="1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1:19" s="66" customFormat="1">
      <c r="A168" s="150"/>
      <c r="B168" s="1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1:19" s="66" customFormat="1">
      <c r="A169" s="150"/>
      <c r="B169" s="1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1:19" s="66" customFormat="1">
      <c r="A170" s="150"/>
      <c r="B170" s="1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1:19" s="66" customFormat="1">
      <c r="A171" s="150"/>
      <c r="B171" s="1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1:19" s="66" customFormat="1">
      <c r="A172" s="150"/>
      <c r="B172" s="1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1:19" s="66" customFormat="1">
      <c r="A173" s="150"/>
      <c r="B173" s="1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1:19" s="66" customFormat="1">
      <c r="A174" s="150"/>
      <c r="B174" s="1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1:19" s="66" customFormat="1">
      <c r="A175" s="150"/>
      <c r="B175" s="1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1:19" s="66" customFormat="1">
      <c r="A176" s="150"/>
      <c r="B176" s="1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1:19" s="66" customFormat="1">
      <c r="A177" s="150"/>
      <c r="B177" s="1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1:19" s="66" customFormat="1">
      <c r="A178" s="150"/>
      <c r="B178" s="1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1:19" s="66" customFormat="1">
      <c r="A179" s="150"/>
      <c r="B179" s="1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1:19" s="66" customFormat="1">
      <c r="A180" s="150"/>
      <c r="B180" s="1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1:19" s="66" customFormat="1">
      <c r="A181" s="150"/>
      <c r="B181" s="1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1:19" s="66" customFormat="1">
      <c r="A182" s="150"/>
      <c r="B182" s="1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1:19" s="66" customFormat="1">
      <c r="A183" s="150"/>
      <c r="B183" s="1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1:19" s="66" customFormat="1">
      <c r="A184" s="150"/>
      <c r="B184" s="1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1:19" s="66" customFormat="1">
      <c r="A185" s="150"/>
      <c r="B185" s="1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1:19" s="66" customFormat="1">
      <c r="A186" s="150"/>
      <c r="B186" s="1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1:19" s="66" customFormat="1">
      <c r="A187" s="150"/>
      <c r="B187" s="1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1:19" s="66" customFormat="1">
      <c r="A188" s="150"/>
      <c r="B188" s="1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1:19" s="66" customFormat="1">
      <c r="A189" s="150"/>
      <c r="B189" s="1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1:19" s="66" customFormat="1">
      <c r="A190" s="150"/>
      <c r="B190" s="1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1:19" s="66" customFormat="1">
      <c r="A191" s="150"/>
      <c r="B191" s="1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1:19" s="66" customFormat="1">
      <c r="A192" s="150"/>
      <c r="B192" s="1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1:19" s="66" customFormat="1">
      <c r="A193" s="150"/>
      <c r="B193" s="1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1:19" s="66" customFormat="1">
      <c r="A194" s="150"/>
      <c r="B194" s="1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1:19" s="66" customFormat="1">
      <c r="A195" s="150"/>
      <c r="B195" s="1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1:19" s="66" customFormat="1">
      <c r="A196" s="150"/>
      <c r="B196" s="1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1:19" s="66" customFormat="1">
      <c r="A197" s="150"/>
      <c r="B197" s="1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1:19" s="66" customFormat="1">
      <c r="A198" s="150"/>
      <c r="B198" s="1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1:19" s="66" customFormat="1">
      <c r="A199" s="150"/>
      <c r="B199" s="1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1:19" s="66" customFormat="1">
      <c r="A200" s="150"/>
      <c r="B200" s="1"/>
      <c r="C200" s="26"/>
      <c r="D200" s="67"/>
      <c r="E200" s="67"/>
      <c r="F200" s="26"/>
      <c r="G200" s="69"/>
      <c r="I200" s="26"/>
      <c r="J200" s="69"/>
      <c r="K200" s="69"/>
      <c r="L200" s="67"/>
      <c r="M200" s="69"/>
      <c r="N200" s="71"/>
      <c r="O200" s="72"/>
      <c r="P200" s="26"/>
      <c r="Q200" s="26"/>
      <c r="R200" s="26"/>
      <c r="S200" s="26"/>
    </row>
    <row r="201" spans="1:19" s="66" customFormat="1">
      <c r="A201" s="150"/>
      <c r="B201" s="1"/>
      <c r="C201" s="26"/>
      <c r="D201" s="67"/>
      <c r="E201" s="67"/>
      <c r="F201" s="26"/>
      <c r="G201" s="69"/>
      <c r="I201" s="26"/>
      <c r="J201" s="69"/>
      <c r="K201" s="69"/>
      <c r="L201" s="67"/>
      <c r="M201" s="69"/>
      <c r="N201" s="71"/>
      <c r="O201" s="72"/>
      <c r="P201" s="26"/>
      <c r="Q201" s="26"/>
      <c r="R201" s="26"/>
      <c r="S201" s="26"/>
    </row>
    <row r="202" spans="1:19" s="66" customFormat="1">
      <c r="A202" s="150"/>
      <c r="B202" s="1"/>
      <c r="C202" s="26"/>
      <c r="D202" s="67"/>
      <c r="E202" s="67"/>
      <c r="F202" s="26"/>
      <c r="G202" s="69"/>
      <c r="I202" s="26"/>
      <c r="J202" s="69"/>
      <c r="K202" s="69"/>
      <c r="L202" s="67"/>
      <c r="M202" s="69"/>
      <c r="N202" s="71"/>
      <c r="O202" s="72"/>
      <c r="P202" s="26"/>
      <c r="Q202" s="26"/>
      <c r="R202" s="26"/>
      <c r="S202" s="26"/>
    </row>
    <row r="203" spans="1:19" s="66" customFormat="1">
      <c r="A203" s="150"/>
      <c r="B203" s="1"/>
      <c r="C203" s="26"/>
      <c r="D203" s="67"/>
      <c r="E203" s="67"/>
      <c r="F203" s="26"/>
      <c r="G203" s="69"/>
      <c r="I203" s="26"/>
      <c r="J203" s="69"/>
      <c r="K203" s="69"/>
      <c r="L203" s="67"/>
      <c r="M203" s="69"/>
      <c r="N203" s="71"/>
      <c r="O203" s="72"/>
      <c r="P203" s="26"/>
      <c r="Q203" s="26"/>
      <c r="R203" s="26"/>
      <c r="S203" s="26"/>
    </row>
    <row r="204" spans="1:19">
      <c r="A204" s="24"/>
    </row>
    <row r="205" spans="1:19">
      <c r="A205" s="24"/>
    </row>
    <row r="206" spans="1:19">
      <c r="A206" s="24"/>
    </row>
    <row r="207" spans="1:19">
      <c r="A207" s="24"/>
    </row>
    <row r="208" spans="1:19">
      <c r="A208" s="24"/>
    </row>
    <row r="209" spans="1:19" s="66" customFormat="1">
      <c r="A209" s="150"/>
      <c r="B209" s="1"/>
      <c r="C209" s="26"/>
      <c r="D209" s="67"/>
      <c r="E209" s="67"/>
      <c r="F209" s="26"/>
      <c r="G209" s="69"/>
      <c r="I209" s="26"/>
      <c r="J209" s="69"/>
      <c r="K209" s="69"/>
      <c r="L209" s="67"/>
      <c r="M209" s="69"/>
      <c r="N209" s="71"/>
      <c r="O209" s="72"/>
      <c r="P209" s="26"/>
      <c r="Q209" s="26"/>
      <c r="R209" s="26"/>
      <c r="S209" s="26"/>
    </row>
    <row r="210" spans="1:19" s="66" customFormat="1">
      <c r="A210" s="150"/>
      <c r="B210" s="1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1:19" s="66" customFormat="1">
      <c r="A211" s="150"/>
      <c r="B211" s="1"/>
      <c r="C211" s="26"/>
      <c r="D211" s="67"/>
      <c r="E211" s="67"/>
      <c r="F211" s="26"/>
      <c r="G211" s="69"/>
      <c r="I211" s="26"/>
      <c r="J211" s="69"/>
      <c r="K211" s="69"/>
      <c r="L211" s="67"/>
      <c r="M211" s="69"/>
      <c r="N211" s="71"/>
      <c r="O211" s="72"/>
      <c r="P211" s="26"/>
      <c r="Q211" s="26"/>
      <c r="R211" s="26"/>
      <c r="S211" s="26"/>
    </row>
    <row r="212" spans="1:19" s="66" customFormat="1">
      <c r="A212" s="150"/>
      <c r="B212" s="1"/>
      <c r="C212" s="26"/>
      <c r="D212" s="67"/>
      <c r="E212" s="67"/>
      <c r="F212" s="26"/>
      <c r="G212" s="69"/>
      <c r="I212" s="26"/>
      <c r="J212" s="69"/>
      <c r="K212" s="69"/>
      <c r="L212" s="67"/>
      <c r="M212" s="69"/>
      <c r="N212" s="71"/>
      <c r="O212" s="72"/>
      <c r="P212" s="26"/>
      <c r="Q212" s="26"/>
      <c r="R212" s="26"/>
      <c r="S212" s="26"/>
    </row>
    <row r="213" spans="1:19" s="66" customFormat="1">
      <c r="A213" s="150"/>
      <c r="B213" s="1"/>
      <c r="C213" s="26"/>
      <c r="D213" s="67"/>
      <c r="E213" s="67"/>
      <c r="F213" s="26"/>
      <c r="G213" s="69"/>
      <c r="I213" s="26"/>
      <c r="J213" s="69"/>
      <c r="K213" s="69"/>
      <c r="L213" s="67"/>
      <c r="M213" s="69"/>
      <c r="N213" s="71"/>
      <c r="O213" s="72"/>
      <c r="P213" s="26"/>
      <c r="Q213" s="26"/>
      <c r="R213" s="26"/>
      <c r="S213" s="26"/>
    </row>
    <row r="214" spans="1:19" s="66" customFormat="1">
      <c r="A214" s="150"/>
      <c r="B214" s="1"/>
      <c r="C214" s="26"/>
      <c r="D214" s="67"/>
      <c r="E214" s="67"/>
      <c r="F214" s="26"/>
      <c r="G214" s="69"/>
      <c r="I214" s="26"/>
      <c r="J214" s="69"/>
      <c r="K214" s="69"/>
      <c r="L214" s="67"/>
      <c r="M214" s="69"/>
      <c r="N214" s="71"/>
      <c r="O214" s="72"/>
      <c r="P214" s="26"/>
      <c r="Q214" s="26"/>
      <c r="R214" s="26"/>
      <c r="S214" s="26"/>
    </row>
    <row r="215" spans="1:19" s="66" customFormat="1">
      <c r="A215" s="150"/>
      <c r="B215" s="1"/>
      <c r="C215" s="26"/>
      <c r="D215" s="67"/>
      <c r="E215" s="67"/>
      <c r="F215" s="26"/>
      <c r="G215" s="69"/>
      <c r="I215" s="26"/>
      <c r="J215" s="69"/>
      <c r="K215" s="69"/>
      <c r="L215" s="67"/>
      <c r="M215" s="69"/>
      <c r="N215" s="71"/>
      <c r="O215" s="72"/>
      <c r="P215" s="26"/>
      <c r="Q215" s="26"/>
      <c r="R215" s="26"/>
      <c r="S215" s="26"/>
    </row>
    <row r="216" spans="1:19" s="66" customFormat="1">
      <c r="A216" s="150"/>
      <c r="B216" s="1"/>
      <c r="C216" s="26"/>
      <c r="D216" s="67"/>
      <c r="E216" s="67"/>
      <c r="F216" s="26"/>
      <c r="G216" s="69"/>
      <c r="I216" s="26"/>
      <c r="J216" s="69"/>
      <c r="K216" s="69"/>
      <c r="L216" s="67"/>
      <c r="M216" s="69"/>
      <c r="N216" s="71"/>
      <c r="O216" s="72"/>
      <c r="P216" s="26"/>
      <c r="Q216" s="26"/>
      <c r="R216" s="26"/>
      <c r="S216" s="26"/>
    </row>
    <row r="217" spans="1:19" s="66" customFormat="1">
      <c r="A217" s="150"/>
      <c r="B217" s="1"/>
      <c r="C217" s="26"/>
      <c r="D217" s="67"/>
      <c r="E217" s="67"/>
      <c r="F217" s="26"/>
      <c r="G217" s="69"/>
      <c r="I217" s="26"/>
      <c r="J217" s="69"/>
      <c r="K217" s="69"/>
      <c r="L217" s="67"/>
      <c r="M217" s="69"/>
      <c r="N217" s="71"/>
      <c r="O217" s="72"/>
      <c r="P217" s="26"/>
      <c r="Q217" s="26"/>
      <c r="R217" s="26"/>
      <c r="S217" s="26"/>
    </row>
    <row r="218" spans="1:19" s="66" customFormat="1">
      <c r="A218" s="150"/>
      <c r="B218" s="1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1:19" s="66" customFormat="1">
      <c r="A219" s="150"/>
      <c r="B219" s="1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1:19" s="66" customFormat="1">
      <c r="A220" s="150"/>
      <c r="B220" s="1"/>
      <c r="C220" s="26"/>
      <c r="D220" s="67"/>
      <c r="E220" s="67"/>
      <c r="F220" s="26"/>
      <c r="G220" s="69"/>
      <c r="I220" s="26"/>
      <c r="J220" s="69"/>
      <c r="K220" s="69"/>
      <c r="L220" s="67"/>
      <c r="M220" s="69"/>
      <c r="N220" s="71"/>
      <c r="O220" s="72"/>
      <c r="P220" s="26"/>
      <c r="Q220" s="26"/>
      <c r="R220" s="26"/>
      <c r="S220" s="26"/>
    </row>
    <row r="221" spans="1:19" s="66" customFormat="1">
      <c r="A221" s="150"/>
      <c r="B221" s="1"/>
      <c r="C221" s="26"/>
      <c r="D221" s="67"/>
      <c r="E221" s="67"/>
      <c r="F221" s="26"/>
      <c r="G221" s="69"/>
      <c r="I221" s="26"/>
      <c r="J221" s="69"/>
      <c r="K221" s="69"/>
      <c r="L221" s="67"/>
      <c r="M221" s="69"/>
      <c r="N221" s="71"/>
      <c r="O221" s="72"/>
      <c r="P221" s="26"/>
      <c r="Q221" s="26"/>
      <c r="R221" s="26"/>
      <c r="S221" s="26"/>
    </row>
    <row r="222" spans="1:19" s="66" customFormat="1">
      <c r="A222" s="150"/>
      <c r="B222" s="1"/>
      <c r="C222" s="26"/>
      <c r="D222" s="67"/>
      <c r="E222" s="67"/>
      <c r="F222" s="26"/>
      <c r="G222" s="69"/>
      <c r="I222" s="26"/>
      <c r="J222" s="69"/>
      <c r="K222" s="69"/>
      <c r="L222" s="67"/>
      <c r="M222" s="69"/>
      <c r="N222" s="71"/>
      <c r="O222" s="72"/>
      <c r="P222" s="26"/>
      <c r="Q222" s="26"/>
      <c r="R222" s="26"/>
      <c r="S222" s="26"/>
    </row>
    <row r="223" spans="1:19" s="66" customFormat="1">
      <c r="A223" s="150"/>
      <c r="B223" s="1"/>
      <c r="C223" s="26"/>
      <c r="D223" s="67"/>
      <c r="E223" s="67"/>
      <c r="F223" s="26"/>
      <c r="G223" s="69"/>
      <c r="I223" s="26"/>
      <c r="J223" s="69"/>
      <c r="K223" s="69"/>
      <c r="L223" s="67"/>
      <c r="M223" s="69"/>
      <c r="N223" s="71"/>
      <c r="O223" s="72"/>
      <c r="P223" s="26"/>
      <c r="Q223" s="26"/>
      <c r="R223" s="26"/>
      <c r="S223" s="26"/>
    </row>
    <row r="224" spans="1:19" s="66" customFormat="1">
      <c r="A224" s="150"/>
      <c r="B224" s="1"/>
      <c r="C224" s="26"/>
      <c r="D224" s="67"/>
      <c r="E224" s="67"/>
      <c r="F224" s="26"/>
      <c r="G224" s="69"/>
      <c r="I224" s="26"/>
      <c r="J224" s="69"/>
      <c r="K224" s="69"/>
      <c r="L224" s="67"/>
      <c r="M224" s="69"/>
      <c r="N224" s="71"/>
      <c r="O224" s="72"/>
      <c r="P224" s="26"/>
      <c r="Q224" s="26"/>
      <c r="R224" s="26"/>
      <c r="S224" s="26"/>
    </row>
    <row r="225" spans="1:19" s="66" customFormat="1">
      <c r="A225" s="150"/>
      <c r="B225" s="1"/>
      <c r="C225" s="26"/>
      <c r="D225" s="67"/>
      <c r="E225" s="67"/>
      <c r="F225" s="26"/>
      <c r="G225" s="69"/>
      <c r="I225" s="26"/>
      <c r="J225" s="69"/>
      <c r="K225" s="69"/>
      <c r="L225" s="67"/>
      <c r="M225" s="69"/>
      <c r="N225" s="71"/>
      <c r="O225" s="72"/>
      <c r="P225" s="26"/>
      <c r="Q225" s="26"/>
      <c r="R225" s="26"/>
      <c r="S225" s="26"/>
    </row>
    <row r="226" spans="1:19" s="66" customFormat="1">
      <c r="A226" s="150"/>
      <c r="B226" s="1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1:19" s="66" customFormat="1">
      <c r="A227" s="150"/>
      <c r="B227" s="1"/>
      <c r="C227" s="26"/>
      <c r="D227" s="67"/>
      <c r="E227" s="67"/>
      <c r="F227" s="26"/>
      <c r="G227" s="69"/>
      <c r="I227" s="26"/>
      <c r="J227" s="69"/>
      <c r="K227" s="69"/>
      <c r="L227" s="67"/>
      <c r="M227" s="69"/>
      <c r="N227" s="71"/>
      <c r="O227" s="72"/>
      <c r="P227" s="26"/>
      <c r="Q227" s="26"/>
      <c r="R227" s="26"/>
      <c r="S227" s="26"/>
    </row>
    <row r="228" spans="1:19" s="66" customFormat="1">
      <c r="A228" s="150"/>
      <c r="B228" s="1"/>
      <c r="C228" s="26"/>
      <c r="D228" s="67"/>
      <c r="E228" s="67"/>
      <c r="F228" s="26"/>
      <c r="G228" s="69"/>
      <c r="I228" s="26"/>
      <c r="J228" s="69"/>
      <c r="K228" s="69"/>
      <c r="L228" s="67"/>
      <c r="M228" s="69"/>
      <c r="N228" s="71"/>
      <c r="O228" s="72"/>
      <c r="P228" s="26"/>
      <c r="Q228" s="26"/>
      <c r="R228" s="26"/>
      <c r="S228" s="26"/>
    </row>
    <row r="229" spans="1:19" s="66" customFormat="1">
      <c r="A229" s="150"/>
      <c r="B229" s="1"/>
      <c r="C229" s="26"/>
      <c r="D229" s="67"/>
      <c r="E229" s="67"/>
      <c r="F229" s="26"/>
      <c r="G229" s="69"/>
      <c r="I229" s="26"/>
      <c r="J229" s="69"/>
      <c r="K229" s="69"/>
      <c r="L229" s="67"/>
      <c r="M229" s="69"/>
      <c r="N229" s="71"/>
      <c r="O229" s="72"/>
      <c r="P229" s="26"/>
      <c r="Q229" s="26"/>
      <c r="R229" s="26"/>
      <c r="S229" s="26"/>
    </row>
    <row r="230" spans="1:19" s="66" customFormat="1">
      <c r="A230" s="150"/>
      <c r="B230" s="1"/>
      <c r="C230" s="26"/>
      <c r="D230" s="67"/>
      <c r="E230" s="67"/>
      <c r="F230" s="26"/>
      <c r="G230" s="69"/>
      <c r="I230" s="26"/>
      <c r="J230" s="69"/>
      <c r="K230" s="69"/>
      <c r="L230" s="67"/>
      <c r="M230" s="69"/>
      <c r="N230" s="71"/>
      <c r="O230" s="72"/>
      <c r="P230" s="26"/>
      <c r="Q230" s="26"/>
      <c r="R230" s="26"/>
      <c r="S230" s="26"/>
    </row>
    <row r="231" spans="1:19" s="66" customFormat="1">
      <c r="A231" s="150"/>
      <c r="B231" s="1"/>
      <c r="C231" s="26"/>
      <c r="D231" s="67"/>
      <c r="E231" s="67"/>
      <c r="F231" s="26"/>
      <c r="G231" s="69"/>
      <c r="I231" s="26"/>
      <c r="J231" s="69"/>
      <c r="K231" s="69"/>
      <c r="L231" s="67"/>
      <c r="M231" s="69"/>
      <c r="N231" s="71"/>
      <c r="O231" s="72"/>
      <c r="P231" s="26"/>
      <c r="Q231" s="26"/>
      <c r="R231" s="26"/>
      <c r="S231" s="26"/>
    </row>
    <row r="232" spans="1:19" s="66" customFormat="1">
      <c r="A232" s="150"/>
      <c r="B232" s="1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1:19" s="66" customFormat="1">
      <c r="A233" s="150"/>
      <c r="B233" s="1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1:19" s="66" customFormat="1">
      <c r="A234" s="150"/>
      <c r="B234" s="1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1:19" s="66" customFormat="1">
      <c r="A235" s="150"/>
      <c r="B235" s="1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1:19" s="66" customFormat="1">
      <c r="A236" s="150"/>
      <c r="B236" s="1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1:19" s="66" customFormat="1">
      <c r="A237" s="150"/>
      <c r="B237" s="1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1:19" s="66" customFormat="1">
      <c r="A238" s="150"/>
      <c r="B238" s="1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1:19" s="66" customFormat="1">
      <c r="A239" s="150"/>
      <c r="B239" s="1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1:19" s="66" customFormat="1">
      <c r="A240" s="150"/>
      <c r="B240" s="1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1:19" s="66" customFormat="1">
      <c r="A241" s="150"/>
      <c r="B241" s="1"/>
      <c r="C241" s="26"/>
      <c r="D241" s="67"/>
      <c r="E241" s="67"/>
      <c r="F241" s="26"/>
      <c r="G241" s="69"/>
      <c r="I241" s="26"/>
      <c r="J241" s="69"/>
      <c r="K241" s="69"/>
      <c r="L241" s="67"/>
      <c r="M241" s="69"/>
      <c r="N241" s="71"/>
      <c r="O241" s="72"/>
      <c r="P241" s="26"/>
      <c r="Q241" s="26"/>
      <c r="R241" s="26"/>
      <c r="S241" s="26"/>
    </row>
    <row r="242" spans="1:19" s="66" customFormat="1">
      <c r="A242" s="150"/>
      <c r="B242" s="1"/>
      <c r="C242" s="26"/>
      <c r="D242" s="67"/>
      <c r="E242" s="67"/>
      <c r="F242" s="26"/>
      <c r="G242" s="69"/>
      <c r="I242" s="26"/>
      <c r="J242" s="69"/>
      <c r="K242" s="69"/>
      <c r="L242" s="67"/>
      <c r="M242" s="69"/>
      <c r="N242" s="71"/>
      <c r="O242" s="72"/>
      <c r="P242" s="26"/>
      <c r="Q242" s="26"/>
      <c r="R242" s="26"/>
      <c r="S242" s="26"/>
    </row>
    <row r="243" spans="1:19" s="66" customFormat="1">
      <c r="A243" s="150"/>
      <c r="B243" s="1"/>
      <c r="C243" s="26"/>
      <c r="D243" s="67"/>
      <c r="E243" s="67"/>
      <c r="F243" s="26"/>
      <c r="G243" s="69"/>
      <c r="I243" s="26"/>
      <c r="J243" s="69"/>
      <c r="K243" s="69"/>
      <c r="L243" s="67"/>
      <c r="M243" s="69"/>
      <c r="N243" s="71"/>
      <c r="O243" s="72"/>
      <c r="P243" s="26"/>
      <c r="Q243" s="26"/>
      <c r="R243" s="26"/>
      <c r="S243" s="26"/>
    </row>
    <row r="244" spans="1:19" s="66" customFormat="1">
      <c r="A244" s="150"/>
      <c r="B244" s="1"/>
      <c r="C244" s="26"/>
      <c r="D244" s="67"/>
      <c r="E244" s="67"/>
      <c r="F244" s="26"/>
      <c r="G244" s="69"/>
      <c r="I244" s="26"/>
      <c r="J244" s="69"/>
      <c r="K244" s="69"/>
      <c r="L244" s="67"/>
      <c r="M244" s="69"/>
      <c r="N244" s="71"/>
      <c r="O244" s="72"/>
      <c r="P244" s="26"/>
      <c r="Q244" s="26"/>
      <c r="R244" s="26"/>
      <c r="S244" s="26"/>
    </row>
    <row r="245" spans="1:19">
      <c r="A245" s="24"/>
    </row>
    <row r="246" spans="1:19">
      <c r="A246" s="24"/>
    </row>
    <row r="247" spans="1:19">
      <c r="A247" s="24"/>
    </row>
    <row r="248" spans="1:19">
      <c r="A248" s="24"/>
    </row>
    <row r="249" spans="1:19">
      <c r="A249" s="24"/>
    </row>
    <row r="250" spans="1:19">
      <c r="A250" s="24"/>
    </row>
    <row r="251" spans="1:19">
      <c r="A251" s="24"/>
    </row>
    <row r="252" spans="1:19">
      <c r="A252" s="24"/>
    </row>
    <row r="253" spans="1:19">
      <c r="A253" s="24"/>
    </row>
    <row r="254" spans="1:19">
      <c r="A254" s="24"/>
    </row>
    <row r="255" spans="1:19">
      <c r="A255" s="24"/>
    </row>
    <row r="256" spans="1:19">
      <c r="A256" s="24"/>
    </row>
    <row r="257" spans="1:19">
      <c r="A257" s="24"/>
    </row>
    <row r="258" spans="1:19" s="66" customFormat="1">
      <c r="A258" s="150"/>
      <c r="B258" s="1"/>
      <c r="C258" s="26"/>
      <c r="D258" s="67"/>
      <c r="E258" s="67"/>
      <c r="F258" s="26"/>
      <c r="G258" s="69"/>
      <c r="I258" s="26"/>
      <c r="J258" s="69"/>
      <c r="K258" s="69"/>
      <c r="L258" s="67"/>
      <c r="M258" s="69"/>
      <c r="N258" s="71"/>
      <c r="O258" s="72"/>
      <c r="P258" s="26"/>
      <c r="Q258" s="26"/>
      <c r="R258" s="26"/>
      <c r="S258" s="26"/>
    </row>
    <row r="259" spans="1:19" s="66" customFormat="1">
      <c r="A259" s="150"/>
      <c r="B259" s="1"/>
      <c r="C259" s="26"/>
      <c r="D259" s="67"/>
      <c r="E259" s="67"/>
      <c r="F259" s="26"/>
      <c r="G259" s="69"/>
      <c r="I259" s="26"/>
      <c r="J259" s="69"/>
      <c r="K259" s="69"/>
      <c r="L259" s="67"/>
      <c r="M259" s="69"/>
      <c r="N259" s="71"/>
      <c r="O259" s="72"/>
      <c r="P259" s="26"/>
      <c r="Q259" s="26"/>
      <c r="R259" s="26"/>
      <c r="S259" s="26"/>
    </row>
    <row r="260" spans="1:19" s="66" customFormat="1">
      <c r="A260" s="150"/>
      <c r="B260" s="1"/>
      <c r="C260" s="26"/>
      <c r="D260" s="67"/>
      <c r="E260" s="67"/>
      <c r="F260" s="26"/>
      <c r="G260" s="69"/>
      <c r="I260" s="26"/>
      <c r="J260" s="69"/>
      <c r="K260" s="69"/>
      <c r="L260" s="67"/>
      <c r="M260" s="69"/>
      <c r="N260" s="71"/>
      <c r="O260" s="72"/>
      <c r="P260" s="26"/>
      <c r="Q260" s="26"/>
      <c r="R260" s="26"/>
      <c r="S260" s="26"/>
    </row>
    <row r="261" spans="1:19" s="66" customFormat="1">
      <c r="A261" s="150"/>
      <c r="B261" s="1"/>
      <c r="C261" s="26"/>
      <c r="D261" s="67"/>
      <c r="E261" s="67"/>
      <c r="F261" s="26"/>
      <c r="G261" s="69"/>
      <c r="I261" s="26"/>
      <c r="J261" s="69"/>
      <c r="K261" s="69"/>
      <c r="L261" s="67"/>
      <c r="M261" s="69"/>
      <c r="N261" s="71"/>
      <c r="O261" s="72"/>
      <c r="P261" s="26"/>
      <c r="Q261" s="26"/>
      <c r="R261" s="26"/>
      <c r="S261" s="26"/>
    </row>
    <row r="262" spans="1:19" s="66" customFormat="1">
      <c r="A262" s="150"/>
      <c r="B262" s="1"/>
      <c r="C262" s="26"/>
      <c r="D262" s="67"/>
      <c r="E262" s="67"/>
      <c r="F262" s="26"/>
      <c r="G262" s="69"/>
      <c r="I262" s="26"/>
      <c r="J262" s="69"/>
      <c r="K262" s="69"/>
      <c r="L262" s="67"/>
      <c r="M262" s="69"/>
      <c r="N262" s="71"/>
      <c r="O262" s="72"/>
      <c r="P262" s="26"/>
      <c r="Q262" s="26"/>
      <c r="R262" s="26"/>
      <c r="S262" s="26"/>
    </row>
    <row r="263" spans="1:19" s="66" customFormat="1">
      <c r="A263" s="150"/>
      <c r="B263" s="1"/>
      <c r="C263" s="26"/>
      <c r="D263" s="67"/>
      <c r="E263" s="67"/>
      <c r="F263" s="26"/>
      <c r="G263" s="69"/>
      <c r="I263" s="26"/>
      <c r="J263" s="69"/>
      <c r="K263" s="69"/>
      <c r="L263" s="67"/>
      <c r="M263" s="69"/>
      <c r="N263" s="71"/>
      <c r="O263" s="72"/>
      <c r="P263" s="26"/>
      <c r="Q263" s="26"/>
      <c r="R263" s="26"/>
      <c r="S263" s="26"/>
    </row>
    <row r="264" spans="1:19" s="66" customFormat="1">
      <c r="A264" s="150"/>
      <c r="B264" s="1"/>
      <c r="C264" s="26"/>
      <c r="D264" s="67"/>
      <c r="E264" s="67"/>
      <c r="F264" s="26"/>
      <c r="G264" s="69"/>
      <c r="I264" s="26"/>
      <c r="J264" s="69"/>
      <c r="K264" s="69"/>
      <c r="L264" s="67"/>
      <c r="M264" s="69"/>
      <c r="N264" s="71"/>
      <c r="O264" s="72"/>
      <c r="P264" s="26"/>
      <c r="Q264" s="26"/>
      <c r="R264" s="26"/>
      <c r="S264" s="26"/>
    </row>
    <row r="265" spans="1:19" s="66" customFormat="1">
      <c r="A265" s="150"/>
      <c r="B265" s="1"/>
      <c r="C265" s="26"/>
      <c r="D265" s="67"/>
      <c r="E265" s="67"/>
      <c r="F265" s="26"/>
      <c r="G265" s="69"/>
      <c r="I265" s="26"/>
      <c r="J265" s="69"/>
      <c r="K265" s="69"/>
      <c r="L265" s="67"/>
      <c r="M265" s="69"/>
      <c r="N265" s="71"/>
      <c r="O265" s="72"/>
      <c r="P265" s="26"/>
      <c r="Q265" s="26"/>
      <c r="R265" s="26"/>
      <c r="S265" s="26"/>
    </row>
    <row r="266" spans="1:19">
      <c r="A266" s="24"/>
    </row>
    <row r="267" spans="1:19">
      <c r="A267" s="24"/>
    </row>
    <row r="268" spans="1:19">
      <c r="A268" s="24"/>
    </row>
    <row r="269" spans="1:19">
      <c r="A269" s="24"/>
    </row>
    <row r="270" spans="1:19">
      <c r="A270" s="24"/>
    </row>
    <row r="271" spans="1:19">
      <c r="A271" s="24"/>
    </row>
    <row r="272" spans="1:19">
      <c r="A272" s="24"/>
    </row>
    <row r="273" spans="1:19">
      <c r="A273" s="24"/>
    </row>
    <row r="274" spans="1:19">
      <c r="A274" s="24"/>
    </row>
    <row r="275" spans="1:19">
      <c r="A275" s="24"/>
    </row>
    <row r="276" spans="1:19">
      <c r="A276" s="24"/>
    </row>
    <row r="277" spans="1:19">
      <c r="A277" s="24"/>
    </row>
    <row r="278" spans="1:19" s="66" customFormat="1">
      <c r="A278" s="150"/>
      <c r="B278" s="1"/>
      <c r="C278" s="26"/>
      <c r="D278" s="67"/>
      <c r="E278" s="67"/>
      <c r="F278" s="26"/>
      <c r="G278" s="69"/>
      <c r="I278" s="26"/>
      <c r="J278" s="69"/>
      <c r="K278" s="69"/>
      <c r="L278" s="67"/>
      <c r="M278" s="69"/>
      <c r="N278" s="71"/>
      <c r="O278" s="72"/>
      <c r="P278" s="26"/>
      <c r="Q278" s="26"/>
      <c r="R278" s="26"/>
      <c r="S278" s="26"/>
    </row>
    <row r="279" spans="1:19" s="66" customFormat="1">
      <c r="A279" s="150"/>
      <c r="B279" s="1"/>
      <c r="C279" s="26"/>
      <c r="D279" s="67"/>
      <c r="E279" s="67"/>
      <c r="F279" s="26"/>
      <c r="G279" s="69"/>
      <c r="I279" s="26"/>
      <c r="J279" s="69"/>
      <c r="K279" s="69"/>
      <c r="L279" s="67"/>
      <c r="M279" s="69"/>
      <c r="N279" s="71"/>
      <c r="O279" s="72"/>
      <c r="P279" s="26"/>
      <c r="Q279" s="26"/>
      <c r="R279" s="26"/>
      <c r="S279" s="26"/>
    </row>
    <row r="280" spans="1:19" s="66" customFormat="1">
      <c r="A280" s="150"/>
      <c r="B280" s="1"/>
      <c r="C280" s="26"/>
      <c r="D280" s="67"/>
      <c r="E280" s="67"/>
      <c r="F280" s="26"/>
      <c r="G280" s="69"/>
      <c r="I280" s="26"/>
      <c r="J280" s="69"/>
      <c r="K280" s="69"/>
      <c r="L280" s="67"/>
      <c r="M280" s="69"/>
      <c r="N280" s="71"/>
      <c r="O280" s="72"/>
      <c r="P280" s="26"/>
      <c r="Q280" s="26"/>
      <c r="R280" s="26"/>
      <c r="S280" s="26"/>
    </row>
    <row r="281" spans="1:19" s="66" customFormat="1">
      <c r="A281" s="150"/>
      <c r="B281" s="1"/>
      <c r="C281" s="26"/>
      <c r="D281" s="67"/>
      <c r="E281" s="67"/>
      <c r="F281" s="26"/>
      <c r="G281" s="69"/>
      <c r="I281" s="26"/>
      <c r="J281" s="69"/>
      <c r="K281" s="69"/>
      <c r="L281" s="67"/>
      <c r="M281" s="69"/>
      <c r="N281" s="71"/>
      <c r="O281" s="72"/>
      <c r="P281" s="26"/>
      <c r="Q281" s="26"/>
      <c r="R281" s="26"/>
      <c r="S281" s="26"/>
    </row>
    <row r="282" spans="1:19" s="66" customFormat="1">
      <c r="A282" s="150"/>
      <c r="B282" s="1"/>
      <c r="C282" s="26"/>
      <c r="D282" s="67"/>
      <c r="E282" s="67"/>
      <c r="F282" s="26"/>
      <c r="G282" s="69"/>
      <c r="I282" s="26"/>
      <c r="J282" s="69"/>
      <c r="K282" s="69"/>
      <c r="L282" s="67"/>
      <c r="M282" s="69"/>
      <c r="N282" s="71"/>
      <c r="O282" s="72"/>
      <c r="P282" s="26"/>
      <c r="Q282" s="26"/>
      <c r="R282" s="26"/>
      <c r="S282" s="26"/>
    </row>
    <row r="283" spans="1:19" s="66" customFormat="1">
      <c r="A283" s="150"/>
      <c r="B283" s="1"/>
      <c r="C283" s="26"/>
      <c r="D283" s="67"/>
      <c r="E283" s="67"/>
      <c r="F283" s="26"/>
      <c r="G283" s="69"/>
      <c r="I283" s="26"/>
      <c r="J283" s="69"/>
      <c r="K283" s="69"/>
      <c r="L283" s="67"/>
      <c r="M283" s="69"/>
      <c r="N283" s="71"/>
      <c r="O283" s="72"/>
      <c r="P283" s="26"/>
      <c r="Q283" s="26"/>
      <c r="R283" s="26"/>
      <c r="S283" s="26"/>
    </row>
    <row r="284" spans="1:19" s="66" customFormat="1">
      <c r="A284" s="150"/>
      <c r="B284" s="1"/>
      <c r="C284" s="26"/>
      <c r="D284" s="67"/>
      <c r="E284" s="67"/>
      <c r="F284" s="26"/>
      <c r="G284" s="69"/>
      <c r="I284" s="26"/>
      <c r="J284" s="69"/>
      <c r="K284" s="69"/>
      <c r="L284" s="67"/>
      <c r="M284" s="69"/>
      <c r="N284" s="71"/>
      <c r="O284" s="72"/>
      <c r="P284" s="26"/>
      <c r="Q284" s="26"/>
      <c r="R284" s="26"/>
      <c r="S284" s="26"/>
    </row>
    <row r="285" spans="1:19" s="66" customFormat="1">
      <c r="A285" s="150"/>
      <c r="B285" s="1"/>
      <c r="C285" s="26"/>
      <c r="D285" s="67"/>
      <c r="E285" s="67"/>
      <c r="F285" s="26"/>
      <c r="G285" s="69"/>
      <c r="I285" s="26"/>
      <c r="J285" s="69"/>
      <c r="K285" s="69"/>
      <c r="L285" s="67"/>
      <c r="M285" s="69"/>
      <c r="N285" s="71"/>
      <c r="O285" s="72"/>
      <c r="P285" s="26"/>
      <c r="Q285" s="26"/>
      <c r="R285" s="26"/>
      <c r="S285" s="26"/>
    </row>
    <row r="286" spans="1:19" s="66" customFormat="1">
      <c r="A286" s="150"/>
      <c r="B286" s="1"/>
      <c r="C286" s="26"/>
      <c r="D286" s="67"/>
      <c r="E286" s="67"/>
      <c r="F286" s="26"/>
      <c r="G286" s="69"/>
      <c r="I286" s="26"/>
      <c r="J286" s="69"/>
      <c r="K286" s="69"/>
      <c r="L286" s="67"/>
      <c r="M286" s="69"/>
      <c r="N286" s="71"/>
      <c r="O286" s="72"/>
      <c r="P286" s="26"/>
      <c r="Q286" s="26"/>
      <c r="R286" s="26"/>
      <c r="S286" s="26"/>
    </row>
    <row r="287" spans="1:19" s="66" customFormat="1">
      <c r="A287" s="150"/>
      <c r="B287" s="1"/>
      <c r="C287" s="26"/>
      <c r="D287" s="67"/>
      <c r="E287" s="67"/>
      <c r="F287" s="26"/>
      <c r="G287" s="69"/>
      <c r="I287" s="26"/>
      <c r="J287" s="69"/>
      <c r="K287" s="69"/>
      <c r="L287" s="67"/>
      <c r="M287" s="69"/>
      <c r="N287" s="71"/>
      <c r="O287" s="72"/>
      <c r="P287" s="26"/>
      <c r="Q287" s="26"/>
      <c r="R287" s="26"/>
      <c r="S287" s="26"/>
    </row>
    <row r="288" spans="1:19">
      <c r="A288" s="24"/>
    </row>
    <row r="289" spans="1:19">
      <c r="A289" s="24"/>
    </row>
    <row r="290" spans="1:19">
      <c r="A290" s="24"/>
    </row>
    <row r="291" spans="1:19">
      <c r="A291" s="24"/>
    </row>
    <row r="292" spans="1:19" s="66" customFormat="1">
      <c r="A292" s="150"/>
      <c r="B292" s="1"/>
      <c r="C292" s="26"/>
      <c r="D292" s="67"/>
      <c r="E292" s="67"/>
      <c r="F292" s="26"/>
      <c r="G292" s="69"/>
      <c r="I292" s="26"/>
      <c r="J292" s="69"/>
      <c r="K292" s="69"/>
      <c r="L292" s="67"/>
      <c r="M292" s="69"/>
      <c r="N292" s="71"/>
      <c r="O292" s="72"/>
      <c r="P292" s="26"/>
      <c r="Q292" s="26"/>
      <c r="R292" s="26"/>
      <c r="S292" s="26"/>
    </row>
    <row r="293" spans="1:19" s="66" customFormat="1">
      <c r="A293" s="150"/>
      <c r="B293" s="1"/>
      <c r="C293" s="26"/>
      <c r="D293" s="67"/>
      <c r="E293" s="67"/>
      <c r="F293" s="26"/>
      <c r="G293" s="69"/>
      <c r="I293" s="26"/>
      <c r="J293" s="69"/>
      <c r="K293" s="69"/>
      <c r="L293" s="67"/>
      <c r="M293" s="69"/>
      <c r="N293" s="71"/>
      <c r="O293" s="72"/>
      <c r="P293" s="26"/>
      <c r="Q293" s="26"/>
      <c r="R293" s="26"/>
      <c r="S293" s="26"/>
    </row>
    <row r="294" spans="1:19" s="66" customFormat="1">
      <c r="A294" s="150"/>
      <c r="B294" s="1"/>
      <c r="C294" s="26"/>
      <c r="D294" s="67"/>
      <c r="E294" s="67"/>
      <c r="F294" s="26"/>
      <c r="G294" s="69"/>
      <c r="I294" s="26"/>
      <c r="J294" s="69"/>
      <c r="K294" s="69"/>
      <c r="L294" s="67"/>
      <c r="M294" s="69"/>
      <c r="N294" s="71"/>
      <c r="O294" s="72"/>
      <c r="P294" s="26"/>
      <c r="Q294" s="26"/>
      <c r="R294" s="26"/>
      <c r="S294" s="26"/>
    </row>
    <row r="295" spans="1:19" s="66" customFormat="1">
      <c r="A295" s="150"/>
      <c r="B295" s="1"/>
      <c r="C295" s="26"/>
      <c r="D295" s="67"/>
      <c r="E295" s="67"/>
      <c r="F295" s="26"/>
      <c r="G295" s="69"/>
      <c r="I295" s="26"/>
      <c r="J295" s="69"/>
      <c r="K295" s="69"/>
      <c r="L295" s="67"/>
      <c r="M295" s="69"/>
      <c r="N295" s="71"/>
      <c r="O295" s="72"/>
      <c r="P295" s="26"/>
      <c r="Q295" s="26"/>
      <c r="R295" s="26"/>
      <c r="S295" s="26"/>
    </row>
    <row r="296" spans="1:19" s="66" customFormat="1">
      <c r="A296" s="150"/>
      <c r="B296" s="1"/>
      <c r="C296" s="26"/>
      <c r="D296" s="67"/>
      <c r="E296" s="67"/>
      <c r="F296" s="26"/>
      <c r="G296" s="69"/>
      <c r="I296" s="26"/>
      <c r="J296" s="69"/>
      <c r="K296" s="69"/>
      <c r="L296" s="67"/>
      <c r="M296" s="69"/>
      <c r="N296" s="71"/>
      <c r="O296" s="72"/>
      <c r="P296" s="26"/>
      <c r="Q296" s="26"/>
      <c r="R296" s="26"/>
      <c r="S296" s="26"/>
    </row>
    <row r="297" spans="1:19" s="66" customFormat="1">
      <c r="A297" s="150"/>
      <c r="B297" s="1"/>
      <c r="C297" s="26"/>
      <c r="D297" s="67"/>
      <c r="E297" s="67"/>
      <c r="F297" s="26"/>
      <c r="G297" s="69"/>
      <c r="I297" s="26"/>
      <c r="J297" s="69"/>
      <c r="K297" s="69"/>
      <c r="L297" s="67"/>
      <c r="M297" s="69"/>
      <c r="N297" s="71"/>
      <c r="O297" s="72"/>
      <c r="P297" s="26"/>
      <c r="Q297" s="26"/>
      <c r="R297" s="26"/>
      <c r="S297" s="26"/>
    </row>
    <row r="298" spans="1:19" s="66" customFormat="1">
      <c r="A298" s="150"/>
      <c r="B298" s="1"/>
      <c r="C298" s="26"/>
      <c r="D298" s="67"/>
      <c r="E298" s="67"/>
      <c r="F298" s="26"/>
      <c r="G298" s="69"/>
      <c r="I298" s="26"/>
      <c r="J298" s="69"/>
      <c r="K298" s="69"/>
      <c r="L298" s="67"/>
      <c r="M298" s="69"/>
      <c r="N298" s="71"/>
      <c r="O298" s="72"/>
      <c r="P298" s="26"/>
      <c r="Q298" s="26"/>
      <c r="R298" s="26"/>
      <c r="S298" s="26"/>
    </row>
    <row r="299" spans="1:19">
      <c r="A299" s="24"/>
    </row>
    <row r="300" spans="1:19">
      <c r="A300" s="24"/>
    </row>
    <row r="301" spans="1:19">
      <c r="A301" s="24"/>
    </row>
    <row r="302" spans="1:19">
      <c r="A302" s="24"/>
    </row>
    <row r="303" spans="1:19">
      <c r="A303" s="24"/>
    </row>
    <row r="304" spans="1:19">
      <c r="A304" s="24"/>
    </row>
    <row r="305" spans="1:19" s="66" customFormat="1">
      <c r="A305" s="150"/>
      <c r="B305" s="1"/>
      <c r="C305" s="26"/>
      <c r="D305" s="67"/>
      <c r="E305" s="67"/>
      <c r="F305" s="26"/>
      <c r="G305" s="69"/>
      <c r="I305" s="26"/>
      <c r="J305" s="69"/>
      <c r="K305" s="69"/>
      <c r="L305" s="67"/>
      <c r="M305" s="69"/>
      <c r="N305" s="71"/>
      <c r="O305" s="72"/>
      <c r="P305" s="26"/>
      <c r="Q305" s="26"/>
      <c r="R305" s="26"/>
      <c r="S305" s="26"/>
    </row>
    <row r="306" spans="1:19" s="66" customFormat="1">
      <c r="A306" s="150"/>
      <c r="B306" s="1"/>
      <c r="C306" s="26"/>
      <c r="D306" s="67"/>
      <c r="E306" s="67"/>
      <c r="F306" s="26"/>
      <c r="G306" s="69"/>
      <c r="I306" s="26"/>
      <c r="J306" s="69"/>
      <c r="K306" s="69"/>
      <c r="L306" s="67"/>
      <c r="M306" s="69"/>
      <c r="N306" s="71"/>
      <c r="O306" s="72"/>
      <c r="P306" s="26"/>
      <c r="Q306" s="26"/>
      <c r="R306" s="26"/>
      <c r="S306" s="26"/>
    </row>
    <row r="307" spans="1:19" s="66" customFormat="1">
      <c r="A307" s="150"/>
      <c r="B307" s="1"/>
      <c r="C307" s="26"/>
      <c r="D307" s="67"/>
      <c r="E307" s="67"/>
      <c r="F307" s="26"/>
      <c r="G307" s="69"/>
      <c r="I307" s="26"/>
      <c r="J307" s="69"/>
      <c r="K307" s="69"/>
      <c r="L307" s="67"/>
      <c r="M307" s="69"/>
      <c r="N307" s="71"/>
      <c r="O307" s="72"/>
      <c r="P307" s="26"/>
      <c r="Q307" s="26"/>
      <c r="R307" s="26"/>
      <c r="S307" s="26"/>
    </row>
    <row r="308" spans="1:19" s="66" customFormat="1">
      <c r="A308" s="150"/>
      <c r="B308" s="1"/>
      <c r="C308" s="26"/>
      <c r="D308" s="67"/>
      <c r="E308" s="67"/>
      <c r="F308" s="26"/>
      <c r="G308" s="69"/>
      <c r="I308" s="26"/>
      <c r="J308" s="69"/>
      <c r="K308" s="69"/>
      <c r="L308" s="67"/>
      <c r="M308" s="69"/>
      <c r="N308" s="71"/>
      <c r="O308" s="72"/>
      <c r="P308" s="26"/>
      <c r="Q308" s="26"/>
      <c r="R308" s="26"/>
      <c r="S308" s="26"/>
    </row>
    <row r="309" spans="1:19" s="66" customFormat="1">
      <c r="A309" s="150"/>
      <c r="B309" s="1"/>
      <c r="C309" s="26"/>
      <c r="D309" s="67"/>
      <c r="E309" s="67"/>
      <c r="F309" s="26"/>
      <c r="G309" s="69"/>
      <c r="I309" s="26"/>
      <c r="J309" s="69"/>
      <c r="K309" s="69"/>
      <c r="L309" s="67"/>
      <c r="M309" s="69"/>
      <c r="N309" s="71"/>
      <c r="O309" s="72"/>
      <c r="P309" s="26"/>
      <c r="Q309" s="26"/>
      <c r="R309" s="26"/>
      <c r="S309" s="26"/>
    </row>
    <row r="310" spans="1:19" s="66" customFormat="1">
      <c r="A310" s="150"/>
      <c r="B310" s="1"/>
      <c r="C310" s="26"/>
      <c r="D310" s="67"/>
      <c r="E310" s="67"/>
      <c r="F310" s="26"/>
      <c r="G310" s="69"/>
      <c r="I310" s="26"/>
      <c r="J310" s="69"/>
      <c r="K310" s="69"/>
      <c r="L310" s="67"/>
      <c r="M310" s="69"/>
      <c r="N310" s="71"/>
      <c r="O310" s="72"/>
      <c r="P310" s="26"/>
      <c r="Q310" s="26"/>
      <c r="R310" s="26"/>
      <c r="S310" s="26"/>
    </row>
    <row r="311" spans="1:19" s="66" customFormat="1">
      <c r="A311" s="150"/>
      <c r="B311" s="1"/>
      <c r="C311" s="26"/>
      <c r="D311" s="67"/>
      <c r="E311" s="67"/>
      <c r="F311" s="26"/>
      <c r="G311" s="69"/>
      <c r="I311" s="26"/>
      <c r="J311" s="69"/>
      <c r="K311" s="69"/>
      <c r="L311" s="67"/>
      <c r="M311" s="69"/>
      <c r="N311" s="71"/>
      <c r="O311" s="72"/>
      <c r="P311" s="26"/>
      <c r="Q311" s="26"/>
      <c r="R311" s="26"/>
      <c r="S311" s="26"/>
    </row>
    <row r="312" spans="1:19" s="66" customFormat="1">
      <c r="A312" s="150"/>
      <c r="B312" s="1"/>
      <c r="C312" s="26"/>
      <c r="D312" s="67"/>
      <c r="E312" s="67"/>
      <c r="F312" s="26"/>
      <c r="G312" s="69"/>
      <c r="I312" s="26"/>
      <c r="J312" s="69"/>
      <c r="K312" s="69"/>
      <c r="L312" s="67"/>
      <c r="M312" s="69"/>
      <c r="N312" s="71"/>
      <c r="O312" s="72"/>
      <c r="P312" s="26"/>
      <c r="Q312" s="26"/>
      <c r="R312" s="26"/>
      <c r="S312" s="26"/>
    </row>
    <row r="313" spans="1:19" s="66" customFormat="1">
      <c r="A313" s="150"/>
      <c r="B313" s="1"/>
      <c r="C313" s="26"/>
      <c r="D313" s="67"/>
      <c r="E313" s="67"/>
      <c r="F313" s="26"/>
      <c r="G313" s="69"/>
      <c r="I313" s="26"/>
      <c r="J313" s="69"/>
      <c r="K313" s="69"/>
      <c r="L313" s="67"/>
      <c r="M313" s="69"/>
      <c r="N313" s="71"/>
      <c r="O313" s="72"/>
      <c r="P313" s="26"/>
      <c r="Q313" s="26"/>
      <c r="R313" s="26"/>
      <c r="S313" s="26"/>
    </row>
    <row r="314" spans="1:19" s="66" customFormat="1">
      <c r="A314" s="150"/>
      <c r="B314" s="1"/>
      <c r="C314" s="26"/>
      <c r="D314" s="67"/>
      <c r="E314" s="67"/>
      <c r="F314" s="26"/>
      <c r="G314" s="69"/>
      <c r="I314" s="26"/>
      <c r="J314" s="69"/>
      <c r="K314" s="69"/>
      <c r="L314" s="67"/>
      <c r="M314" s="69"/>
      <c r="N314" s="71"/>
      <c r="O314" s="72"/>
      <c r="P314" s="26"/>
      <c r="Q314" s="26"/>
      <c r="R314" s="26"/>
      <c r="S314" s="26"/>
    </row>
    <row r="315" spans="1:19" s="66" customFormat="1">
      <c r="A315" s="150"/>
      <c r="B315" s="1"/>
      <c r="C315" s="26"/>
      <c r="D315" s="67"/>
      <c r="E315" s="67"/>
      <c r="F315" s="26"/>
      <c r="G315" s="69"/>
      <c r="I315" s="26"/>
      <c r="J315" s="69"/>
      <c r="K315" s="69"/>
      <c r="L315" s="67"/>
      <c r="M315" s="69"/>
      <c r="N315" s="71"/>
      <c r="O315" s="72"/>
      <c r="P315" s="26"/>
      <c r="Q315" s="26"/>
      <c r="R315" s="26"/>
      <c r="S315" s="26"/>
    </row>
    <row r="316" spans="1:19" s="66" customFormat="1">
      <c r="A316" s="150"/>
      <c r="B316" s="1"/>
      <c r="C316" s="26"/>
      <c r="D316" s="67"/>
      <c r="E316" s="67"/>
      <c r="F316" s="26"/>
      <c r="G316" s="69"/>
      <c r="I316" s="26"/>
      <c r="J316" s="69"/>
      <c r="K316" s="69"/>
      <c r="L316" s="67"/>
      <c r="M316" s="69"/>
      <c r="N316" s="71"/>
      <c r="O316" s="72"/>
      <c r="P316" s="26"/>
      <c r="Q316" s="26"/>
      <c r="R316" s="26"/>
      <c r="S316" s="26"/>
    </row>
    <row r="317" spans="1:19" s="66" customFormat="1">
      <c r="A317" s="150"/>
      <c r="B317" s="1"/>
      <c r="C317" s="26"/>
      <c r="D317" s="67"/>
      <c r="E317" s="67"/>
      <c r="F317" s="26"/>
      <c r="G317" s="69"/>
      <c r="I317" s="26"/>
      <c r="J317" s="69"/>
      <c r="K317" s="69"/>
      <c r="L317" s="67"/>
      <c r="M317" s="69"/>
      <c r="N317" s="71"/>
      <c r="O317" s="72"/>
      <c r="P317" s="26"/>
      <c r="Q317" s="26"/>
      <c r="R317" s="26"/>
      <c r="S317" s="26"/>
    </row>
    <row r="318" spans="1:19" s="66" customFormat="1">
      <c r="A318" s="150"/>
      <c r="B318" s="1"/>
      <c r="C318" s="26"/>
      <c r="D318" s="67"/>
      <c r="E318" s="67"/>
      <c r="F318" s="26"/>
      <c r="G318" s="69"/>
      <c r="I318" s="26"/>
      <c r="J318" s="69"/>
      <c r="K318" s="69"/>
      <c r="L318" s="67"/>
      <c r="M318" s="69"/>
      <c r="N318" s="71"/>
      <c r="O318" s="72"/>
      <c r="P318" s="26"/>
      <c r="Q318" s="26"/>
      <c r="R318" s="26"/>
      <c r="S318" s="26"/>
    </row>
    <row r="319" spans="1:19" s="66" customFormat="1">
      <c r="A319" s="150"/>
      <c r="B319" s="1"/>
      <c r="C319" s="26"/>
      <c r="D319" s="67"/>
      <c r="E319" s="67"/>
      <c r="F319" s="26"/>
      <c r="G319" s="69"/>
      <c r="I319" s="26"/>
      <c r="J319" s="69"/>
      <c r="K319" s="69"/>
      <c r="L319" s="67"/>
      <c r="M319" s="69"/>
      <c r="N319" s="71"/>
      <c r="O319" s="72"/>
      <c r="P319" s="26"/>
      <c r="Q319" s="26"/>
      <c r="R319" s="26"/>
      <c r="S319" s="26"/>
    </row>
    <row r="320" spans="1:19" s="66" customFormat="1">
      <c r="A320" s="150"/>
      <c r="B320" s="1"/>
      <c r="C320" s="26"/>
      <c r="D320" s="67"/>
      <c r="E320" s="67"/>
      <c r="F320" s="26"/>
      <c r="G320" s="69"/>
      <c r="I320" s="26"/>
      <c r="J320" s="69"/>
      <c r="K320" s="69"/>
      <c r="L320" s="67"/>
      <c r="M320" s="69"/>
      <c r="N320" s="71"/>
      <c r="O320" s="72"/>
      <c r="P320" s="26"/>
      <c r="Q320" s="26"/>
      <c r="R320" s="26"/>
      <c r="S320" s="26"/>
    </row>
    <row r="321" spans="1:19" s="66" customFormat="1">
      <c r="A321" s="150"/>
      <c r="B321" s="1"/>
      <c r="C321" s="26"/>
      <c r="D321" s="67"/>
      <c r="E321" s="67"/>
      <c r="F321" s="26"/>
      <c r="G321" s="69"/>
      <c r="I321" s="26"/>
      <c r="J321" s="69"/>
      <c r="K321" s="69"/>
      <c r="L321" s="67"/>
      <c r="M321" s="69"/>
      <c r="N321" s="71"/>
      <c r="O321" s="72"/>
      <c r="P321" s="26"/>
      <c r="Q321" s="26"/>
      <c r="R321" s="26"/>
      <c r="S321" s="26"/>
    </row>
    <row r="322" spans="1:19" s="66" customFormat="1">
      <c r="A322" s="150"/>
      <c r="B322" s="1"/>
      <c r="C322" s="26"/>
      <c r="D322" s="67"/>
      <c r="E322" s="67"/>
      <c r="F322" s="26"/>
      <c r="G322" s="69"/>
      <c r="I322" s="26"/>
      <c r="J322" s="69"/>
      <c r="K322" s="69"/>
      <c r="L322" s="67"/>
      <c r="M322" s="69"/>
      <c r="N322" s="71"/>
      <c r="O322" s="72"/>
      <c r="P322" s="26"/>
      <c r="Q322" s="26"/>
      <c r="R322" s="26"/>
      <c r="S322" s="26"/>
    </row>
    <row r="323" spans="1:19" s="66" customFormat="1">
      <c r="A323" s="150"/>
      <c r="B323" s="1"/>
      <c r="C323" s="26"/>
      <c r="D323" s="67"/>
      <c r="E323" s="67"/>
      <c r="F323" s="26"/>
      <c r="G323" s="69"/>
      <c r="I323" s="26"/>
      <c r="J323" s="69"/>
      <c r="K323" s="69"/>
      <c r="L323" s="67"/>
      <c r="M323" s="69"/>
      <c r="N323" s="71"/>
      <c r="O323" s="72"/>
      <c r="P323" s="26"/>
      <c r="Q323" s="26"/>
      <c r="R323" s="26"/>
      <c r="S323" s="26"/>
    </row>
    <row r="324" spans="1:19" s="66" customFormat="1">
      <c r="A324" s="150"/>
      <c r="B324" s="1"/>
      <c r="C324" s="26"/>
      <c r="D324" s="67"/>
      <c r="E324" s="67"/>
      <c r="F324" s="26"/>
      <c r="G324" s="69"/>
      <c r="I324" s="26"/>
      <c r="J324" s="69"/>
      <c r="K324" s="69"/>
      <c r="L324" s="67"/>
      <c r="M324" s="69"/>
      <c r="N324" s="71"/>
      <c r="O324" s="72"/>
      <c r="P324" s="26"/>
      <c r="Q324" s="26"/>
      <c r="R324" s="26"/>
      <c r="S324" s="26"/>
    </row>
    <row r="325" spans="1:19" s="66" customFormat="1">
      <c r="A325" s="150"/>
      <c r="B325" s="1"/>
      <c r="C325" s="26"/>
      <c r="D325" s="67"/>
      <c r="E325" s="67"/>
      <c r="F325" s="26"/>
      <c r="G325" s="69"/>
      <c r="I325" s="26"/>
      <c r="J325" s="69"/>
      <c r="K325" s="69"/>
      <c r="L325" s="67"/>
      <c r="M325" s="69"/>
      <c r="N325" s="71"/>
      <c r="O325" s="72"/>
      <c r="P325" s="26"/>
      <c r="Q325" s="26"/>
      <c r="R325" s="26"/>
      <c r="S325" s="26"/>
    </row>
    <row r="326" spans="1:19" s="66" customFormat="1">
      <c r="A326" s="150"/>
      <c r="B326" s="1"/>
      <c r="C326" s="26"/>
      <c r="D326" s="67"/>
      <c r="E326" s="67"/>
      <c r="F326" s="26"/>
      <c r="G326" s="69"/>
      <c r="I326" s="26"/>
      <c r="J326" s="69"/>
      <c r="K326" s="69"/>
      <c r="L326" s="67"/>
      <c r="M326" s="69"/>
      <c r="N326" s="71"/>
      <c r="O326" s="72"/>
      <c r="P326" s="26"/>
      <c r="Q326" s="26"/>
      <c r="R326" s="26"/>
      <c r="S326" s="26"/>
    </row>
    <row r="327" spans="1:19" s="66" customFormat="1">
      <c r="A327" s="150"/>
      <c r="B327" s="1"/>
      <c r="C327" s="26"/>
      <c r="D327" s="67"/>
      <c r="E327" s="67"/>
      <c r="F327" s="26"/>
      <c r="G327" s="69"/>
      <c r="I327" s="26"/>
      <c r="J327" s="69"/>
      <c r="K327" s="69"/>
      <c r="L327" s="67"/>
      <c r="M327" s="69"/>
      <c r="N327" s="71"/>
      <c r="O327" s="72"/>
      <c r="P327" s="26"/>
      <c r="Q327" s="26"/>
      <c r="R327" s="26"/>
      <c r="S327" s="26"/>
    </row>
    <row r="328" spans="1:19" s="66" customFormat="1">
      <c r="A328" s="150"/>
      <c r="B328" s="1"/>
      <c r="C328" s="26"/>
      <c r="D328" s="67"/>
      <c r="E328" s="67"/>
      <c r="F328" s="26"/>
      <c r="G328" s="69"/>
      <c r="I328" s="26"/>
      <c r="J328" s="69"/>
      <c r="K328" s="69"/>
      <c r="L328" s="67"/>
      <c r="M328" s="69"/>
      <c r="N328" s="71"/>
      <c r="O328" s="72"/>
      <c r="P328" s="26"/>
      <c r="Q328" s="26"/>
      <c r="R328" s="26"/>
      <c r="S328" s="26"/>
    </row>
    <row r="329" spans="1:19" s="66" customFormat="1">
      <c r="A329" s="150"/>
      <c r="B329" s="1"/>
      <c r="C329" s="26"/>
      <c r="D329" s="67"/>
      <c r="E329" s="67"/>
      <c r="F329" s="26"/>
      <c r="G329" s="69"/>
      <c r="I329" s="26"/>
      <c r="J329" s="69"/>
      <c r="K329" s="69"/>
      <c r="L329" s="67"/>
      <c r="M329" s="69"/>
      <c r="N329" s="71"/>
      <c r="O329" s="72"/>
      <c r="P329" s="26"/>
      <c r="Q329" s="26"/>
      <c r="R329" s="26"/>
      <c r="S329" s="26"/>
    </row>
    <row r="330" spans="1:19" s="66" customFormat="1">
      <c r="A330" s="150"/>
      <c r="B330" s="1"/>
      <c r="C330" s="26"/>
      <c r="D330" s="67"/>
      <c r="E330" s="67"/>
      <c r="F330" s="26"/>
      <c r="G330" s="69"/>
      <c r="I330" s="26"/>
      <c r="J330" s="69"/>
      <c r="K330" s="69"/>
      <c r="L330" s="67"/>
      <c r="M330" s="69"/>
      <c r="N330" s="71"/>
      <c r="O330" s="72"/>
      <c r="P330" s="26"/>
      <c r="Q330" s="26"/>
      <c r="R330" s="26"/>
      <c r="S330" s="26"/>
    </row>
    <row r="331" spans="1:19" s="66" customFormat="1">
      <c r="A331" s="150"/>
      <c r="B331" s="1"/>
      <c r="C331" s="26"/>
      <c r="D331" s="67"/>
      <c r="E331" s="67"/>
      <c r="F331" s="26"/>
      <c r="G331" s="69"/>
      <c r="I331" s="26"/>
      <c r="J331" s="69"/>
      <c r="K331" s="69"/>
      <c r="L331" s="67"/>
      <c r="M331" s="69"/>
      <c r="N331" s="71"/>
      <c r="O331" s="72"/>
      <c r="P331" s="26"/>
      <c r="Q331" s="26"/>
      <c r="R331" s="26"/>
      <c r="S331" s="26"/>
    </row>
    <row r="332" spans="1:19" s="66" customFormat="1">
      <c r="A332" s="150"/>
      <c r="B332" s="1"/>
      <c r="C332" s="26"/>
      <c r="D332" s="67"/>
      <c r="E332" s="67"/>
      <c r="F332" s="26"/>
      <c r="G332" s="69"/>
      <c r="I332" s="26"/>
      <c r="J332" s="69"/>
      <c r="K332" s="69"/>
      <c r="L332" s="67"/>
      <c r="M332" s="69"/>
      <c r="N332" s="71"/>
      <c r="O332" s="72"/>
      <c r="P332" s="26"/>
      <c r="Q332" s="26"/>
      <c r="R332" s="26"/>
      <c r="S332" s="26"/>
    </row>
    <row r="333" spans="1:19" s="66" customFormat="1">
      <c r="A333" s="150"/>
      <c r="B333" s="1"/>
      <c r="C333" s="26"/>
      <c r="D333" s="67"/>
      <c r="E333" s="67"/>
      <c r="F333" s="26"/>
      <c r="G333" s="69"/>
      <c r="I333" s="26"/>
      <c r="J333" s="69"/>
      <c r="K333" s="69"/>
      <c r="L333" s="67"/>
      <c r="M333" s="69"/>
      <c r="N333" s="71"/>
      <c r="O333" s="72"/>
      <c r="P333" s="26"/>
      <c r="Q333" s="26"/>
      <c r="R333" s="26"/>
      <c r="S333" s="26"/>
    </row>
    <row r="334" spans="1:19" s="66" customFormat="1">
      <c r="A334" s="150"/>
      <c r="B334" s="1"/>
      <c r="C334" s="26"/>
      <c r="D334" s="67"/>
      <c r="E334" s="67"/>
      <c r="F334" s="26"/>
      <c r="G334" s="69"/>
      <c r="I334" s="26"/>
      <c r="J334" s="69"/>
      <c r="K334" s="69"/>
      <c r="L334" s="67"/>
      <c r="M334" s="69"/>
      <c r="N334" s="71"/>
      <c r="O334" s="72"/>
      <c r="P334" s="26"/>
      <c r="Q334" s="26"/>
      <c r="R334" s="26"/>
      <c r="S334" s="26"/>
    </row>
    <row r="335" spans="1:19" s="66" customFormat="1">
      <c r="A335" s="150"/>
      <c r="B335" s="1"/>
      <c r="C335" s="26"/>
      <c r="D335" s="67"/>
      <c r="E335" s="67"/>
      <c r="F335" s="26"/>
      <c r="G335" s="69"/>
      <c r="I335" s="26"/>
      <c r="J335" s="69"/>
      <c r="K335" s="69"/>
      <c r="L335" s="67"/>
      <c r="M335" s="69"/>
      <c r="N335" s="71"/>
      <c r="O335" s="72"/>
      <c r="P335" s="26"/>
      <c r="Q335" s="26"/>
      <c r="R335" s="26"/>
      <c r="S335" s="26"/>
    </row>
    <row r="336" spans="1:19" s="66" customFormat="1">
      <c r="A336" s="150"/>
      <c r="B336" s="1"/>
      <c r="C336" s="26"/>
      <c r="D336" s="67"/>
      <c r="E336" s="67"/>
      <c r="F336" s="26"/>
      <c r="G336" s="69"/>
      <c r="I336" s="26"/>
      <c r="J336" s="69"/>
      <c r="K336" s="69"/>
      <c r="L336" s="67"/>
      <c r="M336" s="69"/>
      <c r="N336" s="71"/>
      <c r="O336" s="72"/>
      <c r="P336" s="26"/>
      <c r="Q336" s="26"/>
      <c r="R336" s="26"/>
      <c r="S336" s="26"/>
    </row>
    <row r="337" spans="1:19" s="66" customFormat="1">
      <c r="A337" s="150"/>
      <c r="B337" s="1"/>
      <c r="C337" s="26"/>
      <c r="D337" s="67"/>
      <c r="E337" s="67"/>
      <c r="F337" s="26"/>
      <c r="G337" s="69"/>
      <c r="I337" s="26"/>
      <c r="J337" s="69"/>
      <c r="K337" s="69"/>
      <c r="L337" s="67"/>
      <c r="M337" s="69"/>
      <c r="N337" s="71"/>
      <c r="O337" s="72"/>
      <c r="P337" s="26"/>
      <c r="Q337" s="26"/>
      <c r="R337" s="26"/>
      <c r="S337" s="26"/>
    </row>
    <row r="338" spans="1:19" s="66" customFormat="1">
      <c r="A338" s="150"/>
      <c r="B338" s="1"/>
      <c r="C338" s="26"/>
      <c r="D338" s="67"/>
      <c r="E338" s="67"/>
      <c r="F338" s="26"/>
      <c r="G338" s="69"/>
      <c r="I338" s="26"/>
      <c r="J338" s="69"/>
      <c r="K338" s="69"/>
      <c r="L338" s="67"/>
      <c r="M338" s="69"/>
      <c r="N338" s="71"/>
      <c r="O338" s="72"/>
      <c r="P338" s="26"/>
      <c r="Q338" s="26"/>
      <c r="R338" s="26"/>
      <c r="S338" s="26"/>
    </row>
    <row r="339" spans="1:19" s="66" customFormat="1">
      <c r="A339" s="150"/>
      <c r="B339" s="1"/>
      <c r="C339" s="26"/>
      <c r="D339" s="67"/>
      <c r="E339" s="67"/>
      <c r="F339" s="26"/>
      <c r="G339" s="69"/>
      <c r="I339" s="26"/>
      <c r="J339" s="69"/>
      <c r="K339" s="69"/>
      <c r="L339" s="67"/>
      <c r="M339" s="69"/>
      <c r="N339" s="71"/>
      <c r="O339" s="72"/>
      <c r="P339" s="26"/>
      <c r="Q339" s="26"/>
      <c r="R339" s="26"/>
      <c r="S339" s="26"/>
    </row>
    <row r="340" spans="1:19" s="66" customFormat="1">
      <c r="A340" s="150"/>
      <c r="B340" s="1"/>
      <c r="C340" s="26"/>
      <c r="D340" s="67"/>
      <c r="E340" s="67"/>
      <c r="F340" s="26"/>
      <c r="G340" s="69"/>
      <c r="I340" s="26"/>
      <c r="J340" s="69"/>
      <c r="K340" s="69"/>
      <c r="L340" s="67"/>
      <c r="M340" s="69"/>
      <c r="N340" s="71"/>
      <c r="O340" s="72"/>
      <c r="P340" s="26"/>
      <c r="Q340" s="26"/>
      <c r="R340" s="26"/>
      <c r="S340" s="26"/>
    </row>
    <row r="341" spans="1:19" s="66" customFormat="1">
      <c r="A341" s="150"/>
      <c r="B341" s="1"/>
      <c r="C341" s="26"/>
      <c r="D341" s="67"/>
      <c r="E341" s="67"/>
      <c r="F341" s="26"/>
      <c r="G341" s="69"/>
      <c r="I341" s="26"/>
      <c r="J341" s="69"/>
      <c r="K341" s="69"/>
      <c r="L341" s="67"/>
      <c r="M341" s="69"/>
      <c r="N341" s="71"/>
      <c r="O341" s="72"/>
      <c r="P341" s="26"/>
      <c r="Q341" s="26"/>
      <c r="R341" s="26"/>
      <c r="S341" s="26"/>
    </row>
    <row r="342" spans="1:19" s="66" customFormat="1">
      <c r="A342" s="150"/>
      <c r="B342" s="1"/>
      <c r="C342" s="26"/>
      <c r="D342" s="67"/>
      <c r="E342" s="67"/>
      <c r="F342" s="26"/>
      <c r="G342" s="69"/>
      <c r="I342" s="26"/>
      <c r="J342" s="69"/>
      <c r="K342" s="69"/>
      <c r="L342" s="67"/>
      <c r="M342" s="69"/>
      <c r="N342" s="71"/>
      <c r="O342" s="72"/>
      <c r="P342" s="26"/>
      <c r="Q342" s="26"/>
      <c r="R342" s="26"/>
      <c r="S342" s="26"/>
    </row>
    <row r="343" spans="1:19" s="66" customFormat="1">
      <c r="A343" s="150"/>
      <c r="B343" s="1"/>
      <c r="C343" s="26"/>
      <c r="D343" s="67"/>
      <c r="E343" s="67"/>
      <c r="F343" s="26"/>
      <c r="G343" s="69"/>
      <c r="I343" s="26"/>
      <c r="J343" s="69"/>
      <c r="K343" s="69"/>
      <c r="L343" s="67"/>
      <c r="M343" s="69"/>
      <c r="N343" s="71"/>
      <c r="O343" s="72"/>
      <c r="P343" s="26"/>
      <c r="Q343" s="26"/>
      <c r="R343" s="26"/>
      <c r="S343" s="26"/>
    </row>
    <row r="344" spans="1:19">
      <c r="A344" s="24"/>
    </row>
    <row r="345" spans="1:19">
      <c r="A345" s="24"/>
    </row>
    <row r="346" spans="1:19">
      <c r="A346" s="24"/>
    </row>
    <row r="347" spans="1:19">
      <c r="A347" s="24"/>
    </row>
    <row r="348" spans="1:19">
      <c r="A348" s="24"/>
    </row>
    <row r="349" spans="1:19">
      <c r="A349" s="24"/>
    </row>
    <row r="350" spans="1:19">
      <c r="A350" s="24"/>
    </row>
    <row r="351" spans="1:19">
      <c r="A351" s="24"/>
    </row>
    <row r="352" spans="1:19">
      <c r="A352" s="24"/>
    </row>
    <row r="353" spans="1:19">
      <c r="A353" s="24"/>
    </row>
    <row r="354" spans="1:19">
      <c r="A354" s="24"/>
    </row>
    <row r="355" spans="1:19">
      <c r="A355" s="24"/>
    </row>
    <row r="356" spans="1:19">
      <c r="A356" s="24"/>
    </row>
    <row r="357" spans="1:19">
      <c r="A357" s="24"/>
    </row>
    <row r="358" spans="1:19">
      <c r="A358" s="24"/>
    </row>
    <row r="359" spans="1:19" s="66" customFormat="1">
      <c r="A359" s="150"/>
      <c r="B359" s="1"/>
      <c r="C359" s="26"/>
      <c r="D359" s="67"/>
      <c r="E359" s="67"/>
      <c r="F359" s="26"/>
      <c r="G359" s="69"/>
      <c r="I359" s="26"/>
      <c r="J359" s="69"/>
      <c r="K359" s="69"/>
      <c r="L359" s="67"/>
      <c r="M359" s="69"/>
      <c r="N359" s="71"/>
      <c r="O359" s="72"/>
      <c r="P359" s="26"/>
      <c r="Q359" s="26"/>
      <c r="R359" s="26"/>
      <c r="S359" s="26"/>
    </row>
    <row r="360" spans="1:19" s="66" customFormat="1">
      <c r="A360" s="150"/>
      <c r="B360" s="1"/>
      <c r="C360" s="26"/>
      <c r="D360" s="67"/>
      <c r="E360" s="67"/>
      <c r="F360" s="26"/>
      <c r="G360" s="69"/>
      <c r="I360" s="26"/>
      <c r="J360" s="69"/>
      <c r="K360" s="69"/>
      <c r="L360" s="67"/>
      <c r="M360" s="69"/>
      <c r="N360" s="71"/>
      <c r="O360" s="72"/>
      <c r="P360" s="26"/>
      <c r="Q360" s="26"/>
      <c r="R360" s="26"/>
      <c r="S360" s="26"/>
    </row>
    <row r="361" spans="1:19" s="66" customFormat="1">
      <c r="A361" s="150"/>
      <c r="B361" s="1"/>
      <c r="C361" s="26"/>
      <c r="D361" s="67"/>
      <c r="E361" s="67"/>
      <c r="F361" s="26"/>
      <c r="G361" s="69"/>
      <c r="I361" s="26"/>
      <c r="J361" s="69"/>
      <c r="K361" s="69"/>
      <c r="L361" s="67"/>
      <c r="M361" s="69"/>
      <c r="N361" s="71"/>
      <c r="O361" s="72"/>
      <c r="P361" s="26"/>
      <c r="Q361" s="26"/>
      <c r="R361" s="26"/>
      <c r="S361" s="26"/>
    </row>
    <row r="362" spans="1:19" s="66" customFormat="1">
      <c r="A362" s="150"/>
      <c r="B362" s="1"/>
      <c r="C362" s="26"/>
      <c r="D362" s="67"/>
      <c r="E362" s="67"/>
      <c r="F362" s="26"/>
      <c r="G362" s="69"/>
      <c r="I362" s="26"/>
      <c r="J362" s="69"/>
      <c r="K362" s="69"/>
      <c r="L362" s="67"/>
      <c r="M362" s="69"/>
      <c r="N362" s="71"/>
      <c r="O362" s="72"/>
      <c r="P362" s="26"/>
      <c r="Q362" s="26"/>
      <c r="R362" s="26"/>
      <c r="S362" s="26"/>
    </row>
    <row r="363" spans="1:19" s="66" customFormat="1">
      <c r="A363" s="150"/>
      <c r="B363" s="1"/>
      <c r="C363" s="26"/>
      <c r="D363" s="67"/>
      <c r="E363" s="67"/>
      <c r="F363" s="26"/>
      <c r="G363" s="69"/>
      <c r="I363" s="26"/>
      <c r="J363" s="69"/>
      <c r="K363" s="69"/>
      <c r="L363" s="67"/>
      <c r="M363" s="69"/>
      <c r="N363" s="71"/>
      <c r="O363" s="72"/>
      <c r="P363" s="26"/>
      <c r="Q363" s="26"/>
      <c r="R363" s="26"/>
      <c r="S363" s="26"/>
    </row>
    <row r="364" spans="1:19" s="66" customFormat="1">
      <c r="A364" s="150"/>
      <c r="B364" s="1"/>
      <c r="C364" s="26"/>
      <c r="D364" s="67"/>
      <c r="E364" s="67"/>
      <c r="F364" s="26"/>
      <c r="G364" s="69"/>
      <c r="I364" s="26"/>
      <c r="J364" s="69"/>
      <c r="K364" s="69"/>
      <c r="L364" s="67"/>
      <c r="M364" s="69"/>
      <c r="N364" s="71"/>
      <c r="O364" s="72"/>
      <c r="P364" s="26"/>
      <c r="Q364" s="26"/>
      <c r="R364" s="26"/>
      <c r="S364" s="26"/>
    </row>
    <row r="365" spans="1:19" s="66" customFormat="1">
      <c r="A365" s="150"/>
      <c r="B365" s="1"/>
      <c r="C365" s="26"/>
      <c r="D365" s="67"/>
      <c r="E365" s="67"/>
      <c r="F365" s="26"/>
      <c r="G365" s="69"/>
      <c r="I365" s="26"/>
      <c r="J365" s="69"/>
      <c r="K365" s="69"/>
      <c r="L365" s="67"/>
      <c r="M365" s="69"/>
      <c r="N365" s="71"/>
      <c r="O365" s="72"/>
      <c r="P365" s="26"/>
      <c r="Q365" s="26"/>
      <c r="R365" s="26"/>
      <c r="S365" s="26"/>
    </row>
    <row r="366" spans="1:19" s="66" customFormat="1">
      <c r="A366" s="150"/>
      <c r="B366" s="1"/>
      <c r="C366" s="26"/>
      <c r="D366" s="67"/>
      <c r="E366" s="67"/>
      <c r="F366" s="26"/>
      <c r="G366" s="69"/>
      <c r="I366" s="26"/>
      <c r="J366" s="69"/>
      <c r="K366" s="69"/>
      <c r="L366" s="67"/>
      <c r="M366" s="69"/>
      <c r="N366" s="71"/>
      <c r="O366" s="72"/>
      <c r="P366" s="26"/>
      <c r="Q366" s="26"/>
      <c r="R366" s="26"/>
      <c r="S366" s="26"/>
    </row>
    <row r="367" spans="1:19" s="66" customFormat="1">
      <c r="A367" s="150"/>
      <c r="B367" s="1"/>
      <c r="C367" s="26"/>
      <c r="D367" s="67"/>
      <c r="E367" s="67"/>
      <c r="F367" s="26"/>
      <c r="G367" s="69"/>
      <c r="I367" s="26"/>
      <c r="J367" s="69"/>
      <c r="K367" s="69"/>
      <c r="L367" s="67"/>
      <c r="M367" s="69"/>
      <c r="N367" s="71"/>
      <c r="O367" s="72"/>
      <c r="P367" s="26"/>
      <c r="Q367" s="26"/>
      <c r="R367" s="26"/>
      <c r="S367" s="26"/>
    </row>
    <row r="368" spans="1:19" s="66" customFormat="1">
      <c r="A368" s="150"/>
      <c r="B368" s="1"/>
      <c r="C368" s="26"/>
      <c r="D368" s="67"/>
      <c r="E368" s="67"/>
      <c r="F368" s="26"/>
      <c r="G368" s="69"/>
      <c r="I368" s="26"/>
      <c r="J368" s="69"/>
      <c r="K368" s="69"/>
      <c r="L368" s="67"/>
      <c r="M368" s="69"/>
      <c r="N368" s="71"/>
      <c r="O368" s="72"/>
      <c r="P368" s="26"/>
      <c r="Q368" s="26"/>
      <c r="R368" s="26"/>
      <c r="S368" s="26"/>
    </row>
    <row r="369" spans="1:19" s="66" customFormat="1">
      <c r="A369" s="150"/>
      <c r="B369" s="1"/>
      <c r="C369" s="26"/>
      <c r="D369" s="67"/>
      <c r="E369" s="67"/>
      <c r="F369" s="26"/>
      <c r="G369" s="69"/>
      <c r="I369" s="26"/>
      <c r="J369" s="69"/>
      <c r="K369" s="69"/>
      <c r="L369" s="67"/>
      <c r="M369" s="69"/>
      <c r="N369" s="71"/>
      <c r="O369" s="72"/>
      <c r="P369" s="26"/>
      <c r="Q369" s="26"/>
      <c r="R369" s="26"/>
      <c r="S369" s="26"/>
    </row>
    <row r="370" spans="1:19" s="66" customFormat="1">
      <c r="A370" s="150"/>
      <c r="B370" s="1"/>
      <c r="C370" s="26"/>
      <c r="D370" s="67"/>
      <c r="E370" s="67"/>
      <c r="F370" s="26"/>
      <c r="G370" s="69"/>
      <c r="I370" s="26"/>
      <c r="J370" s="69"/>
      <c r="K370" s="69"/>
      <c r="L370" s="67"/>
      <c r="M370" s="69"/>
      <c r="N370" s="71"/>
      <c r="O370" s="72"/>
      <c r="P370" s="26"/>
      <c r="Q370" s="26"/>
      <c r="R370" s="26"/>
      <c r="S370" s="26"/>
    </row>
    <row r="371" spans="1:19" s="66" customFormat="1">
      <c r="A371" s="150"/>
      <c r="B371" s="1"/>
      <c r="C371" s="26"/>
      <c r="D371" s="67"/>
      <c r="E371" s="67"/>
      <c r="F371" s="26"/>
      <c r="G371" s="69"/>
      <c r="I371" s="26"/>
      <c r="J371" s="69"/>
      <c r="K371" s="69"/>
      <c r="L371" s="67"/>
      <c r="M371" s="69"/>
      <c r="N371" s="71"/>
      <c r="O371" s="72"/>
      <c r="P371" s="26"/>
      <c r="Q371" s="26"/>
      <c r="R371" s="26"/>
      <c r="S371" s="26"/>
    </row>
    <row r="372" spans="1:19" s="66" customFormat="1">
      <c r="A372" s="150"/>
      <c r="B372" s="1"/>
      <c r="C372" s="26"/>
      <c r="D372" s="67"/>
      <c r="E372" s="67"/>
      <c r="F372" s="26"/>
      <c r="G372" s="69"/>
      <c r="I372" s="26"/>
      <c r="J372" s="69"/>
      <c r="K372" s="69"/>
      <c r="L372" s="67"/>
      <c r="M372" s="69"/>
      <c r="N372" s="71"/>
      <c r="O372" s="72"/>
      <c r="P372" s="26"/>
      <c r="Q372" s="26"/>
      <c r="R372" s="26"/>
      <c r="S372" s="26"/>
    </row>
    <row r="373" spans="1:19" s="66" customFormat="1">
      <c r="A373" s="150"/>
      <c r="B373" s="1"/>
      <c r="C373" s="26"/>
      <c r="D373" s="67"/>
      <c r="E373" s="67"/>
      <c r="F373" s="26"/>
      <c r="G373" s="69"/>
      <c r="I373" s="26"/>
      <c r="J373" s="69"/>
      <c r="K373" s="69"/>
      <c r="L373" s="67"/>
      <c r="M373" s="69"/>
      <c r="N373" s="71"/>
      <c r="O373" s="72"/>
      <c r="P373" s="26"/>
      <c r="Q373" s="26"/>
      <c r="R373" s="26"/>
      <c r="S373" s="26"/>
    </row>
    <row r="374" spans="1:19" s="66" customFormat="1">
      <c r="A374" s="150"/>
      <c r="B374" s="1"/>
      <c r="C374" s="26"/>
      <c r="D374" s="67"/>
      <c r="E374" s="67"/>
      <c r="F374" s="26"/>
      <c r="G374" s="69"/>
      <c r="I374" s="26"/>
      <c r="J374" s="69"/>
      <c r="K374" s="69"/>
      <c r="L374" s="67"/>
      <c r="M374" s="69"/>
      <c r="N374" s="71"/>
      <c r="O374" s="72"/>
      <c r="P374" s="26"/>
      <c r="Q374" s="26"/>
      <c r="R374" s="26"/>
      <c r="S374" s="26"/>
    </row>
    <row r="375" spans="1:19" s="66" customFormat="1">
      <c r="A375" s="150"/>
      <c r="B375" s="1"/>
      <c r="C375" s="26"/>
      <c r="D375" s="67"/>
      <c r="E375" s="67"/>
      <c r="F375" s="26"/>
      <c r="G375" s="69"/>
      <c r="I375" s="26"/>
      <c r="J375" s="69"/>
      <c r="K375" s="69"/>
      <c r="L375" s="67"/>
      <c r="M375" s="69"/>
      <c r="N375" s="71"/>
      <c r="O375" s="72"/>
      <c r="P375" s="26"/>
      <c r="Q375" s="26"/>
      <c r="R375" s="26"/>
      <c r="S375" s="26"/>
    </row>
    <row r="376" spans="1:19" s="66" customFormat="1">
      <c r="A376" s="150"/>
      <c r="B376" s="1"/>
      <c r="C376" s="26"/>
      <c r="D376" s="67"/>
      <c r="E376" s="67"/>
      <c r="F376" s="26"/>
      <c r="G376" s="69"/>
      <c r="I376" s="26"/>
      <c r="J376" s="69"/>
      <c r="K376" s="69"/>
      <c r="L376" s="67"/>
      <c r="M376" s="69"/>
      <c r="N376" s="71"/>
      <c r="O376" s="72"/>
      <c r="P376" s="26"/>
      <c r="Q376" s="26"/>
      <c r="R376" s="26"/>
      <c r="S376" s="26"/>
    </row>
    <row r="377" spans="1:19" s="66" customFormat="1">
      <c r="A377" s="150"/>
      <c r="B377" s="1"/>
      <c r="C377" s="26"/>
      <c r="D377" s="67"/>
      <c r="E377" s="67"/>
      <c r="F377" s="26"/>
      <c r="G377" s="69"/>
      <c r="I377" s="26"/>
      <c r="J377" s="69"/>
      <c r="K377" s="69"/>
      <c r="L377" s="67"/>
      <c r="M377" s="69"/>
      <c r="N377" s="71"/>
      <c r="O377" s="72"/>
      <c r="P377" s="26"/>
      <c r="Q377" s="26"/>
      <c r="R377" s="26"/>
      <c r="S377" s="26"/>
    </row>
    <row r="378" spans="1:19" s="66" customFormat="1">
      <c r="A378" s="150"/>
      <c r="B378" s="1"/>
      <c r="C378" s="26"/>
      <c r="D378" s="67"/>
      <c r="E378" s="67"/>
      <c r="F378" s="26"/>
      <c r="G378" s="69"/>
      <c r="I378" s="26"/>
      <c r="J378" s="69"/>
      <c r="K378" s="69"/>
      <c r="L378" s="67"/>
      <c r="M378" s="69"/>
      <c r="N378" s="71"/>
      <c r="O378" s="72"/>
      <c r="P378" s="26"/>
      <c r="Q378" s="26"/>
      <c r="R378" s="26"/>
      <c r="S378" s="26"/>
    </row>
    <row r="379" spans="1:19" s="66" customFormat="1">
      <c r="A379" s="150"/>
      <c r="B379" s="1"/>
      <c r="C379" s="26"/>
      <c r="D379" s="67"/>
      <c r="E379" s="67"/>
      <c r="F379" s="26"/>
      <c r="G379" s="69"/>
      <c r="I379" s="26"/>
      <c r="J379" s="69"/>
      <c r="K379" s="69"/>
      <c r="L379" s="67"/>
      <c r="M379" s="69"/>
      <c r="N379" s="71"/>
      <c r="O379" s="72"/>
      <c r="P379" s="26"/>
      <c r="Q379" s="26"/>
      <c r="R379" s="26"/>
      <c r="S379" s="26"/>
    </row>
    <row r="380" spans="1:19" s="66" customFormat="1">
      <c r="A380" s="150"/>
      <c r="B380" s="1"/>
      <c r="C380" s="26"/>
      <c r="D380" s="67"/>
      <c r="E380" s="67"/>
      <c r="F380" s="26"/>
      <c r="G380" s="69"/>
      <c r="I380" s="26"/>
      <c r="J380" s="69"/>
      <c r="K380" s="69"/>
      <c r="L380" s="67"/>
      <c r="M380" s="69"/>
      <c r="N380" s="71"/>
      <c r="O380" s="72"/>
      <c r="P380" s="26"/>
      <c r="Q380" s="26"/>
      <c r="R380" s="26"/>
      <c r="S380" s="26"/>
    </row>
    <row r="381" spans="1:19" s="66" customFormat="1">
      <c r="A381" s="150"/>
      <c r="B381" s="1"/>
      <c r="C381" s="26"/>
      <c r="D381" s="67"/>
      <c r="E381" s="67"/>
      <c r="F381" s="26"/>
      <c r="G381" s="69"/>
      <c r="I381" s="26"/>
      <c r="J381" s="69"/>
      <c r="K381" s="69"/>
      <c r="L381" s="67"/>
      <c r="M381" s="69"/>
      <c r="N381" s="71"/>
      <c r="O381" s="72"/>
      <c r="P381" s="26"/>
      <c r="Q381" s="26"/>
      <c r="R381" s="26"/>
      <c r="S381" s="26"/>
    </row>
    <row r="382" spans="1:19" s="66" customFormat="1">
      <c r="A382" s="150"/>
      <c r="B382" s="1"/>
      <c r="C382" s="26"/>
      <c r="D382" s="67"/>
      <c r="E382" s="67"/>
      <c r="F382" s="26"/>
      <c r="G382" s="69"/>
      <c r="I382" s="26"/>
      <c r="J382" s="69"/>
      <c r="K382" s="69"/>
      <c r="L382" s="67"/>
      <c r="M382" s="69"/>
      <c r="N382" s="71"/>
      <c r="O382" s="72"/>
      <c r="P382" s="26"/>
      <c r="Q382" s="26"/>
      <c r="R382" s="26"/>
      <c r="S382" s="26"/>
    </row>
    <row r="383" spans="1:19" s="66" customFormat="1">
      <c r="A383" s="150"/>
      <c r="B383" s="1"/>
      <c r="C383" s="26"/>
      <c r="D383" s="67"/>
      <c r="E383" s="67"/>
      <c r="F383" s="26"/>
      <c r="G383" s="69"/>
      <c r="I383" s="26"/>
      <c r="J383" s="69"/>
      <c r="K383" s="69"/>
      <c r="L383" s="67"/>
      <c r="M383" s="69"/>
      <c r="N383" s="71"/>
      <c r="O383" s="72"/>
      <c r="P383" s="26"/>
      <c r="Q383" s="26"/>
      <c r="R383" s="26"/>
      <c r="S383" s="26"/>
    </row>
    <row r="384" spans="1:19" s="66" customFormat="1">
      <c r="A384" s="150"/>
      <c r="B384" s="1"/>
      <c r="C384" s="26"/>
      <c r="D384" s="67"/>
      <c r="E384" s="67"/>
      <c r="F384" s="26"/>
      <c r="G384" s="69"/>
      <c r="I384" s="26"/>
      <c r="J384" s="69"/>
      <c r="K384" s="69"/>
      <c r="L384" s="67"/>
      <c r="M384" s="69"/>
      <c r="N384" s="71"/>
      <c r="O384" s="72"/>
      <c r="P384" s="26"/>
      <c r="Q384" s="26"/>
      <c r="R384" s="26"/>
      <c r="S384" s="26"/>
    </row>
    <row r="385" spans="1:19" s="66" customFormat="1">
      <c r="A385" s="150"/>
      <c r="B385" s="1"/>
      <c r="C385" s="26"/>
      <c r="D385" s="67"/>
      <c r="E385" s="67"/>
      <c r="F385" s="26"/>
      <c r="G385" s="69"/>
      <c r="I385" s="26"/>
      <c r="J385" s="69"/>
      <c r="K385" s="69"/>
      <c r="L385" s="67"/>
      <c r="M385" s="69"/>
      <c r="N385" s="71"/>
      <c r="O385" s="72"/>
      <c r="P385" s="26"/>
      <c r="Q385" s="26"/>
      <c r="R385" s="26"/>
      <c r="S385" s="26"/>
    </row>
    <row r="386" spans="1:19" s="66" customFormat="1">
      <c r="A386" s="150"/>
      <c r="B386" s="1"/>
      <c r="C386" s="26"/>
      <c r="D386" s="67"/>
      <c r="E386" s="67"/>
      <c r="F386" s="26"/>
      <c r="G386" s="69"/>
      <c r="I386" s="26"/>
      <c r="J386" s="69"/>
      <c r="K386" s="69"/>
      <c r="L386" s="67"/>
      <c r="M386" s="69"/>
      <c r="N386" s="71"/>
      <c r="O386" s="72"/>
      <c r="P386" s="26"/>
      <c r="Q386" s="26"/>
      <c r="R386" s="26"/>
      <c r="S386" s="26"/>
    </row>
    <row r="387" spans="1:19" s="66" customFormat="1">
      <c r="A387" s="150"/>
      <c r="B387" s="1"/>
      <c r="C387" s="26"/>
      <c r="D387" s="67"/>
      <c r="E387" s="67"/>
      <c r="F387" s="26"/>
      <c r="G387" s="69"/>
      <c r="I387" s="26"/>
      <c r="J387" s="69"/>
      <c r="K387" s="69"/>
      <c r="L387" s="67"/>
      <c r="M387" s="69"/>
      <c r="N387" s="71"/>
      <c r="O387" s="72"/>
      <c r="P387" s="26"/>
      <c r="Q387" s="26"/>
      <c r="R387" s="26"/>
      <c r="S387" s="26"/>
    </row>
    <row r="388" spans="1:19" s="66" customFormat="1">
      <c r="A388" s="150"/>
      <c r="B388" s="1"/>
      <c r="C388" s="26"/>
      <c r="D388" s="67"/>
      <c r="E388" s="67"/>
      <c r="F388" s="26"/>
      <c r="G388" s="69"/>
      <c r="I388" s="26"/>
      <c r="J388" s="69"/>
      <c r="K388" s="69"/>
      <c r="L388" s="67"/>
      <c r="M388" s="69"/>
      <c r="N388" s="71"/>
      <c r="O388" s="72"/>
      <c r="P388" s="26"/>
      <c r="Q388" s="26"/>
      <c r="R388" s="26"/>
      <c r="S388" s="26"/>
    </row>
    <row r="389" spans="1:19" s="66" customFormat="1">
      <c r="A389" s="150"/>
      <c r="B389" s="1"/>
      <c r="C389" s="26"/>
      <c r="D389" s="67"/>
      <c r="E389" s="67"/>
      <c r="F389" s="26"/>
      <c r="G389" s="69"/>
      <c r="I389" s="26"/>
      <c r="J389" s="69"/>
      <c r="K389" s="69"/>
      <c r="L389" s="67"/>
      <c r="M389" s="69"/>
      <c r="N389" s="71"/>
      <c r="O389" s="72"/>
      <c r="P389" s="26"/>
      <c r="Q389" s="26"/>
      <c r="R389" s="26"/>
      <c r="S389" s="26"/>
    </row>
    <row r="390" spans="1:19" s="66" customFormat="1">
      <c r="A390" s="150"/>
      <c r="B390" s="1"/>
      <c r="C390" s="26"/>
      <c r="D390" s="67"/>
      <c r="E390" s="67"/>
      <c r="F390" s="26"/>
      <c r="G390" s="69"/>
      <c r="I390" s="26"/>
      <c r="J390" s="69"/>
      <c r="K390" s="69"/>
      <c r="L390" s="67"/>
      <c r="M390" s="69"/>
      <c r="N390" s="71"/>
      <c r="O390" s="72"/>
      <c r="P390" s="26"/>
      <c r="Q390" s="26"/>
      <c r="R390" s="26"/>
      <c r="S390" s="26"/>
    </row>
    <row r="391" spans="1:19" s="66" customFormat="1">
      <c r="A391" s="150"/>
      <c r="B391" s="1"/>
      <c r="C391" s="26"/>
      <c r="D391" s="67"/>
      <c r="E391" s="67"/>
      <c r="F391" s="26"/>
      <c r="G391" s="69"/>
      <c r="I391" s="26"/>
      <c r="J391" s="69"/>
      <c r="K391" s="69"/>
      <c r="L391" s="67"/>
      <c r="M391" s="69"/>
      <c r="N391" s="71"/>
      <c r="O391" s="72"/>
      <c r="P391" s="26"/>
      <c r="Q391" s="26"/>
      <c r="R391" s="26"/>
      <c r="S391" s="26"/>
    </row>
    <row r="392" spans="1:19" s="66" customFormat="1">
      <c r="A392" s="150"/>
      <c r="B392" s="1"/>
      <c r="C392" s="26"/>
      <c r="D392" s="67"/>
      <c r="E392" s="67"/>
      <c r="F392" s="26"/>
      <c r="G392" s="69"/>
      <c r="I392" s="26"/>
      <c r="J392" s="69"/>
      <c r="K392" s="69"/>
      <c r="L392" s="67"/>
      <c r="M392" s="69"/>
      <c r="N392" s="71"/>
      <c r="O392" s="72"/>
      <c r="P392" s="26"/>
      <c r="Q392" s="26"/>
      <c r="R392" s="26"/>
      <c r="S392" s="26"/>
    </row>
    <row r="393" spans="1:19" s="66" customFormat="1">
      <c r="A393" s="150"/>
      <c r="B393" s="1"/>
      <c r="C393" s="26"/>
      <c r="D393" s="67"/>
      <c r="E393" s="67"/>
      <c r="F393" s="26"/>
      <c r="G393" s="69"/>
      <c r="I393" s="26"/>
      <c r="J393" s="69"/>
      <c r="K393" s="69"/>
      <c r="L393" s="67"/>
      <c r="M393" s="69"/>
      <c r="N393" s="71"/>
      <c r="O393" s="72"/>
      <c r="P393" s="26"/>
      <c r="Q393" s="26"/>
      <c r="R393" s="26"/>
      <c r="S393" s="26"/>
    </row>
    <row r="394" spans="1:19" s="66" customFormat="1">
      <c r="A394" s="150"/>
      <c r="B394" s="1"/>
      <c r="C394" s="26"/>
      <c r="D394" s="67"/>
      <c r="E394" s="67"/>
      <c r="F394" s="26"/>
      <c r="G394" s="69"/>
      <c r="I394" s="26"/>
      <c r="J394" s="69"/>
      <c r="K394" s="69"/>
      <c r="L394" s="67"/>
      <c r="M394" s="69"/>
      <c r="N394" s="71"/>
      <c r="O394" s="72"/>
      <c r="P394" s="26"/>
      <c r="Q394" s="26"/>
      <c r="R394" s="26"/>
      <c r="S394" s="26"/>
    </row>
    <row r="395" spans="1:19" s="66" customFormat="1">
      <c r="A395" s="150"/>
      <c r="B395" s="1"/>
      <c r="C395" s="26"/>
      <c r="D395" s="67"/>
      <c r="E395" s="67"/>
      <c r="F395" s="26"/>
      <c r="G395" s="69"/>
      <c r="I395" s="26"/>
      <c r="J395" s="69"/>
      <c r="K395" s="69"/>
      <c r="L395" s="67"/>
      <c r="M395" s="69"/>
      <c r="N395" s="71"/>
      <c r="O395" s="72"/>
      <c r="P395" s="26"/>
      <c r="Q395" s="26"/>
      <c r="R395" s="26"/>
      <c r="S395" s="26"/>
    </row>
    <row r="396" spans="1:19" s="66" customFormat="1">
      <c r="A396" s="150"/>
      <c r="B396" s="1"/>
      <c r="C396" s="26"/>
      <c r="D396" s="67"/>
      <c r="E396" s="67"/>
      <c r="F396" s="26"/>
      <c r="G396" s="69"/>
      <c r="I396" s="26"/>
      <c r="J396" s="69"/>
      <c r="K396" s="69"/>
      <c r="L396" s="67"/>
      <c r="M396" s="69"/>
      <c r="N396" s="71"/>
      <c r="O396" s="72"/>
      <c r="P396" s="26"/>
      <c r="Q396" s="26"/>
      <c r="R396" s="26"/>
      <c r="S396" s="26"/>
    </row>
    <row r="397" spans="1:19" s="66" customFormat="1">
      <c r="A397" s="150"/>
      <c r="B397" s="1"/>
      <c r="C397" s="26"/>
      <c r="D397" s="67"/>
      <c r="E397" s="67"/>
      <c r="F397" s="26"/>
      <c r="G397" s="69"/>
      <c r="I397" s="26"/>
      <c r="J397" s="69"/>
      <c r="K397" s="69"/>
      <c r="L397" s="67"/>
      <c r="M397" s="69"/>
      <c r="N397" s="71"/>
      <c r="O397" s="72"/>
      <c r="P397" s="26"/>
      <c r="Q397" s="26"/>
      <c r="R397" s="26"/>
      <c r="S397" s="26"/>
    </row>
    <row r="398" spans="1:19" s="66" customFormat="1">
      <c r="A398" s="150"/>
      <c r="B398" s="1"/>
      <c r="C398" s="26"/>
      <c r="D398" s="67"/>
      <c r="E398" s="67"/>
      <c r="F398" s="26"/>
      <c r="G398" s="69"/>
      <c r="I398" s="26"/>
      <c r="J398" s="69"/>
      <c r="K398" s="69"/>
      <c r="L398" s="67"/>
      <c r="M398" s="69"/>
      <c r="N398" s="71"/>
      <c r="O398" s="72"/>
      <c r="P398" s="26"/>
      <c r="Q398" s="26"/>
      <c r="R398" s="26"/>
      <c r="S398" s="26"/>
    </row>
    <row r="399" spans="1:19" s="66" customFormat="1">
      <c r="A399" s="150"/>
      <c r="B399" s="1"/>
      <c r="C399" s="26"/>
      <c r="D399" s="67"/>
      <c r="E399" s="67"/>
      <c r="F399" s="26"/>
      <c r="G399" s="69"/>
      <c r="I399" s="26"/>
      <c r="J399" s="69"/>
      <c r="K399" s="69"/>
      <c r="L399" s="67"/>
      <c r="M399" s="69"/>
      <c r="N399" s="71"/>
      <c r="O399" s="72"/>
      <c r="P399" s="26"/>
      <c r="Q399" s="26"/>
      <c r="R399" s="26"/>
      <c r="S399" s="26"/>
    </row>
    <row r="400" spans="1:19" s="66" customFormat="1">
      <c r="A400" s="150"/>
      <c r="B400" s="1"/>
      <c r="C400" s="26"/>
      <c r="D400" s="67"/>
      <c r="E400" s="67"/>
      <c r="F400" s="26"/>
      <c r="G400" s="69"/>
      <c r="I400" s="26"/>
      <c r="J400" s="69"/>
      <c r="K400" s="69"/>
      <c r="L400" s="67"/>
      <c r="M400" s="69"/>
      <c r="N400" s="71"/>
      <c r="O400" s="72"/>
      <c r="P400" s="26"/>
      <c r="Q400" s="26"/>
      <c r="R400" s="26"/>
      <c r="S400" s="26"/>
    </row>
    <row r="401" spans="1:19" s="66" customFormat="1">
      <c r="A401" s="150"/>
      <c r="B401" s="1"/>
      <c r="C401" s="26"/>
      <c r="D401" s="67"/>
      <c r="E401" s="67"/>
      <c r="F401" s="26"/>
      <c r="G401" s="69"/>
      <c r="I401" s="26"/>
      <c r="J401" s="69"/>
      <c r="K401" s="69"/>
      <c r="L401" s="67"/>
      <c r="M401" s="69"/>
      <c r="N401" s="71"/>
      <c r="O401" s="72"/>
      <c r="P401" s="26"/>
      <c r="Q401" s="26"/>
      <c r="R401" s="26"/>
      <c r="S401" s="26"/>
    </row>
    <row r="402" spans="1:19" s="66" customFormat="1">
      <c r="A402" s="150"/>
      <c r="B402" s="1"/>
      <c r="C402" s="26"/>
      <c r="D402" s="67"/>
      <c r="E402" s="67"/>
      <c r="F402" s="26"/>
      <c r="G402" s="69"/>
      <c r="I402" s="26"/>
      <c r="J402" s="69"/>
      <c r="K402" s="69"/>
      <c r="L402" s="67"/>
      <c r="M402" s="69"/>
      <c r="N402" s="71"/>
      <c r="O402" s="72"/>
      <c r="P402" s="26"/>
      <c r="Q402" s="26"/>
      <c r="R402" s="26"/>
      <c r="S402" s="26"/>
    </row>
    <row r="403" spans="1:19" s="66" customFormat="1">
      <c r="A403" s="150"/>
      <c r="B403" s="1"/>
      <c r="C403" s="26"/>
      <c r="D403" s="67"/>
      <c r="E403" s="67"/>
      <c r="F403" s="26"/>
      <c r="G403" s="69"/>
      <c r="I403" s="26"/>
      <c r="J403" s="69"/>
      <c r="K403" s="69"/>
      <c r="L403" s="67"/>
      <c r="M403" s="69"/>
      <c r="N403" s="71"/>
      <c r="O403" s="72"/>
      <c r="P403" s="26"/>
      <c r="Q403" s="26"/>
      <c r="R403" s="26"/>
      <c r="S403" s="26"/>
    </row>
    <row r="404" spans="1:19" s="66" customFormat="1">
      <c r="A404" s="150"/>
      <c r="B404" s="1"/>
      <c r="C404" s="26"/>
      <c r="D404" s="67"/>
      <c r="E404" s="67"/>
      <c r="F404" s="26"/>
      <c r="G404" s="69"/>
      <c r="I404" s="26"/>
      <c r="J404" s="69"/>
      <c r="K404" s="69"/>
      <c r="L404" s="67"/>
      <c r="M404" s="69"/>
      <c r="N404" s="71"/>
      <c r="O404" s="72"/>
      <c r="P404" s="26"/>
      <c r="Q404" s="26"/>
      <c r="R404" s="26"/>
      <c r="S404" s="26"/>
    </row>
    <row r="405" spans="1:19" s="66" customFormat="1">
      <c r="A405" s="150"/>
      <c r="B405" s="1"/>
      <c r="C405" s="26"/>
      <c r="D405" s="67"/>
      <c r="E405" s="67"/>
      <c r="F405" s="26"/>
      <c r="G405" s="69"/>
      <c r="I405" s="26"/>
      <c r="J405" s="69"/>
      <c r="K405" s="69"/>
      <c r="L405" s="67"/>
      <c r="M405" s="69"/>
      <c r="N405" s="71"/>
      <c r="O405" s="72"/>
      <c r="P405" s="26"/>
      <c r="Q405" s="26"/>
      <c r="R405" s="26"/>
      <c r="S405" s="26"/>
    </row>
    <row r="406" spans="1:19" s="66" customFormat="1">
      <c r="A406" s="150"/>
      <c r="B406" s="1"/>
      <c r="C406" s="26"/>
      <c r="D406" s="67"/>
      <c r="E406" s="67"/>
      <c r="F406" s="26"/>
      <c r="G406" s="69"/>
      <c r="I406" s="26"/>
      <c r="J406" s="69"/>
      <c r="K406" s="69"/>
      <c r="L406" s="67"/>
      <c r="M406" s="69"/>
      <c r="N406" s="71"/>
      <c r="O406" s="72"/>
      <c r="P406" s="26"/>
      <c r="Q406" s="26"/>
      <c r="R406" s="26"/>
      <c r="S406" s="26"/>
    </row>
    <row r="407" spans="1:19" s="66" customFormat="1">
      <c r="A407" s="150"/>
      <c r="B407" s="1"/>
      <c r="C407" s="26"/>
      <c r="D407" s="67"/>
      <c r="E407" s="67"/>
      <c r="F407" s="26"/>
      <c r="G407" s="69"/>
      <c r="I407" s="26"/>
      <c r="J407" s="69"/>
      <c r="K407" s="69"/>
      <c r="L407" s="67"/>
      <c r="M407" s="69"/>
      <c r="N407" s="71"/>
      <c r="O407" s="72"/>
      <c r="P407" s="26"/>
      <c r="Q407" s="26"/>
      <c r="R407" s="26"/>
      <c r="S407" s="26"/>
    </row>
    <row r="408" spans="1:19" s="66" customFormat="1">
      <c r="A408" s="150"/>
      <c r="B408" s="1"/>
      <c r="C408" s="26"/>
      <c r="D408" s="67"/>
      <c r="E408" s="67"/>
      <c r="F408" s="26"/>
      <c r="G408" s="69"/>
      <c r="I408" s="26"/>
      <c r="J408" s="69"/>
      <c r="K408" s="69"/>
      <c r="L408" s="67"/>
      <c r="M408" s="69"/>
      <c r="N408" s="71"/>
      <c r="O408" s="72"/>
      <c r="P408" s="26"/>
      <c r="Q408" s="26"/>
      <c r="R408" s="26"/>
      <c r="S408" s="26"/>
    </row>
    <row r="409" spans="1:19" s="66" customFormat="1">
      <c r="A409" s="150"/>
      <c r="B409" s="1"/>
      <c r="C409" s="26"/>
      <c r="D409" s="67"/>
      <c r="E409" s="67"/>
      <c r="F409" s="26"/>
      <c r="G409" s="69"/>
      <c r="I409" s="26"/>
      <c r="J409" s="69"/>
      <c r="K409" s="69"/>
      <c r="L409" s="67"/>
      <c r="M409" s="69"/>
      <c r="N409" s="71"/>
      <c r="O409" s="72"/>
      <c r="P409" s="26"/>
      <c r="Q409" s="26"/>
      <c r="R409" s="26"/>
      <c r="S409" s="26"/>
    </row>
    <row r="410" spans="1:19" s="66" customFormat="1">
      <c r="A410" s="150"/>
      <c r="B410" s="1"/>
      <c r="C410" s="26"/>
      <c r="D410" s="67"/>
      <c r="E410" s="67"/>
      <c r="F410" s="26"/>
      <c r="G410" s="69"/>
      <c r="I410" s="26"/>
      <c r="J410" s="69"/>
      <c r="K410" s="69"/>
      <c r="L410" s="67"/>
      <c r="M410" s="69"/>
      <c r="N410" s="71"/>
      <c r="O410" s="72"/>
      <c r="P410" s="26"/>
      <c r="Q410" s="26"/>
      <c r="R410" s="26"/>
      <c r="S410" s="26"/>
    </row>
    <row r="411" spans="1:19" s="66" customFormat="1">
      <c r="A411" s="150"/>
      <c r="B411" s="1"/>
      <c r="C411" s="26"/>
      <c r="D411" s="67"/>
      <c r="E411" s="67"/>
      <c r="F411" s="26"/>
      <c r="G411" s="69"/>
      <c r="I411" s="26"/>
      <c r="J411" s="69"/>
      <c r="K411" s="69"/>
      <c r="L411" s="67"/>
      <c r="M411" s="69"/>
      <c r="N411" s="71"/>
      <c r="O411" s="72"/>
      <c r="P411" s="26"/>
      <c r="Q411" s="26"/>
      <c r="R411" s="26"/>
      <c r="S411" s="26"/>
    </row>
    <row r="412" spans="1:19" s="66" customFormat="1">
      <c r="A412" s="150"/>
      <c r="B412" s="1"/>
      <c r="C412" s="26"/>
      <c r="D412" s="67"/>
      <c r="E412" s="67"/>
      <c r="F412" s="26"/>
      <c r="G412" s="69"/>
      <c r="I412" s="26"/>
      <c r="J412" s="69"/>
      <c r="K412" s="69"/>
      <c r="L412" s="67"/>
      <c r="M412" s="69"/>
      <c r="N412" s="71"/>
      <c r="O412" s="72"/>
      <c r="P412" s="26"/>
      <c r="Q412" s="26"/>
      <c r="R412" s="26"/>
      <c r="S412" s="26"/>
    </row>
    <row r="413" spans="1:19" s="66" customFormat="1">
      <c r="A413" s="150"/>
      <c r="B413" s="1"/>
      <c r="C413" s="26"/>
      <c r="D413" s="67"/>
      <c r="E413" s="67"/>
      <c r="F413" s="26"/>
      <c r="G413" s="69"/>
      <c r="I413" s="26"/>
      <c r="J413" s="69"/>
      <c r="K413" s="69"/>
      <c r="L413" s="67"/>
      <c r="M413" s="69"/>
      <c r="N413" s="71"/>
      <c r="O413" s="72"/>
      <c r="P413" s="26"/>
      <c r="Q413" s="26"/>
      <c r="R413" s="26"/>
      <c r="S413" s="26"/>
    </row>
    <row r="414" spans="1:19">
      <c r="A414" s="24"/>
    </row>
    <row r="415" spans="1:19">
      <c r="A415" s="24"/>
    </row>
    <row r="416" spans="1:19">
      <c r="A416" s="24"/>
    </row>
    <row r="417" spans="1:19">
      <c r="A417" s="24"/>
    </row>
    <row r="418" spans="1:19">
      <c r="A418" s="24"/>
    </row>
    <row r="419" spans="1:19">
      <c r="A419" s="24"/>
    </row>
    <row r="420" spans="1:19" s="66" customFormat="1">
      <c r="A420" s="150"/>
      <c r="B420" s="1"/>
      <c r="C420" s="26"/>
      <c r="D420" s="67"/>
      <c r="E420" s="67"/>
      <c r="F420" s="26"/>
      <c r="G420" s="69"/>
      <c r="I420" s="26"/>
      <c r="J420" s="69"/>
      <c r="K420" s="69"/>
      <c r="L420" s="67"/>
      <c r="M420" s="69"/>
      <c r="N420" s="71"/>
      <c r="O420" s="72"/>
      <c r="P420" s="26"/>
      <c r="Q420" s="26"/>
      <c r="R420" s="26"/>
      <c r="S420" s="26"/>
    </row>
    <row r="421" spans="1:19" s="66" customFormat="1">
      <c r="A421" s="150"/>
      <c r="B421" s="1"/>
      <c r="C421" s="26"/>
      <c r="D421" s="67"/>
      <c r="E421" s="67"/>
      <c r="F421" s="26"/>
      <c r="G421" s="69"/>
      <c r="I421" s="26"/>
      <c r="J421" s="69"/>
      <c r="K421" s="69"/>
      <c r="L421" s="67"/>
      <c r="M421" s="69"/>
      <c r="N421" s="71"/>
      <c r="O421" s="72"/>
      <c r="P421" s="26"/>
      <c r="Q421" s="26"/>
      <c r="R421" s="26"/>
      <c r="S421" s="26"/>
    </row>
    <row r="422" spans="1:19" s="66" customFormat="1">
      <c r="A422" s="150"/>
      <c r="B422" s="1"/>
      <c r="C422" s="26"/>
      <c r="D422" s="67"/>
      <c r="E422" s="67"/>
      <c r="F422" s="26"/>
      <c r="G422" s="69"/>
      <c r="I422" s="26"/>
      <c r="J422" s="69"/>
      <c r="K422" s="69"/>
      <c r="L422" s="67"/>
      <c r="M422" s="69"/>
      <c r="N422" s="71"/>
      <c r="O422" s="72"/>
      <c r="P422" s="26"/>
      <c r="Q422" s="26"/>
      <c r="R422" s="26"/>
      <c r="S422" s="26"/>
    </row>
    <row r="423" spans="1:19" s="66" customFormat="1">
      <c r="A423" s="150"/>
      <c r="B423" s="1"/>
      <c r="C423" s="26"/>
      <c r="D423" s="67"/>
      <c r="E423" s="67"/>
      <c r="F423" s="26"/>
      <c r="G423" s="69"/>
      <c r="I423" s="26"/>
      <c r="J423" s="69"/>
      <c r="K423" s="69"/>
      <c r="L423" s="67"/>
      <c r="M423" s="69"/>
      <c r="N423" s="71"/>
      <c r="O423" s="72"/>
      <c r="P423" s="26"/>
      <c r="Q423" s="26"/>
      <c r="R423" s="26"/>
      <c r="S423" s="26"/>
    </row>
    <row r="424" spans="1:19" s="66" customFormat="1">
      <c r="A424" s="150"/>
      <c r="B424" s="1"/>
      <c r="C424" s="26"/>
      <c r="D424" s="67"/>
      <c r="E424" s="67"/>
      <c r="F424" s="26"/>
      <c r="G424" s="69"/>
      <c r="I424" s="26"/>
      <c r="J424" s="69"/>
      <c r="K424" s="69"/>
      <c r="L424" s="67"/>
      <c r="M424" s="69"/>
      <c r="N424" s="71"/>
      <c r="O424" s="72"/>
      <c r="P424" s="26"/>
      <c r="Q424" s="26"/>
      <c r="R424" s="26"/>
      <c r="S424" s="26"/>
    </row>
    <row r="425" spans="1:19" s="66" customFormat="1">
      <c r="A425" s="150"/>
      <c r="B425" s="1"/>
      <c r="C425" s="26"/>
      <c r="D425" s="67"/>
      <c r="E425" s="67"/>
      <c r="F425" s="26"/>
      <c r="G425" s="69"/>
      <c r="I425" s="26"/>
      <c r="J425" s="69"/>
      <c r="K425" s="69"/>
      <c r="L425" s="67"/>
      <c r="M425" s="69"/>
      <c r="N425" s="71"/>
      <c r="O425" s="72"/>
      <c r="P425" s="26"/>
      <c r="Q425" s="26"/>
      <c r="R425" s="26"/>
      <c r="S425" s="26"/>
    </row>
    <row r="426" spans="1:19" s="66" customFormat="1">
      <c r="A426" s="150"/>
      <c r="B426" s="1"/>
      <c r="C426" s="26"/>
      <c r="D426" s="67"/>
      <c r="E426" s="67"/>
      <c r="F426" s="26"/>
      <c r="G426" s="69"/>
      <c r="I426" s="26"/>
      <c r="J426" s="69"/>
      <c r="K426" s="69"/>
      <c r="L426" s="67"/>
      <c r="M426" s="69"/>
      <c r="N426" s="71"/>
      <c r="O426" s="72"/>
      <c r="P426" s="26"/>
      <c r="Q426" s="26"/>
      <c r="R426" s="26"/>
      <c r="S426" s="26"/>
    </row>
    <row r="427" spans="1:19" s="66" customFormat="1">
      <c r="A427" s="150"/>
      <c r="B427" s="1"/>
      <c r="C427" s="26"/>
      <c r="D427" s="67"/>
      <c r="E427" s="67"/>
      <c r="F427" s="26"/>
      <c r="G427" s="69"/>
      <c r="I427" s="26"/>
      <c r="J427" s="69"/>
      <c r="K427" s="69"/>
      <c r="L427" s="67"/>
      <c r="M427" s="69"/>
      <c r="N427" s="71"/>
      <c r="O427" s="72"/>
      <c r="P427" s="26"/>
      <c r="Q427" s="26"/>
      <c r="R427" s="26"/>
      <c r="S427" s="26"/>
    </row>
    <row r="428" spans="1:19" s="66" customFormat="1">
      <c r="A428" s="150"/>
      <c r="B428" s="1"/>
      <c r="C428" s="26"/>
      <c r="D428" s="67"/>
      <c r="E428" s="67"/>
      <c r="F428" s="26"/>
      <c r="G428" s="69"/>
      <c r="I428" s="26"/>
      <c r="J428" s="69"/>
      <c r="K428" s="69"/>
      <c r="L428" s="67"/>
      <c r="M428" s="69"/>
      <c r="N428" s="71"/>
      <c r="O428" s="72"/>
      <c r="P428" s="26"/>
      <c r="Q428" s="26"/>
      <c r="R428" s="26"/>
      <c r="S428" s="26"/>
    </row>
    <row r="429" spans="1:19" s="66" customFormat="1">
      <c r="A429" s="150"/>
      <c r="B429" s="1"/>
      <c r="C429" s="26"/>
      <c r="D429" s="67"/>
      <c r="E429" s="67"/>
      <c r="F429" s="26"/>
      <c r="G429" s="69"/>
      <c r="I429" s="26"/>
      <c r="J429" s="69"/>
      <c r="K429" s="69"/>
      <c r="L429" s="67"/>
      <c r="M429" s="69"/>
      <c r="N429" s="71"/>
      <c r="O429" s="72"/>
      <c r="P429" s="26"/>
      <c r="Q429" s="26"/>
      <c r="R429" s="26"/>
      <c r="S429" s="26"/>
    </row>
    <row r="430" spans="1:19" s="66" customFormat="1">
      <c r="A430" s="150"/>
      <c r="B430" s="1"/>
      <c r="C430" s="26"/>
      <c r="D430" s="67"/>
      <c r="E430" s="67"/>
      <c r="F430" s="26"/>
      <c r="G430" s="69"/>
      <c r="I430" s="26"/>
      <c r="J430" s="69"/>
      <c r="K430" s="69"/>
      <c r="L430" s="67"/>
      <c r="M430" s="69"/>
      <c r="N430" s="71"/>
      <c r="O430" s="72"/>
      <c r="P430" s="26"/>
      <c r="Q430" s="26"/>
      <c r="R430" s="26"/>
      <c r="S430" s="26"/>
    </row>
    <row r="431" spans="1:19" s="66" customFormat="1">
      <c r="A431" s="150"/>
      <c r="B431" s="1"/>
      <c r="C431" s="26"/>
      <c r="D431" s="67"/>
      <c r="E431" s="67"/>
      <c r="F431" s="26"/>
      <c r="G431" s="69"/>
      <c r="I431" s="26"/>
      <c r="J431" s="69"/>
      <c r="K431" s="69"/>
      <c r="L431" s="67"/>
      <c r="M431" s="69"/>
      <c r="N431" s="71"/>
      <c r="O431" s="72"/>
      <c r="P431" s="26"/>
      <c r="Q431" s="26"/>
      <c r="R431" s="26"/>
      <c r="S431" s="26"/>
    </row>
    <row r="432" spans="1:19" s="66" customFormat="1">
      <c r="A432" s="150"/>
      <c r="B432" s="1"/>
      <c r="C432" s="26"/>
      <c r="D432" s="67"/>
      <c r="E432" s="67"/>
      <c r="F432" s="26"/>
      <c r="G432" s="69"/>
      <c r="I432" s="26"/>
      <c r="J432" s="69"/>
      <c r="K432" s="69"/>
      <c r="L432" s="67"/>
      <c r="M432" s="69"/>
      <c r="N432" s="71"/>
      <c r="O432" s="72"/>
      <c r="P432" s="26"/>
      <c r="Q432" s="26"/>
      <c r="R432" s="26"/>
      <c r="S432" s="26"/>
    </row>
    <row r="433" spans="1:19" s="66" customFormat="1">
      <c r="A433" s="150"/>
      <c r="B433" s="1"/>
      <c r="C433" s="26"/>
      <c r="D433" s="67"/>
      <c r="E433" s="67"/>
      <c r="F433" s="26"/>
      <c r="G433" s="69"/>
      <c r="I433" s="26"/>
      <c r="J433" s="69"/>
      <c r="K433" s="69"/>
      <c r="L433" s="67"/>
      <c r="M433" s="69"/>
      <c r="N433" s="71"/>
      <c r="O433" s="72"/>
      <c r="P433" s="26"/>
      <c r="Q433" s="26"/>
      <c r="R433" s="26"/>
      <c r="S433" s="26"/>
    </row>
    <row r="434" spans="1:19" s="66" customFormat="1">
      <c r="A434" s="150"/>
      <c r="B434" s="1"/>
      <c r="C434" s="26"/>
      <c r="D434" s="67"/>
      <c r="E434" s="67"/>
      <c r="F434" s="26"/>
      <c r="G434" s="69"/>
      <c r="I434" s="26"/>
      <c r="J434" s="69"/>
      <c r="K434" s="69"/>
      <c r="L434" s="67"/>
      <c r="M434" s="69"/>
      <c r="N434" s="71"/>
      <c r="O434" s="72"/>
      <c r="P434" s="26"/>
      <c r="Q434" s="26"/>
      <c r="R434" s="26"/>
      <c r="S434" s="26"/>
    </row>
    <row r="435" spans="1:19" s="66" customFormat="1">
      <c r="A435" s="150"/>
      <c r="B435" s="1"/>
      <c r="C435" s="26"/>
      <c r="D435" s="67"/>
      <c r="E435" s="67"/>
      <c r="F435" s="26"/>
      <c r="G435" s="69"/>
      <c r="I435" s="26"/>
      <c r="J435" s="69"/>
      <c r="K435" s="69"/>
      <c r="L435" s="67"/>
      <c r="M435" s="69"/>
      <c r="N435" s="71"/>
      <c r="O435" s="72"/>
      <c r="P435" s="26"/>
      <c r="Q435" s="26"/>
      <c r="R435" s="26"/>
      <c r="S435" s="26"/>
    </row>
    <row r="436" spans="1:19" s="66" customFormat="1">
      <c r="A436" s="150"/>
      <c r="B436" s="1"/>
      <c r="C436" s="26"/>
      <c r="D436" s="67"/>
      <c r="E436" s="67"/>
      <c r="F436" s="26"/>
      <c r="G436" s="69"/>
      <c r="I436" s="26"/>
      <c r="J436" s="69"/>
      <c r="K436" s="69"/>
      <c r="L436" s="67"/>
      <c r="M436" s="69"/>
      <c r="N436" s="71"/>
      <c r="O436" s="72"/>
      <c r="P436" s="26"/>
      <c r="Q436" s="26"/>
      <c r="R436" s="26"/>
      <c r="S436" s="26"/>
    </row>
    <row r="437" spans="1:19" s="66" customFormat="1">
      <c r="A437" s="150"/>
      <c r="B437" s="1"/>
      <c r="C437" s="26"/>
      <c r="D437" s="67"/>
      <c r="E437" s="67"/>
      <c r="F437" s="26"/>
      <c r="G437" s="69"/>
      <c r="I437" s="26"/>
      <c r="J437" s="69"/>
      <c r="K437" s="69"/>
      <c r="L437" s="67"/>
      <c r="M437" s="69"/>
      <c r="N437" s="71"/>
      <c r="O437" s="72"/>
      <c r="P437" s="26"/>
      <c r="Q437" s="26"/>
      <c r="R437" s="26"/>
      <c r="S437" s="26"/>
    </row>
    <row r="438" spans="1:19" s="66" customFormat="1">
      <c r="A438" s="150"/>
      <c r="B438" s="1"/>
      <c r="C438" s="26"/>
      <c r="D438" s="67"/>
      <c r="E438" s="67"/>
      <c r="F438" s="26"/>
      <c r="G438" s="69"/>
      <c r="I438" s="26"/>
      <c r="J438" s="69"/>
      <c r="K438" s="69"/>
      <c r="L438" s="67"/>
      <c r="M438" s="69"/>
      <c r="N438" s="71"/>
      <c r="O438" s="72"/>
      <c r="P438" s="26"/>
      <c r="Q438" s="26"/>
      <c r="R438" s="26"/>
      <c r="S438" s="26"/>
    </row>
    <row r="439" spans="1:19" s="66" customFormat="1">
      <c r="A439" s="150"/>
      <c r="B439" s="1"/>
      <c r="C439" s="26"/>
      <c r="D439" s="67"/>
      <c r="E439" s="67"/>
      <c r="F439" s="26"/>
      <c r="G439" s="69"/>
      <c r="I439" s="26"/>
      <c r="J439" s="69"/>
      <c r="K439" s="69"/>
      <c r="L439" s="67"/>
      <c r="M439" s="69"/>
      <c r="N439" s="71"/>
      <c r="O439" s="72"/>
      <c r="P439" s="26"/>
      <c r="Q439" s="26"/>
      <c r="R439" s="26"/>
      <c r="S439" s="26"/>
    </row>
    <row r="440" spans="1:19" s="66" customFormat="1">
      <c r="A440" s="150"/>
      <c r="B440" s="1"/>
      <c r="C440" s="26"/>
      <c r="D440" s="67"/>
      <c r="E440" s="67"/>
      <c r="F440" s="26"/>
      <c r="G440" s="69"/>
      <c r="I440" s="26"/>
      <c r="J440" s="69"/>
      <c r="K440" s="69"/>
      <c r="L440" s="67"/>
      <c r="M440" s="69"/>
      <c r="N440" s="71"/>
      <c r="O440" s="72"/>
      <c r="P440" s="26"/>
      <c r="Q440" s="26"/>
      <c r="R440" s="26"/>
      <c r="S440" s="26"/>
    </row>
    <row r="441" spans="1:19" s="66" customFormat="1">
      <c r="A441" s="150"/>
      <c r="B441" s="1"/>
      <c r="C441" s="26"/>
      <c r="D441" s="67"/>
      <c r="E441" s="67"/>
      <c r="F441" s="26"/>
      <c r="G441" s="69"/>
      <c r="I441" s="26"/>
      <c r="J441" s="69"/>
      <c r="K441" s="69"/>
      <c r="L441" s="67"/>
      <c r="M441" s="69"/>
      <c r="N441" s="71"/>
      <c r="O441" s="72"/>
      <c r="P441" s="26"/>
      <c r="Q441" s="26"/>
      <c r="R441" s="26"/>
      <c r="S441" s="26"/>
    </row>
    <row r="442" spans="1:19" s="66" customFormat="1">
      <c r="A442" s="150"/>
      <c r="B442" s="1"/>
      <c r="C442" s="26"/>
      <c r="D442" s="67"/>
      <c r="E442" s="67"/>
      <c r="F442" s="26"/>
      <c r="G442" s="69"/>
      <c r="I442" s="26"/>
      <c r="J442" s="69"/>
      <c r="K442" s="69"/>
      <c r="L442" s="67"/>
      <c r="M442" s="69"/>
      <c r="N442" s="71"/>
      <c r="O442" s="72"/>
      <c r="P442" s="26"/>
      <c r="Q442" s="26"/>
      <c r="R442" s="26"/>
      <c r="S442" s="26"/>
    </row>
    <row r="443" spans="1:19" s="66" customFormat="1">
      <c r="A443" s="150"/>
      <c r="B443" s="1"/>
      <c r="C443" s="26"/>
      <c r="D443" s="67"/>
      <c r="E443" s="67"/>
      <c r="F443" s="26"/>
      <c r="G443" s="69"/>
      <c r="I443" s="26"/>
      <c r="J443" s="69"/>
      <c r="K443" s="69"/>
      <c r="L443" s="67"/>
      <c r="M443" s="69"/>
      <c r="N443" s="71"/>
      <c r="O443" s="72"/>
      <c r="P443" s="26"/>
      <c r="Q443" s="26"/>
      <c r="R443" s="26"/>
      <c r="S443" s="26"/>
    </row>
    <row r="444" spans="1:19" s="66" customFormat="1">
      <c r="A444" s="150"/>
      <c r="B444" s="1"/>
      <c r="C444" s="26"/>
      <c r="D444" s="67"/>
      <c r="E444" s="67"/>
      <c r="F444" s="26"/>
      <c r="G444" s="69"/>
      <c r="I444" s="26"/>
      <c r="J444" s="69"/>
      <c r="K444" s="69"/>
      <c r="L444" s="67"/>
      <c r="M444" s="69"/>
      <c r="N444" s="71"/>
      <c r="O444" s="72"/>
      <c r="P444" s="26"/>
      <c r="Q444" s="26"/>
      <c r="R444" s="26"/>
      <c r="S444" s="26"/>
    </row>
    <row r="445" spans="1:19" s="66" customFormat="1">
      <c r="A445" s="150"/>
      <c r="B445" s="1"/>
      <c r="C445" s="26"/>
      <c r="D445" s="67"/>
      <c r="E445" s="67"/>
      <c r="F445" s="26"/>
      <c r="G445" s="69"/>
      <c r="I445" s="26"/>
      <c r="J445" s="69"/>
      <c r="K445" s="69"/>
      <c r="L445" s="67"/>
      <c r="M445" s="69"/>
      <c r="N445" s="71"/>
      <c r="O445" s="72"/>
      <c r="P445" s="26"/>
      <c r="Q445" s="26"/>
      <c r="R445" s="26"/>
      <c r="S445" s="26"/>
    </row>
    <row r="446" spans="1:19" s="66" customFormat="1">
      <c r="A446" s="150"/>
      <c r="B446" s="1"/>
      <c r="C446" s="26"/>
      <c r="D446" s="67"/>
      <c r="E446" s="67"/>
      <c r="F446" s="26"/>
      <c r="G446" s="69"/>
      <c r="I446" s="26"/>
      <c r="J446" s="69"/>
      <c r="K446" s="69"/>
      <c r="L446" s="67"/>
      <c r="M446" s="69"/>
      <c r="N446" s="71"/>
      <c r="O446" s="72"/>
      <c r="P446" s="26"/>
      <c r="Q446" s="26"/>
      <c r="R446" s="26"/>
      <c r="S446" s="26"/>
    </row>
    <row r="447" spans="1:19" s="66" customFormat="1">
      <c r="A447" s="150"/>
      <c r="B447" s="1"/>
      <c r="C447" s="26"/>
      <c r="D447" s="67"/>
      <c r="E447" s="67"/>
      <c r="F447" s="26"/>
      <c r="G447" s="69"/>
      <c r="I447" s="26"/>
      <c r="J447" s="69"/>
      <c r="K447" s="69"/>
      <c r="L447" s="67"/>
      <c r="M447" s="69"/>
      <c r="N447" s="71"/>
      <c r="O447" s="72"/>
      <c r="P447" s="26"/>
      <c r="Q447" s="26"/>
      <c r="R447" s="26"/>
      <c r="S447" s="26"/>
    </row>
    <row r="448" spans="1:19" s="66" customFormat="1">
      <c r="A448" s="150"/>
      <c r="B448" s="1"/>
      <c r="C448" s="26"/>
      <c r="D448" s="67"/>
      <c r="E448" s="67"/>
      <c r="F448" s="26"/>
      <c r="G448" s="69"/>
      <c r="I448" s="26"/>
      <c r="J448" s="69"/>
      <c r="K448" s="69"/>
      <c r="L448" s="67"/>
      <c r="M448" s="69"/>
      <c r="N448" s="71"/>
      <c r="O448" s="72"/>
      <c r="P448" s="26"/>
      <c r="Q448" s="26"/>
      <c r="R448" s="26"/>
      <c r="S448" s="26"/>
    </row>
    <row r="449" spans="1:19"/>
    <row r="450" spans="1:19"/>
    <row r="451" spans="1:19"/>
    <row r="452" spans="1:19"/>
    <row r="453" spans="1:19"/>
    <row r="454" spans="1:19"/>
    <row r="455" spans="1:19"/>
    <row r="456" spans="1:19"/>
    <row r="457" spans="1:19"/>
    <row r="458" spans="1:19"/>
    <row r="459" spans="1:19"/>
    <row r="460" spans="1:19"/>
    <row r="461" spans="1:19"/>
    <row r="462" spans="1:19"/>
    <row r="463" spans="1:19" s="66" customFormat="1">
      <c r="A463" s="150"/>
      <c r="B463" s="1"/>
      <c r="C463" s="26"/>
      <c r="D463" s="67"/>
      <c r="E463" s="67"/>
      <c r="F463" s="26"/>
      <c r="G463" s="69"/>
      <c r="I463" s="26"/>
      <c r="J463" s="69"/>
      <c r="K463" s="69"/>
      <c r="L463" s="67"/>
      <c r="M463" s="69"/>
      <c r="N463" s="71"/>
      <c r="O463" s="72"/>
      <c r="P463" s="26"/>
      <c r="Q463" s="26"/>
      <c r="R463" s="26"/>
      <c r="S463" s="26"/>
    </row>
    <row r="464" spans="1:19" s="66" customFormat="1">
      <c r="A464" s="150"/>
      <c r="B464" s="1"/>
      <c r="C464" s="26"/>
      <c r="D464" s="67"/>
      <c r="E464" s="67"/>
      <c r="F464" s="26"/>
      <c r="G464" s="69"/>
      <c r="I464" s="26"/>
      <c r="J464" s="69"/>
      <c r="K464" s="69"/>
      <c r="L464" s="67"/>
      <c r="M464" s="69"/>
      <c r="N464" s="71"/>
      <c r="O464" s="72"/>
      <c r="P464" s="26"/>
      <c r="Q464" s="26"/>
      <c r="R464" s="26"/>
      <c r="S464" s="26"/>
    </row>
    <row r="465" spans="1:19" s="66" customFormat="1">
      <c r="A465" s="150"/>
      <c r="B465" s="1"/>
      <c r="C465" s="26"/>
      <c r="D465" s="67"/>
      <c r="E465" s="67"/>
      <c r="F465" s="26"/>
      <c r="G465" s="69"/>
      <c r="I465" s="26"/>
      <c r="J465" s="69"/>
      <c r="K465" s="69"/>
      <c r="L465" s="67"/>
      <c r="M465" s="69"/>
      <c r="N465" s="71"/>
      <c r="O465" s="72"/>
      <c r="P465" s="26"/>
      <c r="Q465" s="26"/>
      <c r="R465" s="26"/>
      <c r="S465" s="26"/>
    </row>
    <row r="466" spans="1:19" s="66" customFormat="1">
      <c r="A466" s="150"/>
      <c r="B466" s="1"/>
      <c r="C466" s="26"/>
      <c r="D466" s="67"/>
      <c r="E466" s="67"/>
      <c r="F466" s="26"/>
      <c r="G466" s="69"/>
      <c r="I466" s="26"/>
      <c r="J466" s="69"/>
      <c r="K466" s="69"/>
      <c r="L466" s="67"/>
      <c r="M466" s="69"/>
      <c r="N466" s="71"/>
      <c r="O466" s="72"/>
      <c r="P466" s="26"/>
      <c r="Q466" s="26"/>
      <c r="R466" s="26"/>
      <c r="S466" s="26"/>
    </row>
    <row r="467" spans="1:19" s="66" customFormat="1">
      <c r="A467" s="150"/>
      <c r="B467" s="1"/>
      <c r="C467" s="26"/>
      <c r="D467" s="67"/>
      <c r="E467" s="67"/>
      <c r="F467" s="26"/>
      <c r="G467" s="69"/>
      <c r="I467" s="26"/>
      <c r="J467" s="69"/>
      <c r="K467" s="69"/>
      <c r="L467" s="67"/>
      <c r="M467" s="69"/>
      <c r="N467" s="71"/>
      <c r="O467" s="72"/>
      <c r="P467" s="26"/>
      <c r="Q467" s="26"/>
      <c r="R467" s="26"/>
      <c r="S467" s="26"/>
    </row>
    <row r="468" spans="1:19" s="66" customFormat="1">
      <c r="A468" s="150"/>
      <c r="B468" s="1"/>
      <c r="C468" s="26"/>
      <c r="D468" s="67"/>
      <c r="E468" s="67"/>
      <c r="F468" s="26"/>
      <c r="G468" s="69"/>
      <c r="I468" s="26"/>
      <c r="J468" s="69"/>
      <c r="K468" s="69"/>
      <c r="L468" s="67"/>
      <c r="M468" s="69"/>
      <c r="N468" s="71"/>
      <c r="O468" s="72"/>
      <c r="P468" s="26"/>
      <c r="Q468" s="26"/>
      <c r="R468" s="26"/>
      <c r="S468" s="26"/>
    </row>
    <row r="469" spans="1:19" s="66" customFormat="1">
      <c r="A469" s="150"/>
      <c r="B469" s="1"/>
      <c r="C469" s="26"/>
      <c r="D469" s="67"/>
      <c r="E469" s="67"/>
      <c r="F469" s="26"/>
      <c r="G469" s="69"/>
      <c r="I469" s="26"/>
      <c r="J469" s="69"/>
      <c r="K469" s="69"/>
      <c r="L469" s="67"/>
      <c r="M469" s="69"/>
      <c r="N469" s="71"/>
      <c r="O469" s="72"/>
      <c r="P469" s="26"/>
      <c r="Q469" s="26"/>
      <c r="R469" s="26"/>
      <c r="S469" s="26"/>
    </row>
    <row r="470" spans="1:19" s="66" customFormat="1">
      <c r="A470" s="150"/>
      <c r="B470" s="1"/>
      <c r="C470" s="26"/>
      <c r="D470" s="67"/>
      <c r="E470" s="67"/>
      <c r="F470" s="26"/>
      <c r="G470" s="69"/>
      <c r="I470" s="26"/>
      <c r="J470" s="69"/>
      <c r="K470" s="69"/>
      <c r="L470" s="67"/>
      <c r="M470" s="69"/>
      <c r="N470" s="71"/>
      <c r="O470" s="72"/>
      <c r="P470" s="26"/>
      <c r="Q470" s="26"/>
      <c r="R470" s="26"/>
      <c r="S470" s="26"/>
    </row>
    <row r="471" spans="1:19" s="66" customFormat="1">
      <c r="A471" s="150"/>
      <c r="B471" s="1"/>
      <c r="C471" s="26"/>
      <c r="D471" s="67"/>
      <c r="E471" s="67"/>
      <c r="F471" s="26"/>
      <c r="G471" s="69"/>
      <c r="I471" s="26"/>
      <c r="J471" s="69"/>
      <c r="K471" s="69"/>
      <c r="L471" s="67"/>
      <c r="M471" s="69"/>
      <c r="N471" s="71"/>
      <c r="O471" s="72"/>
      <c r="P471" s="26"/>
      <c r="Q471" s="26"/>
      <c r="R471" s="26"/>
      <c r="S471" s="26"/>
    </row>
    <row r="472" spans="1:19" s="66" customFormat="1">
      <c r="A472" s="150"/>
      <c r="B472" s="1"/>
      <c r="C472" s="26"/>
      <c r="D472" s="67"/>
      <c r="E472" s="67"/>
      <c r="F472" s="26"/>
      <c r="G472" s="69"/>
      <c r="I472" s="26"/>
      <c r="J472" s="69"/>
      <c r="K472" s="69"/>
      <c r="L472" s="67"/>
      <c r="M472" s="69"/>
      <c r="N472" s="71"/>
      <c r="O472" s="72"/>
      <c r="P472" s="26"/>
      <c r="Q472" s="26"/>
      <c r="R472" s="26"/>
      <c r="S472" s="26"/>
    </row>
    <row r="473" spans="1:19" s="66" customFormat="1">
      <c r="A473" s="150"/>
      <c r="B473" s="1"/>
      <c r="C473" s="26"/>
      <c r="D473" s="67"/>
      <c r="E473" s="67"/>
      <c r="F473" s="26"/>
      <c r="G473" s="69"/>
      <c r="I473" s="26"/>
      <c r="J473" s="69"/>
      <c r="K473" s="69"/>
      <c r="L473" s="67"/>
      <c r="M473" s="69"/>
      <c r="N473" s="71"/>
      <c r="O473" s="72"/>
      <c r="P473" s="26"/>
      <c r="Q473" s="26"/>
      <c r="R473" s="26"/>
      <c r="S473" s="26"/>
    </row>
    <row r="474" spans="1:19" s="66" customFormat="1">
      <c r="A474" s="150"/>
      <c r="B474" s="1"/>
      <c r="C474" s="26"/>
      <c r="D474" s="67"/>
      <c r="E474" s="67"/>
      <c r="F474" s="26"/>
      <c r="G474" s="69"/>
      <c r="I474" s="26"/>
      <c r="J474" s="69"/>
      <c r="K474" s="69"/>
      <c r="L474" s="67"/>
      <c r="M474" s="69"/>
      <c r="N474" s="71"/>
      <c r="O474" s="72"/>
      <c r="P474" s="26"/>
      <c r="Q474" s="26"/>
      <c r="R474" s="26"/>
      <c r="S474" s="26"/>
    </row>
    <row r="475" spans="1:19" s="66" customFormat="1">
      <c r="A475" s="150"/>
      <c r="B475" s="1"/>
      <c r="C475" s="26"/>
      <c r="D475" s="67"/>
      <c r="E475" s="67"/>
      <c r="F475" s="26"/>
      <c r="G475" s="69"/>
      <c r="I475" s="26"/>
      <c r="J475" s="69"/>
      <c r="K475" s="69"/>
      <c r="L475" s="67"/>
      <c r="M475" s="69"/>
      <c r="N475" s="71"/>
      <c r="O475" s="72"/>
      <c r="P475" s="26"/>
      <c r="Q475" s="26"/>
      <c r="R475" s="26"/>
      <c r="S475" s="26"/>
    </row>
    <row r="476" spans="1:19" s="66" customFormat="1">
      <c r="A476" s="150"/>
      <c r="B476" s="1"/>
      <c r="C476" s="26"/>
      <c r="D476" s="67"/>
      <c r="E476" s="67"/>
      <c r="F476" s="26"/>
      <c r="G476" s="69"/>
      <c r="I476" s="26"/>
      <c r="J476" s="69"/>
      <c r="K476" s="69"/>
      <c r="L476" s="67"/>
      <c r="M476" s="69"/>
      <c r="N476" s="71"/>
      <c r="O476" s="72"/>
      <c r="P476" s="26"/>
      <c r="Q476" s="26"/>
      <c r="R476" s="26"/>
      <c r="S476" s="26"/>
    </row>
    <row r="477" spans="1:19" s="66" customFormat="1">
      <c r="A477" s="150"/>
      <c r="B477" s="1"/>
      <c r="C477" s="26"/>
      <c r="D477" s="67"/>
      <c r="E477" s="67"/>
      <c r="F477" s="26"/>
      <c r="G477" s="69"/>
      <c r="I477" s="26"/>
      <c r="J477" s="69"/>
      <c r="K477" s="69"/>
      <c r="L477" s="67"/>
      <c r="M477" s="69"/>
      <c r="N477" s="71"/>
      <c r="O477" s="72"/>
      <c r="P477" s="26"/>
      <c r="Q477" s="26"/>
      <c r="R477" s="26"/>
      <c r="S477" s="26"/>
    </row>
    <row r="478" spans="1:19" s="66" customFormat="1">
      <c r="A478" s="150"/>
      <c r="B478" s="1"/>
      <c r="C478" s="26"/>
      <c r="D478" s="67"/>
      <c r="E478" s="67"/>
      <c r="F478" s="26"/>
      <c r="G478" s="69"/>
      <c r="I478" s="26"/>
      <c r="J478" s="69"/>
      <c r="K478" s="69"/>
      <c r="L478" s="67"/>
      <c r="M478" s="69"/>
      <c r="N478" s="71"/>
      <c r="O478" s="72"/>
      <c r="P478" s="26"/>
      <c r="Q478" s="26"/>
      <c r="R478" s="26"/>
      <c r="S478" s="26"/>
    </row>
    <row r="479" spans="1:19" s="66" customFormat="1">
      <c r="A479" s="150"/>
      <c r="B479" s="1"/>
      <c r="C479" s="26"/>
      <c r="D479" s="67"/>
      <c r="E479" s="67"/>
      <c r="F479" s="26"/>
      <c r="G479" s="69"/>
      <c r="I479" s="26"/>
      <c r="J479" s="69"/>
      <c r="K479" s="69"/>
      <c r="L479" s="67"/>
      <c r="M479" s="69"/>
      <c r="N479" s="71"/>
      <c r="O479" s="72"/>
      <c r="P479" s="26"/>
      <c r="Q479" s="26"/>
      <c r="R479" s="26"/>
      <c r="S479" s="26"/>
    </row>
    <row r="480" spans="1:19" s="66" customFormat="1">
      <c r="A480" s="150"/>
      <c r="B480" s="1"/>
      <c r="C480" s="26"/>
      <c r="D480" s="67"/>
      <c r="E480" s="67"/>
      <c r="F480" s="26"/>
      <c r="G480" s="69"/>
      <c r="I480" s="26"/>
      <c r="J480" s="69"/>
      <c r="K480" s="69"/>
      <c r="L480" s="67"/>
      <c r="M480" s="69"/>
      <c r="N480" s="71"/>
      <c r="O480" s="72"/>
      <c r="P480" s="26"/>
      <c r="Q480" s="26"/>
      <c r="R480" s="26"/>
      <c r="S480" s="26"/>
    </row>
    <row r="481" spans="1:19" s="66" customFormat="1">
      <c r="A481" s="150"/>
      <c r="B481" s="1"/>
      <c r="C481" s="26"/>
      <c r="D481" s="67"/>
      <c r="E481" s="67"/>
      <c r="F481" s="26"/>
      <c r="G481" s="69"/>
      <c r="I481" s="26"/>
      <c r="J481" s="69"/>
      <c r="K481" s="69"/>
      <c r="L481" s="67"/>
      <c r="M481" s="69"/>
      <c r="N481" s="71"/>
      <c r="O481" s="72"/>
      <c r="P481" s="26"/>
      <c r="Q481" s="26"/>
      <c r="R481" s="26"/>
      <c r="S481" s="26"/>
    </row>
    <row r="482" spans="1:19" s="66" customFormat="1">
      <c r="A482" s="150"/>
      <c r="B482" s="1"/>
      <c r="C482" s="26"/>
      <c r="D482" s="67"/>
      <c r="E482" s="67"/>
      <c r="F482" s="26"/>
      <c r="G482" s="69"/>
      <c r="I482" s="26"/>
      <c r="J482" s="69"/>
      <c r="K482" s="69"/>
      <c r="L482" s="67"/>
      <c r="M482" s="69"/>
      <c r="N482" s="71"/>
      <c r="O482" s="72"/>
      <c r="P482" s="26"/>
      <c r="Q482" s="26"/>
      <c r="R482" s="26"/>
      <c r="S482" s="26"/>
    </row>
    <row r="483" spans="1:19" s="66" customFormat="1">
      <c r="A483" s="150"/>
      <c r="B483" s="1"/>
      <c r="C483" s="26"/>
      <c r="D483" s="67"/>
      <c r="E483" s="67"/>
      <c r="F483" s="26"/>
      <c r="G483" s="69"/>
      <c r="I483" s="26"/>
      <c r="J483" s="69"/>
      <c r="K483" s="69"/>
      <c r="L483" s="67"/>
      <c r="M483" s="69"/>
      <c r="N483" s="71"/>
      <c r="O483" s="72"/>
      <c r="P483" s="26"/>
      <c r="Q483" s="26"/>
      <c r="R483" s="26"/>
      <c r="S483" s="26"/>
    </row>
    <row r="484" spans="1:19" s="66" customFormat="1">
      <c r="A484" s="150"/>
      <c r="B484" s="1"/>
      <c r="C484" s="26"/>
      <c r="D484" s="67"/>
      <c r="E484" s="67"/>
      <c r="F484" s="26"/>
      <c r="G484" s="69"/>
      <c r="I484" s="26"/>
      <c r="J484" s="69"/>
      <c r="K484" s="69"/>
      <c r="L484" s="67"/>
      <c r="M484" s="69"/>
      <c r="N484" s="71"/>
      <c r="O484" s="72"/>
      <c r="P484" s="26"/>
      <c r="Q484" s="26"/>
      <c r="R484" s="26"/>
      <c r="S484" s="26"/>
    </row>
    <row r="485" spans="1:19" s="66" customFormat="1">
      <c r="A485" s="150"/>
      <c r="B485" s="1"/>
      <c r="C485" s="26"/>
      <c r="D485" s="67"/>
      <c r="E485" s="67"/>
      <c r="F485" s="26"/>
      <c r="G485" s="69"/>
      <c r="I485" s="26"/>
      <c r="J485" s="69"/>
      <c r="K485" s="69"/>
      <c r="L485" s="67"/>
      <c r="M485" s="69"/>
      <c r="N485" s="71"/>
      <c r="O485" s="72"/>
      <c r="P485" s="26"/>
      <c r="Q485" s="26"/>
      <c r="R485" s="26"/>
      <c r="S485" s="26"/>
    </row>
    <row r="486" spans="1:19" s="66" customFormat="1">
      <c r="A486" s="150"/>
      <c r="B486" s="1"/>
      <c r="C486" s="26"/>
      <c r="D486" s="67"/>
      <c r="E486" s="67"/>
      <c r="F486" s="26"/>
      <c r="G486" s="69"/>
      <c r="I486" s="26"/>
      <c r="J486" s="69"/>
      <c r="K486" s="69"/>
      <c r="L486" s="67"/>
      <c r="M486" s="69"/>
      <c r="N486" s="71"/>
      <c r="O486" s="72"/>
      <c r="P486" s="26"/>
      <c r="Q486" s="26"/>
      <c r="R486" s="26"/>
      <c r="S486" s="26"/>
    </row>
    <row r="487" spans="1:19" s="66" customFormat="1">
      <c r="A487" s="150"/>
      <c r="B487" s="1"/>
      <c r="C487" s="26"/>
      <c r="D487" s="67"/>
      <c r="E487" s="67"/>
      <c r="F487" s="26"/>
      <c r="G487" s="69"/>
      <c r="I487" s="26"/>
      <c r="J487" s="69"/>
      <c r="K487" s="69"/>
      <c r="L487" s="67"/>
      <c r="M487" s="69"/>
      <c r="N487" s="71"/>
      <c r="O487" s="72"/>
      <c r="P487" s="26"/>
      <c r="Q487" s="26"/>
      <c r="R487" s="26"/>
      <c r="S487" s="26"/>
    </row>
    <row r="488" spans="1:19" s="66" customFormat="1">
      <c r="A488" s="150"/>
      <c r="B488" s="1"/>
      <c r="C488" s="26"/>
      <c r="D488" s="67"/>
      <c r="E488" s="67"/>
      <c r="F488" s="26"/>
      <c r="G488" s="69"/>
      <c r="I488" s="26"/>
      <c r="J488" s="69"/>
      <c r="K488" s="69"/>
      <c r="L488" s="67"/>
      <c r="M488" s="69"/>
      <c r="N488" s="71"/>
      <c r="O488" s="72"/>
      <c r="P488" s="26"/>
      <c r="Q488" s="26"/>
      <c r="R488" s="26"/>
      <c r="S488" s="26"/>
    </row>
    <row r="489" spans="1:19" s="66" customFormat="1">
      <c r="A489" s="150"/>
      <c r="B489" s="1"/>
      <c r="C489" s="26"/>
      <c r="D489" s="67"/>
      <c r="E489" s="67"/>
      <c r="F489" s="26"/>
      <c r="G489" s="69"/>
      <c r="I489" s="26"/>
      <c r="J489" s="69"/>
      <c r="K489" s="69"/>
      <c r="L489" s="67"/>
      <c r="M489" s="69"/>
      <c r="N489" s="71"/>
      <c r="O489" s="72"/>
      <c r="P489" s="26"/>
      <c r="Q489" s="26"/>
      <c r="R489" s="26"/>
      <c r="S489" s="26"/>
    </row>
    <row r="490" spans="1:19" s="66" customFormat="1">
      <c r="A490" s="150"/>
      <c r="B490" s="1"/>
      <c r="C490" s="26"/>
      <c r="D490" s="67"/>
      <c r="E490" s="67"/>
      <c r="F490" s="26"/>
      <c r="G490" s="69"/>
      <c r="I490" s="26"/>
      <c r="J490" s="69"/>
      <c r="K490" s="69"/>
      <c r="L490" s="67"/>
      <c r="M490" s="69"/>
      <c r="N490" s="71"/>
      <c r="O490" s="72"/>
      <c r="P490" s="26"/>
      <c r="Q490" s="26"/>
      <c r="R490" s="26"/>
      <c r="S490" s="26"/>
    </row>
    <row r="491" spans="1:19" s="66" customFormat="1">
      <c r="A491" s="150"/>
      <c r="B491" s="1"/>
      <c r="C491" s="26"/>
      <c r="D491" s="67"/>
      <c r="E491" s="67"/>
      <c r="F491" s="26"/>
      <c r="G491" s="69"/>
      <c r="I491" s="26"/>
      <c r="J491" s="69"/>
      <c r="K491" s="69"/>
      <c r="L491" s="67"/>
      <c r="M491" s="69"/>
      <c r="N491" s="71"/>
      <c r="O491" s="72"/>
      <c r="P491" s="26"/>
      <c r="Q491" s="26"/>
      <c r="R491" s="26"/>
      <c r="S491" s="26"/>
    </row>
    <row r="492" spans="1:19" s="66" customFormat="1">
      <c r="A492" s="150"/>
      <c r="B492" s="1"/>
      <c r="C492" s="26"/>
      <c r="D492" s="67"/>
      <c r="E492" s="67"/>
      <c r="F492" s="26"/>
      <c r="G492" s="69"/>
      <c r="I492" s="26"/>
      <c r="J492" s="69"/>
      <c r="K492" s="69"/>
      <c r="L492" s="67"/>
      <c r="M492" s="69"/>
      <c r="N492" s="71"/>
      <c r="O492" s="72"/>
      <c r="P492" s="26"/>
      <c r="Q492" s="26"/>
      <c r="R492" s="26"/>
      <c r="S492" s="26"/>
    </row>
    <row r="493" spans="1:19" s="66" customFormat="1">
      <c r="A493" s="150"/>
      <c r="B493" s="1"/>
      <c r="C493" s="26"/>
      <c r="D493" s="67"/>
      <c r="E493" s="67"/>
      <c r="F493" s="26"/>
      <c r="G493" s="69"/>
      <c r="I493" s="26"/>
      <c r="J493" s="69"/>
      <c r="K493" s="69"/>
      <c r="L493" s="67"/>
      <c r="M493" s="69"/>
      <c r="N493" s="71"/>
      <c r="O493" s="72"/>
      <c r="P493" s="26"/>
      <c r="Q493" s="26"/>
      <c r="R493" s="26"/>
      <c r="S493" s="26"/>
    </row>
    <row r="494" spans="1:19" s="66" customFormat="1">
      <c r="A494" s="150"/>
      <c r="B494" s="1"/>
      <c r="C494" s="26"/>
      <c r="D494" s="67"/>
      <c r="E494" s="67"/>
      <c r="F494" s="26"/>
      <c r="G494" s="69"/>
      <c r="I494" s="26"/>
      <c r="J494" s="69"/>
      <c r="K494" s="69"/>
      <c r="L494" s="67"/>
      <c r="M494" s="69"/>
      <c r="N494" s="71"/>
      <c r="O494" s="72"/>
      <c r="P494" s="26"/>
      <c r="Q494" s="26"/>
      <c r="R494" s="26"/>
      <c r="S494" s="26"/>
    </row>
    <row r="495" spans="1:19" s="66" customFormat="1">
      <c r="A495" s="150"/>
      <c r="B495" s="1"/>
      <c r="C495" s="26"/>
      <c r="D495" s="67"/>
      <c r="E495" s="67"/>
      <c r="F495" s="26"/>
      <c r="G495" s="69"/>
      <c r="I495" s="26"/>
      <c r="J495" s="69"/>
      <c r="K495" s="69"/>
      <c r="L495" s="67"/>
      <c r="M495" s="69"/>
      <c r="N495" s="71"/>
      <c r="O495" s="72"/>
      <c r="P495" s="26"/>
      <c r="Q495" s="26"/>
      <c r="R495" s="26"/>
      <c r="S495" s="26"/>
    </row>
    <row r="496" spans="1:19" s="66" customFormat="1">
      <c r="A496" s="150"/>
      <c r="B496" s="1"/>
      <c r="C496" s="26"/>
      <c r="D496" s="67"/>
      <c r="E496" s="67"/>
      <c r="F496" s="26"/>
      <c r="G496" s="69"/>
      <c r="I496" s="26"/>
      <c r="J496" s="69"/>
      <c r="K496" s="69"/>
      <c r="L496" s="67"/>
      <c r="M496" s="69"/>
      <c r="N496" s="71"/>
      <c r="O496" s="72"/>
      <c r="P496" s="26"/>
      <c r="Q496" s="26"/>
      <c r="R496" s="26"/>
      <c r="S496" s="26"/>
    </row>
    <row r="497" spans="1:19" s="66" customFormat="1">
      <c r="A497" s="150"/>
      <c r="B497" s="1"/>
      <c r="C497" s="26"/>
      <c r="D497" s="67"/>
      <c r="E497" s="67"/>
      <c r="F497" s="26"/>
      <c r="G497" s="69"/>
      <c r="I497" s="26"/>
      <c r="J497" s="69"/>
      <c r="K497" s="69"/>
      <c r="L497" s="67"/>
      <c r="M497" s="69"/>
      <c r="N497" s="71"/>
      <c r="O497" s="72"/>
      <c r="P497" s="26"/>
      <c r="Q497" s="26"/>
      <c r="R497" s="26"/>
      <c r="S497" s="26"/>
    </row>
    <row r="498" spans="1:19" s="66" customFormat="1">
      <c r="A498" s="150"/>
      <c r="B498" s="1"/>
      <c r="C498" s="26"/>
      <c r="D498" s="67"/>
      <c r="E498" s="67"/>
      <c r="F498" s="26"/>
      <c r="G498" s="69"/>
      <c r="I498" s="26"/>
      <c r="J498" s="69"/>
      <c r="K498" s="69"/>
      <c r="L498" s="67"/>
      <c r="M498" s="69"/>
      <c r="N498" s="71"/>
      <c r="O498" s="72"/>
      <c r="P498" s="26"/>
      <c r="Q498" s="26"/>
      <c r="R498" s="26"/>
      <c r="S498" s="26"/>
    </row>
    <row r="499" spans="1:19" s="66" customFormat="1">
      <c r="A499" s="150"/>
      <c r="B499" s="1"/>
      <c r="C499" s="26"/>
      <c r="D499" s="67"/>
      <c r="E499" s="67"/>
      <c r="F499" s="26"/>
      <c r="G499" s="69"/>
      <c r="I499" s="26"/>
      <c r="J499" s="69"/>
      <c r="K499" s="69"/>
      <c r="L499" s="67"/>
      <c r="M499" s="69"/>
      <c r="N499" s="71"/>
      <c r="O499" s="72"/>
      <c r="P499" s="26"/>
      <c r="Q499" s="26"/>
      <c r="R499" s="26"/>
      <c r="S499" s="26"/>
    </row>
    <row r="500" spans="1:19" s="66" customFormat="1">
      <c r="A500" s="150"/>
      <c r="B500" s="1"/>
      <c r="C500" s="26"/>
      <c r="D500" s="67"/>
      <c r="E500" s="67"/>
      <c r="F500" s="26"/>
      <c r="G500" s="69"/>
      <c r="I500" s="26"/>
      <c r="J500" s="69"/>
      <c r="K500" s="69"/>
      <c r="L500" s="67"/>
      <c r="M500" s="69"/>
      <c r="N500" s="71"/>
      <c r="O500" s="72"/>
      <c r="P500" s="26"/>
      <c r="Q500" s="26"/>
      <c r="R500" s="26"/>
      <c r="S500" s="26"/>
    </row>
    <row r="501" spans="1:19" s="66" customFormat="1">
      <c r="A501" s="150"/>
      <c r="B501" s="1"/>
      <c r="C501" s="26"/>
      <c r="D501" s="67"/>
      <c r="E501" s="67"/>
      <c r="F501" s="26"/>
      <c r="G501" s="69"/>
      <c r="I501" s="26"/>
      <c r="J501" s="69"/>
      <c r="K501" s="69"/>
      <c r="L501" s="67"/>
      <c r="M501" s="69"/>
      <c r="N501" s="71"/>
      <c r="O501" s="72"/>
      <c r="P501" s="26"/>
      <c r="Q501" s="26"/>
      <c r="R501" s="26"/>
      <c r="S501" s="26"/>
    </row>
    <row r="502" spans="1:19" s="66" customFormat="1">
      <c r="A502" s="150"/>
      <c r="B502" s="1"/>
      <c r="C502" s="26"/>
      <c r="D502" s="67"/>
      <c r="E502" s="67"/>
      <c r="F502" s="26"/>
      <c r="G502" s="69"/>
      <c r="I502" s="26"/>
      <c r="J502" s="69"/>
      <c r="K502" s="69"/>
      <c r="L502" s="67"/>
      <c r="M502" s="69"/>
      <c r="N502" s="71"/>
      <c r="O502" s="72"/>
      <c r="P502" s="26"/>
      <c r="Q502" s="26"/>
      <c r="R502" s="26"/>
      <c r="S502" s="26"/>
    </row>
    <row r="503" spans="1:19" s="66" customFormat="1">
      <c r="A503" s="150"/>
      <c r="B503" s="1"/>
      <c r="C503" s="26"/>
      <c r="D503" s="67"/>
      <c r="E503" s="67"/>
      <c r="F503" s="26"/>
      <c r="G503" s="69"/>
      <c r="I503" s="26"/>
      <c r="J503" s="69"/>
      <c r="K503" s="69"/>
      <c r="L503" s="67"/>
      <c r="M503" s="69"/>
      <c r="N503" s="71"/>
      <c r="O503" s="72"/>
      <c r="P503" s="26"/>
      <c r="Q503" s="26"/>
      <c r="R503" s="26"/>
      <c r="S503" s="26"/>
    </row>
    <row r="504" spans="1:19" s="66" customFormat="1">
      <c r="A504" s="150"/>
      <c r="B504" s="1"/>
      <c r="C504" s="26"/>
      <c r="D504" s="67"/>
      <c r="E504" s="67"/>
      <c r="F504" s="26"/>
      <c r="G504" s="69"/>
      <c r="I504" s="26"/>
      <c r="J504" s="69"/>
      <c r="K504" s="69"/>
      <c r="L504" s="67"/>
      <c r="M504" s="69"/>
      <c r="N504" s="71"/>
      <c r="O504" s="72"/>
      <c r="P504" s="26"/>
      <c r="Q504" s="26"/>
      <c r="R504" s="26"/>
      <c r="S504" s="26"/>
    </row>
    <row r="505" spans="1:19" s="66" customFormat="1">
      <c r="A505" s="150"/>
      <c r="B505" s="1"/>
      <c r="C505" s="26"/>
      <c r="D505" s="67"/>
      <c r="E505" s="67"/>
      <c r="F505" s="26"/>
      <c r="G505" s="69"/>
      <c r="I505" s="26"/>
      <c r="J505" s="69"/>
      <c r="K505" s="69"/>
      <c r="L505" s="67"/>
      <c r="M505" s="69"/>
      <c r="N505" s="71"/>
      <c r="O505" s="72"/>
      <c r="P505" s="26"/>
      <c r="Q505" s="26"/>
      <c r="R505" s="26"/>
      <c r="S505" s="26"/>
    </row>
    <row r="506" spans="1:19" s="66" customFormat="1">
      <c r="A506" s="150"/>
      <c r="B506" s="1"/>
      <c r="C506" s="26"/>
      <c r="D506" s="67"/>
      <c r="E506" s="67"/>
      <c r="F506" s="26"/>
      <c r="G506" s="69"/>
      <c r="I506" s="26"/>
      <c r="J506" s="69"/>
      <c r="K506" s="69"/>
      <c r="L506" s="67"/>
      <c r="M506" s="69"/>
      <c r="N506" s="71"/>
      <c r="O506" s="72"/>
      <c r="P506" s="26"/>
      <c r="Q506" s="26"/>
      <c r="R506" s="26"/>
      <c r="S506" s="26"/>
    </row>
    <row r="507" spans="1:19" s="66" customFormat="1">
      <c r="A507" s="150"/>
      <c r="B507" s="1"/>
      <c r="C507" s="26"/>
      <c r="D507" s="67"/>
      <c r="E507" s="67"/>
      <c r="F507" s="26"/>
      <c r="G507" s="69"/>
      <c r="I507" s="26"/>
      <c r="J507" s="69"/>
      <c r="K507" s="69"/>
      <c r="L507" s="67"/>
      <c r="M507" s="69"/>
      <c r="N507" s="71"/>
      <c r="O507" s="72"/>
      <c r="P507" s="26"/>
      <c r="Q507" s="26"/>
      <c r="R507" s="26"/>
      <c r="S507" s="26"/>
    </row>
    <row r="508" spans="1:19" s="66" customFormat="1">
      <c r="A508" s="150"/>
      <c r="B508" s="1"/>
      <c r="C508" s="26"/>
      <c r="D508" s="67"/>
      <c r="E508" s="67"/>
      <c r="F508" s="26"/>
      <c r="G508" s="69"/>
      <c r="I508" s="26"/>
      <c r="J508" s="69"/>
      <c r="K508" s="69"/>
      <c r="L508" s="67"/>
      <c r="M508" s="69"/>
      <c r="N508" s="71"/>
      <c r="O508" s="72"/>
      <c r="P508" s="26"/>
      <c r="Q508" s="26"/>
      <c r="R508" s="26"/>
      <c r="S508" s="26"/>
    </row>
    <row r="509" spans="1:19" s="66" customFormat="1">
      <c r="A509" s="150"/>
      <c r="B509" s="1"/>
      <c r="C509" s="26"/>
      <c r="D509" s="67"/>
      <c r="E509" s="67"/>
      <c r="F509" s="26"/>
      <c r="G509" s="69"/>
      <c r="I509" s="26"/>
      <c r="J509" s="69"/>
      <c r="K509" s="69"/>
      <c r="L509" s="67"/>
      <c r="M509" s="69"/>
      <c r="N509" s="71"/>
      <c r="O509" s="72"/>
      <c r="P509" s="26"/>
      <c r="Q509" s="26"/>
      <c r="R509" s="26"/>
      <c r="S509" s="26"/>
    </row>
    <row r="510" spans="1:19" s="66" customFormat="1">
      <c r="A510" s="150"/>
      <c r="B510" s="1"/>
      <c r="C510" s="26"/>
      <c r="D510" s="67"/>
      <c r="E510" s="67"/>
      <c r="F510" s="26"/>
      <c r="G510" s="69"/>
      <c r="I510" s="26"/>
      <c r="J510" s="69"/>
      <c r="K510" s="69"/>
      <c r="L510" s="67"/>
      <c r="M510" s="69"/>
      <c r="N510" s="71"/>
      <c r="O510" s="72"/>
      <c r="P510" s="26"/>
      <c r="Q510" s="26"/>
      <c r="R510" s="26"/>
      <c r="S510" s="26"/>
    </row>
    <row r="511" spans="1:19" s="66" customFormat="1">
      <c r="A511" s="150"/>
      <c r="B511" s="1"/>
      <c r="C511" s="26"/>
      <c r="D511" s="67"/>
      <c r="E511" s="67"/>
      <c r="F511" s="26"/>
      <c r="G511" s="69"/>
      <c r="I511" s="26"/>
      <c r="J511" s="69"/>
      <c r="K511" s="69"/>
      <c r="L511" s="67"/>
      <c r="M511" s="69"/>
      <c r="N511" s="71"/>
      <c r="O511" s="72"/>
      <c r="P511" s="26"/>
      <c r="Q511" s="26"/>
      <c r="R511" s="26"/>
      <c r="S511" s="26"/>
    </row>
    <row r="512" spans="1:19" s="66" customFormat="1">
      <c r="A512" s="150"/>
      <c r="B512" s="1"/>
      <c r="C512" s="26"/>
      <c r="D512" s="67"/>
      <c r="E512" s="67"/>
      <c r="F512" s="26"/>
      <c r="G512" s="69"/>
      <c r="I512" s="26"/>
      <c r="J512" s="69"/>
      <c r="K512" s="69"/>
      <c r="L512" s="67"/>
      <c r="M512" s="69"/>
      <c r="N512" s="71"/>
      <c r="O512" s="72"/>
      <c r="P512" s="26"/>
      <c r="Q512" s="26"/>
      <c r="R512" s="26"/>
      <c r="S512" s="26"/>
    </row>
    <row r="513" spans="1:19" s="66" customFormat="1">
      <c r="A513" s="150"/>
      <c r="B513" s="1"/>
      <c r="C513" s="26"/>
      <c r="D513" s="67"/>
      <c r="E513" s="67"/>
      <c r="F513" s="26"/>
      <c r="G513" s="69"/>
      <c r="I513" s="26"/>
      <c r="J513" s="69"/>
      <c r="K513" s="69"/>
      <c r="L513" s="67"/>
      <c r="M513" s="69"/>
      <c r="N513" s="71"/>
      <c r="O513" s="72"/>
      <c r="P513" s="26"/>
      <c r="Q513" s="26"/>
      <c r="R513" s="26"/>
      <c r="S513" s="26"/>
    </row>
    <row r="514" spans="1:19" s="66" customFormat="1">
      <c r="A514" s="150"/>
      <c r="B514" s="1"/>
      <c r="C514" s="26"/>
      <c r="D514" s="67"/>
      <c r="E514" s="67"/>
      <c r="F514" s="26"/>
      <c r="G514" s="69"/>
      <c r="I514" s="26"/>
      <c r="J514" s="69"/>
      <c r="K514" s="69"/>
      <c r="L514" s="67"/>
      <c r="M514" s="69"/>
      <c r="N514" s="71"/>
      <c r="O514" s="72"/>
      <c r="P514" s="26"/>
      <c r="Q514" s="26"/>
      <c r="R514" s="26"/>
      <c r="S514" s="26"/>
    </row>
    <row r="515" spans="1:19" s="66" customFormat="1">
      <c r="A515" s="150"/>
      <c r="B515" s="1"/>
      <c r="C515" s="26"/>
      <c r="D515" s="67"/>
      <c r="E515" s="67"/>
      <c r="F515" s="26"/>
      <c r="G515" s="69"/>
      <c r="I515" s="26"/>
      <c r="J515" s="69"/>
      <c r="K515" s="69"/>
      <c r="L515" s="67"/>
      <c r="M515" s="69"/>
      <c r="N515" s="71"/>
      <c r="O515" s="72"/>
      <c r="P515" s="26"/>
      <c r="Q515" s="26"/>
      <c r="R515" s="26"/>
      <c r="S515" s="26"/>
    </row>
    <row r="516" spans="1:19"/>
    <row r="517" spans="1:19"/>
    <row r="518" spans="1:19"/>
    <row r="519" spans="1:19"/>
    <row r="520" spans="1:19" s="150" customFormat="1">
      <c r="B520" s="1"/>
      <c r="C520" s="26"/>
      <c r="D520" s="67"/>
      <c r="E520" s="67"/>
      <c r="F520" s="26"/>
      <c r="G520" s="69"/>
      <c r="H520" s="66"/>
      <c r="I520" s="26"/>
      <c r="J520" s="69"/>
      <c r="K520" s="69"/>
      <c r="L520" s="67"/>
      <c r="M520" s="69"/>
      <c r="N520" s="71"/>
      <c r="O520" s="72"/>
      <c r="P520" s="26"/>
      <c r="Q520" s="26"/>
      <c r="R520" s="26"/>
      <c r="S520" s="26"/>
    </row>
    <row r="521" spans="1:19" s="150" customFormat="1">
      <c r="B521" s="1"/>
      <c r="C521" s="26"/>
      <c r="D521" s="67"/>
      <c r="E521" s="67"/>
      <c r="F521" s="26"/>
      <c r="G521" s="69"/>
      <c r="H521" s="66"/>
      <c r="I521" s="26"/>
      <c r="J521" s="69"/>
      <c r="K521" s="69"/>
      <c r="L521" s="67"/>
      <c r="M521" s="69"/>
      <c r="N521" s="71"/>
      <c r="O521" s="72"/>
      <c r="P521" s="26"/>
      <c r="Q521" s="26"/>
      <c r="R521" s="26"/>
      <c r="S521" s="26"/>
    </row>
    <row r="522" spans="1:19" s="150" customFormat="1">
      <c r="B522" s="1"/>
      <c r="C522" s="26"/>
      <c r="D522" s="67"/>
      <c r="E522" s="67"/>
      <c r="F522" s="26"/>
      <c r="G522" s="69"/>
      <c r="H522" s="66"/>
      <c r="I522" s="26"/>
      <c r="J522" s="69"/>
      <c r="K522" s="69"/>
      <c r="L522" s="67"/>
      <c r="M522" s="69"/>
      <c r="N522" s="71"/>
      <c r="O522" s="72"/>
      <c r="P522" s="26"/>
      <c r="Q522" s="26"/>
      <c r="R522" s="26"/>
      <c r="S522" s="26"/>
    </row>
    <row r="523" spans="1:19" s="150" customFormat="1">
      <c r="B523" s="1"/>
      <c r="C523" s="26"/>
      <c r="D523" s="67"/>
      <c r="E523" s="67"/>
      <c r="F523" s="26"/>
      <c r="G523" s="69"/>
      <c r="H523" s="66"/>
      <c r="I523" s="26"/>
      <c r="J523" s="69"/>
      <c r="K523" s="69"/>
      <c r="L523" s="67"/>
      <c r="M523" s="69"/>
      <c r="N523" s="71"/>
      <c r="O523" s="72"/>
      <c r="P523" s="26"/>
      <c r="Q523" s="26"/>
      <c r="R523" s="26"/>
      <c r="S523" s="26"/>
    </row>
    <row r="524" spans="1:19" s="150" customFormat="1">
      <c r="B524" s="1"/>
      <c r="C524" s="26"/>
      <c r="D524" s="67"/>
      <c r="E524" s="67"/>
      <c r="F524" s="26"/>
      <c r="G524" s="69"/>
      <c r="H524" s="66"/>
      <c r="I524" s="26"/>
      <c r="J524" s="69"/>
      <c r="K524" s="69"/>
      <c r="L524" s="67"/>
      <c r="M524" s="69"/>
      <c r="N524" s="71"/>
      <c r="O524" s="72"/>
      <c r="P524" s="26"/>
      <c r="Q524" s="26"/>
      <c r="R524" s="26"/>
      <c r="S524" s="26"/>
    </row>
    <row r="525" spans="1:19" s="150" customFormat="1">
      <c r="B525" s="1"/>
      <c r="C525" s="26"/>
      <c r="D525" s="67"/>
      <c r="E525" s="67"/>
      <c r="F525" s="26"/>
      <c r="G525" s="69"/>
      <c r="H525" s="66"/>
      <c r="I525" s="26"/>
      <c r="J525" s="69"/>
      <c r="K525" s="69"/>
      <c r="L525" s="67"/>
      <c r="M525" s="69"/>
      <c r="N525" s="71"/>
      <c r="O525" s="72"/>
      <c r="P525" s="26"/>
      <c r="Q525" s="26"/>
      <c r="R525" s="26"/>
      <c r="S525" s="26"/>
    </row>
    <row r="526" spans="1:19" s="150" customFormat="1">
      <c r="B526" s="1"/>
      <c r="C526" s="26"/>
      <c r="D526" s="67"/>
      <c r="E526" s="67"/>
      <c r="F526" s="26"/>
      <c r="G526" s="69"/>
      <c r="H526" s="66"/>
      <c r="I526" s="26"/>
      <c r="J526" s="69"/>
      <c r="K526" s="69"/>
      <c r="L526" s="67"/>
      <c r="M526" s="69"/>
      <c r="N526" s="71"/>
      <c r="O526" s="72"/>
      <c r="P526" s="26"/>
      <c r="Q526" s="26"/>
      <c r="R526" s="26"/>
      <c r="S526" s="26"/>
    </row>
    <row r="527" spans="1:19" s="150" customFormat="1">
      <c r="B527" s="1"/>
      <c r="C527" s="26"/>
      <c r="D527" s="67"/>
      <c r="E527" s="67"/>
      <c r="F527" s="26"/>
      <c r="G527" s="69"/>
      <c r="H527" s="66"/>
      <c r="I527" s="26"/>
      <c r="J527" s="69"/>
      <c r="K527" s="69"/>
      <c r="L527" s="67"/>
      <c r="M527" s="69"/>
      <c r="N527" s="71"/>
      <c r="O527" s="72"/>
      <c r="P527" s="26"/>
      <c r="Q527" s="26"/>
      <c r="R527" s="26"/>
      <c r="S527" s="26"/>
    </row>
    <row r="528" spans="1:19" s="150" customFormat="1">
      <c r="B528" s="1"/>
      <c r="C528" s="26"/>
      <c r="D528" s="67"/>
      <c r="E528" s="67"/>
      <c r="F528" s="26"/>
      <c r="G528" s="69"/>
      <c r="H528" s="66"/>
      <c r="I528" s="26"/>
      <c r="J528" s="69"/>
      <c r="K528" s="69"/>
      <c r="L528" s="67"/>
      <c r="M528" s="69"/>
      <c r="N528" s="71"/>
      <c r="O528" s="72"/>
      <c r="P528" s="26"/>
      <c r="Q528" s="26"/>
      <c r="R528" s="26"/>
      <c r="S528" s="26"/>
    </row>
    <row r="529" spans="2:19" s="150" customFormat="1">
      <c r="B529" s="1"/>
      <c r="C529" s="26"/>
      <c r="D529" s="67"/>
      <c r="E529" s="67"/>
      <c r="F529" s="26"/>
      <c r="G529" s="69"/>
      <c r="H529" s="66"/>
      <c r="I529" s="26"/>
      <c r="J529" s="69"/>
      <c r="K529" s="69"/>
      <c r="L529" s="67"/>
      <c r="M529" s="69"/>
      <c r="N529" s="71"/>
      <c r="O529" s="72"/>
      <c r="P529" s="26"/>
      <c r="Q529" s="26"/>
      <c r="R529" s="26"/>
      <c r="S529" s="26"/>
    </row>
    <row r="530" spans="2:19" s="150" customFormat="1">
      <c r="B530" s="1"/>
      <c r="C530" s="26"/>
      <c r="D530" s="67"/>
      <c r="E530" s="67"/>
      <c r="F530" s="26"/>
      <c r="G530" s="69"/>
      <c r="H530" s="66"/>
      <c r="I530" s="26"/>
      <c r="J530" s="69"/>
      <c r="K530" s="69"/>
      <c r="L530" s="67"/>
      <c r="M530" s="69"/>
      <c r="N530" s="71"/>
      <c r="O530" s="72"/>
      <c r="P530" s="26"/>
      <c r="Q530" s="26"/>
      <c r="R530" s="26"/>
      <c r="S530" s="26"/>
    </row>
    <row r="531" spans="2:19" s="150" customFormat="1">
      <c r="B531" s="1"/>
      <c r="C531" s="26"/>
      <c r="D531" s="67"/>
      <c r="E531" s="67"/>
      <c r="F531" s="26"/>
      <c r="G531" s="69"/>
      <c r="H531" s="66"/>
      <c r="I531" s="26"/>
      <c r="J531" s="69"/>
      <c r="K531" s="69"/>
      <c r="L531" s="67"/>
      <c r="M531" s="69"/>
      <c r="N531" s="71"/>
      <c r="O531" s="72"/>
      <c r="P531" s="26"/>
      <c r="Q531" s="26"/>
      <c r="R531" s="26"/>
      <c r="S531" s="26"/>
    </row>
    <row r="532" spans="2:19" s="150" customFormat="1">
      <c r="B532" s="1"/>
      <c r="C532" s="26"/>
      <c r="D532" s="67"/>
      <c r="E532" s="67"/>
      <c r="F532" s="26"/>
      <c r="G532" s="69"/>
      <c r="H532" s="66"/>
      <c r="I532" s="26"/>
      <c r="J532" s="69"/>
      <c r="K532" s="69"/>
      <c r="L532" s="67"/>
      <c r="M532" s="69"/>
      <c r="N532" s="71"/>
      <c r="O532" s="72"/>
      <c r="P532" s="26"/>
      <c r="Q532" s="26"/>
      <c r="R532" s="26"/>
      <c r="S532" s="26"/>
    </row>
    <row r="533" spans="2:19" s="150" customFormat="1">
      <c r="B533" s="1"/>
      <c r="C533" s="26"/>
      <c r="D533" s="67"/>
      <c r="E533" s="67"/>
      <c r="F533" s="26"/>
      <c r="G533" s="69"/>
      <c r="H533" s="66"/>
      <c r="I533" s="26"/>
      <c r="J533" s="69"/>
      <c r="K533" s="69"/>
      <c r="L533" s="67"/>
      <c r="M533" s="69"/>
      <c r="N533" s="71"/>
      <c r="O533" s="72"/>
      <c r="P533" s="26"/>
      <c r="Q533" s="26"/>
      <c r="R533" s="26"/>
      <c r="S533" s="26"/>
    </row>
    <row r="534" spans="2:19" s="150" customFormat="1">
      <c r="B534" s="1"/>
      <c r="C534" s="26"/>
      <c r="D534" s="67"/>
      <c r="E534" s="67"/>
      <c r="F534" s="26"/>
      <c r="G534" s="69"/>
      <c r="H534" s="66"/>
      <c r="I534" s="26"/>
      <c r="J534" s="69"/>
      <c r="K534" s="69"/>
      <c r="L534" s="67"/>
      <c r="M534" s="69"/>
      <c r="N534" s="71"/>
      <c r="O534" s="72"/>
      <c r="P534" s="26"/>
      <c r="Q534" s="26"/>
      <c r="R534" s="26"/>
      <c r="S534" s="26"/>
    </row>
    <row r="535" spans="2:19" s="150" customFormat="1">
      <c r="B535" s="1"/>
      <c r="C535" s="26"/>
      <c r="D535" s="67"/>
      <c r="E535" s="67"/>
      <c r="F535" s="26"/>
      <c r="G535" s="69"/>
      <c r="H535" s="66"/>
      <c r="I535" s="26"/>
      <c r="J535" s="69"/>
      <c r="K535" s="69"/>
      <c r="L535" s="67"/>
      <c r="M535" s="69"/>
      <c r="N535" s="71"/>
      <c r="O535" s="72"/>
      <c r="P535" s="26"/>
      <c r="Q535" s="26"/>
      <c r="R535" s="26"/>
      <c r="S535" s="26"/>
    </row>
    <row r="536" spans="2:19" s="150" customFormat="1">
      <c r="B536" s="1"/>
      <c r="C536" s="26"/>
      <c r="D536" s="67"/>
      <c r="E536" s="67"/>
      <c r="F536" s="26"/>
      <c r="G536" s="69"/>
      <c r="H536" s="66"/>
      <c r="I536" s="26"/>
      <c r="J536" s="69"/>
      <c r="K536" s="69"/>
      <c r="L536" s="67"/>
      <c r="M536" s="69"/>
      <c r="N536" s="71"/>
      <c r="O536" s="72"/>
      <c r="P536" s="26"/>
      <c r="Q536" s="26"/>
      <c r="R536" s="26"/>
      <c r="S536" s="26"/>
    </row>
    <row r="537" spans="2:19" s="150" customFormat="1">
      <c r="B537" s="1"/>
      <c r="C537" s="26"/>
      <c r="D537" s="67"/>
      <c r="E537" s="67"/>
      <c r="F537" s="26"/>
      <c r="G537" s="69"/>
      <c r="H537" s="66"/>
      <c r="I537" s="26"/>
      <c r="J537" s="69"/>
      <c r="K537" s="69"/>
      <c r="L537" s="67"/>
      <c r="M537" s="69"/>
      <c r="N537" s="71"/>
      <c r="O537" s="72"/>
      <c r="P537" s="26"/>
      <c r="Q537" s="26"/>
      <c r="R537" s="26"/>
      <c r="S537" s="26"/>
    </row>
    <row r="538" spans="2:19" s="150" customFormat="1">
      <c r="B538" s="1"/>
      <c r="C538" s="26"/>
      <c r="D538" s="67"/>
      <c r="E538" s="67"/>
      <c r="F538" s="26"/>
      <c r="G538" s="69"/>
      <c r="H538" s="66"/>
      <c r="I538" s="26"/>
      <c r="J538" s="69"/>
      <c r="K538" s="69"/>
      <c r="L538" s="67"/>
      <c r="M538" s="69"/>
      <c r="N538" s="71"/>
      <c r="O538" s="72"/>
      <c r="P538" s="26"/>
      <c r="Q538" s="26"/>
      <c r="R538" s="26"/>
      <c r="S538" s="26"/>
    </row>
    <row r="539" spans="2:19" s="150" customFormat="1">
      <c r="B539" s="1"/>
      <c r="C539" s="26"/>
      <c r="D539" s="67"/>
      <c r="E539" s="67"/>
      <c r="F539" s="26"/>
      <c r="G539" s="69"/>
      <c r="H539" s="66"/>
      <c r="I539" s="26"/>
      <c r="J539" s="69"/>
      <c r="K539" s="69"/>
      <c r="L539" s="67"/>
      <c r="M539" s="69"/>
      <c r="N539" s="71"/>
      <c r="O539" s="72"/>
      <c r="P539" s="26"/>
      <c r="Q539" s="26"/>
      <c r="R539" s="26"/>
      <c r="S539" s="26"/>
    </row>
    <row r="540" spans="2:19" s="150" customFormat="1">
      <c r="B540" s="1"/>
      <c r="C540" s="26"/>
      <c r="D540" s="67"/>
      <c r="E540" s="67"/>
      <c r="F540" s="26"/>
      <c r="G540" s="69"/>
      <c r="H540" s="66"/>
      <c r="I540" s="26"/>
      <c r="J540" s="69"/>
      <c r="K540" s="69"/>
      <c r="L540" s="67"/>
      <c r="M540" s="69"/>
      <c r="N540" s="71"/>
      <c r="O540" s="72"/>
      <c r="P540" s="26"/>
      <c r="Q540" s="26"/>
      <c r="R540" s="26"/>
      <c r="S540" s="26"/>
    </row>
    <row r="541" spans="2:19" s="150" customFormat="1">
      <c r="B541" s="1"/>
      <c r="C541" s="26"/>
      <c r="D541" s="67"/>
      <c r="E541" s="67"/>
      <c r="F541" s="26"/>
      <c r="G541" s="69"/>
      <c r="H541" s="66"/>
      <c r="I541" s="26"/>
      <c r="J541" s="69"/>
      <c r="K541" s="69"/>
      <c r="L541" s="67"/>
      <c r="M541" s="69"/>
      <c r="N541" s="71"/>
      <c r="O541" s="72"/>
      <c r="P541" s="26"/>
      <c r="Q541" s="26"/>
      <c r="R541" s="26"/>
      <c r="S541" s="26"/>
    </row>
    <row r="542" spans="2:19" s="150" customFormat="1">
      <c r="B542" s="1"/>
      <c r="C542" s="26"/>
      <c r="D542" s="67"/>
      <c r="E542" s="67"/>
      <c r="F542" s="26"/>
      <c r="G542" s="69"/>
      <c r="H542" s="66"/>
      <c r="I542" s="26"/>
      <c r="J542" s="69"/>
      <c r="K542" s="69"/>
      <c r="L542" s="67"/>
      <c r="M542" s="69"/>
      <c r="N542" s="71"/>
      <c r="O542" s="72"/>
      <c r="P542" s="26"/>
      <c r="Q542" s="26"/>
      <c r="R542" s="26"/>
      <c r="S542" s="26"/>
    </row>
    <row r="543" spans="2:19" s="150" customFormat="1">
      <c r="B543" s="1"/>
      <c r="C543" s="26"/>
      <c r="D543" s="67"/>
      <c r="E543" s="67"/>
      <c r="F543" s="26"/>
      <c r="G543" s="69"/>
      <c r="H543" s="66"/>
      <c r="I543" s="26"/>
      <c r="J543" s="69"/>
      <c r="K543" s="69"/>
      <c r="L543" s="67"/>
      <c r="M543" s="69"/>
      <c r="N543" s="71"/>
      <c r="O543" s="72"/>
      <c r="P543" s="26"/>
      <c r="Q543" s="26"/>
      <c r="R543" s="26"/>
      <c r="S543" s="26"/>
    </row>
    <row r="544" spans="2:19" s="150" customFormat="1">
      <c r="B544" s="1"/>
      <c r="C544" s="26"/>
      <c r="D544" s="67"/>
      <c r="E544" s="67"/>
      <c r="F544" s="26"/>
      <c r="G544" s="69"/>
      <c r="H544" s="66"/>
      <c r="I544" s="26"/>
      <c r="J544" s="69"/>
      <c r="K544" s="69"/>
      <c r="L544" s="67"/>
      <c r="M544" s="69"/>
      <c r="N544" s="71"/>
      <c r="O544" s="72"/>
      <c r="P544" s="26"/>
      <c r="Q544" s="26"/>
      <c r="R544" s="26"/>
      <c r="S544" s="26"/>
    </row>
    <row r="545" spans="2:19" s="150" customFormat="1">
      <c r="B545" s="1"/>
      <c r="C545" s="26"/>
      <c r="D545" s="67"/>
      <c r="E545" s="67"/>
      <c r="F545" s="26"/>
      <c r="G545" s="69"/>
      <c r="H545" s="66"/>
      <c r="I545" s="26"/>
      <c r="J545" s="69"/>
      <c r="K545" s="69"/>
      <c r="L545" s="67"/>
      <c r="M545" s="69"/>
      <c r="N545" s="71"/>
      <c r="O545" s="72"/>
      <c r="P545" s="26"/>
      <c r="Q545" s="26"/>
      <c r="R545" s="26"/>
      <c r="S545" s="26"/>
    </row>
    <row r="546" spans="2:19"/>
    <row r="547" spans="2:19"/>
    <row r="548" spans="2:19"/>
    <row r="549" spans="2:19"/>
    <row r="550" spans="2:19"/>
    <row r="551" spans="2:19"/>
    <row r="552" spans="2:19"/>
    <row r="553" spans="2:19"/>
    <row r="554" spans="2:19"/>
    <row r="555" spans="2:19"/>
    <row r="556" spans="2:19"/>
    <row r="557" spans="2:19"/>
    <row r="558" spans="2:19"/>
    <row r="559" spans="2:19"/>
    <row r="560" spans="2:19"/>
    <row r="561" spans="2:19" s="150" customFormat="1">
      <c r="B561" s="1"/>
      <c r="C561" s="26"/>
      <c r="D561" s="67"/>
      <c r="E561" s="67"/>
      <c r="F561" s="26"/>
      <c r="G561" s="69"/>
      <c r="H561" s="66"/>
      <c r="I561" s="26"/>
      <c r="J561" s="69"/>
      <c r="K561" s="69"/>
      <c r="L561" s="67"/>
      <c r="M561" s="69"/>
      <c r="N561" s="71"/>
      <c r="O561" s="72"/>
      <c r="P561" s="26"/>
      <c r="Q561" s="26"/>
      <c r="R561" s="26"/>
      <c r="S561" s="26"/>
    </row>
    <row r="562" spans="2:19" s="150" customFormat="1">
      <c r="B562" s="1"/>
      <c r="C562" s="26"/>
      <c r="D562" s="67"/>
      <c r="E562" s="67"/>
      <c r="F562" s="26"/>
      <c r="G562" s="69"/>
      <c r="H562" s="66"/>
      <c r="I562" s="26"/>
      <c r="J562" s="69"/>
      <c r="K562" s="69"/>
      <c r="L562" s="67"/>
      <c r="M562" s="69"/>
      <c r="N562" s="71"/>
      <c r="O562" s="72"/>
      <c r="P562" s="26"/>
      <c r="Q562" s="26"/>
      <c r="R562" s="26"/>
      <c r="S562" s="26"/>
    </row>
    <row r="563" spans="2:19" s="150" customFormat="1">
      <c r="B563" s="1"/>
      <c r="C563" s="26"/>
      <c r="D563" s="67"/>
      <c r="E563" s="67"/>
      <c r="F563" s="26"/>
      <c r="G563" s="69"/>
      <c r="H563" s="66"/>
      <c r="I563" s="26"/>
      <c r="J563" s="69"/>
      <c r="K563" s="69"/>
      <c r="L563" s="67"/>
      <c r="M563" s="69"/>
      <c r="N563" s="71"/>
      <c r="O563" s="72"/>
      <c r="P563" s="26"/>
      <c r="Q563" s="26"/>
      <c r="R563" s="26"/>
      <c r="S563" s="26"/>
    </row>
    <row r="564" spans="2:19" s="150" customFormat="1">
      <c r="B564" s="1"/>
      <c r="C564" s="26"/>
      <c r="D564" s="67"/>
      <c r="E564" s="67"/>
      <c r="F564" s="26"/>
      <c r="G564" s="69"/>
      <c r="H564" s="66"/>
      <c r="I564" s="26"/>
      <c r="J564" s="69"/>
      <c r="K564" s="69"/>
      <c r="L564" s="67"/>
      <c r="M564" s="69"/>
      <c r="N564" s="71"/>
      <c r="O564" s="72"/>
      <c r="P564" s="26"/>
      <c r="Q564" s="26"/>
      <c r="R564" s="26"/>
      <c r="S564" s="26"/>
    </row>
    <row r="565" spans="2:19" s="150" customFormat="1">
      <c r="B565" s="1"/>
      <c r="C565" s="26"/>
      <c r="D565" s="67"/>
      <c r="E565" s="67"/>
      <c r="F565" s="26"/>
      <c r="G565" s="69"/>
      <c r="H565" s="66"/>
      <c r="I565" s="26"/>
      <c r="J565" s="69"/>
      <c r="K565" s="69"/>
      <c r="L565" s="67"/>
      <c r="M565" s="69"/>
      <c r="N565" s="71"/>
      <c r="O565" s="72"/>
      <c r="P565" s="26"/>
      <c r="Q565" s="26"/>
      <c r="R565" s="26"/>
      <c r="S565" s="26"/>
    </row>
    <row r="566" spans="2:19" s="150" customFormat="1">
      <c r="B566" s="1"/>
      <c r="C566" s="26"/>
      <c r="D566" s="67"/>
      <c r="E566" s="67"/>
      <c r="F566" s="26"/>
      <c r="G566" s="69"/>
      <c r="H566" s="66"/>
      <c r="I566" s="26"/>
      <c r="J566" s="69"/>
      <c r="K566" s="69"/>
      <c r="L566" s="67"/>
      <c r="M566" s="69"/>
      <c r="N566" s="71"/>
      <c r="O566" s="72"/>
      <c r="P566" s="26"/>
      <c r="Q566" s="26"/>
      <c r="R566" s="26"/>
      <c r="S566" s="26"/>
    </row>
    <row r="567" spans="2:19" s="150" customFormat="1">
      <c r="B567" s="1"/>
      <c r="C567" s="26"/>
      <c r="D567" s="67"/>
      <c r="E567" s="67"/>
      <c r="F567" s="26"/>
      <c r="G567" s="69"/>
      <c r="H567" s="66"/>
      <c r="I567" s="26"/>
      <c r="J567" s="69"/>
      <c r="K567" s="69"/>
      <c r="L567" s="67"/>
      <c r="M567" s="69"/>
      <c r="N567" s="71"/>
      <c r="O567" s="72"/>
      <c r="P567" s="26"/>
      <c r="Q567" s="26"/>
      <c r="R567" s="26"/>
      <c r="S567" s="26"/>
    </row>
    <row r="568" spans="2:19" s="150" customFormat="1">
      <c r="B568" s="1"/>
      <c r="C568" s="26"/>
      <c r="D568" s="67"/>
      <c r="E568" s="67"/>
      <c r="F568" s="26"/>
      <c r="G568" s="69"/>
      <c r="H568" s="66"/>
      <c r="I568" s="26"/>
      <c r="J568" s="69"/>
      <c r="K568" s="69"/>
      <c r="L568" s="67"/>
      <c r="M568" s="69"/>
      <c r="N568" s="71"/>
      <c r="O568" s="72"/>
      <c r="P568" s="26"/>
      <c r="Q568" s="26"/>
      <c r="R568" s="26"/>
      <c r="S568" s="26"/>
    </row>
    <row r="569" spans="2:19" s="150" customFormat="1">
      <c r="B569" s="1"/>
      <c r="C569" s="26"/>
      <c r="D569" s="67"/>
      <c r="E569" s="67"/>
      <c r="F569" s="26"/>
      <c r="G569" s="69"/>
      <c r="H569" s="66"/>
      <c r="I569" s="26"/>
      <c r="J569" s="69"/>
      <c r="K569" s="69"/>
      <c r="L569" s="67"/>
      <c r="M569" s="69"/>
      <c r="N569" s="71"/>
      <c r="O569" s="72"/>
      <c r="P569" s="26"/>
      <c r="Q569" s="26"/>
      <c r="R569" s="26"/>
      <c r="S569" s="26"/>
    </row>
    <row r="570" spans="2:19" s="150" customFormat="1">
      <c r="B570" s="1"/>
      <c r="C570" s="26"/>
      <c r="D570" s="67"/>
      <c r="E570" s="67"/>
      <c r="F570" s="26"/>
      <c r="G570" s="69"/>
      <c r="H570" s="66"/>
      <c r="I570" s="26"/>
      <c r="J570" s="69"/>
      <c r="K570" s="69"/>
      <c r="L570" s="67"/>
      <c r="M570" s="69"/>
      <c r="N570" s="71"/>
      <c r="O570" s="72"/>
      <c r="P570" s="26"/>
      <c r="Q570" s="26"/>
      <c r="R570" s="26"/>
      <c r="S570" s="26"/>
    </row>
    <row r="571" spans="2:19" s="150" customFormat="1">
      <c r="B571" s="1"/>
      <c r="C571" s="26"/>
      <c r="D571" s="67"/>
      <c r="E571" s="67"/>
      <c r="F571" s="26"/>
      <c r="G571" s="69"/>
      <c r="H571" s="66"/>
      <c r="I571" s="26"/>
      <c r="J571" s="69"/>
      <c r="K571" s="69"/>
      <c r="L571" s="67"/>
      <c r="M571" s="69"/>
      <c r="N571" s="71"/>
      <c r="O571" s="72"/>
      <c r="P571" s="26"/>
      <c r="Q571" s="26"/>
      <c r="R571" s="26"/>
      <c r="S571" s="26"/>
    </row>
    <row r="572" spans="2:19" s="150" customFormat="1">
      <c r="B572" s="1"/>
      <c r="C572" s="26"/>
      <c r="D572" s="67"/>
      <c r="E572" s="67"/>
      <c r="F572" s="26"/>
      <c r="G572" s="69"/>
      <c r="H572" s="66"/>
      <c r="I572" s="26"/>
      <c r="J572" s="69"/>
      <c r="K572" s="69"/>
      <c r="L572" s="67"/>
      <c r="M572" s="69"/>
      <c r="N572" s="71"/>
      <c r="O572" s="72"/>
      <c r="P572" s="26"/>
      <c r="Q572" s="26"/>
      <c r="R572" s="26"/>
      <c r="S572" s="26"/>
    </row>
    <row r="573" spans="2:19" s="150" customFormat="1">
      <c r="B573" s="1"/>
      <c r="C573" s="26"/>
      <c r="D573" s="67"/>
      <c r="E573" s="67"/>
      <c r="F573" s="26"/>
      <c r="G573" s="69"/>
      <c r="H573" s="66"/>
      <c r="I573" s="26"/>
      <c r="J573" s="69"/>
      <c r="K573" s="69"/>
      <c r="L573" s="67"/>
      <c r="M573" s="69"/>
      <c r="N573" s="71"/>
      <c r="O573" s="72"/>
      <c r="P573" s="26"/>
      <c r="Q573" s="26"/>
      <c r="R573" s="26"/>
      <c r="S573" s="26"/>
    </row>
    <row r="574" spans="2:19" s="150" customFormat="1">
      <c r="B574" s="1"/>
      <c r="C574" s="26"/>
      <c r="D574" s="67"/>
      <c r="E574" s="67"/>
      <c r="F574" s="26"/>
      <c r="G574" s="69"/>
      <c r="H574" s="66"/>
      <c r="I574" s="26"/>
      <c r="J574" s="69"/>
      <c r="K574" s="69"/>
      <c r="L574" s="67"/>
      <c r="M574" s="69"/>
      <c r="N574" s="71"/>
      <c r="O574" s="72"/>
      <c r="P574" s="26"/>
      <c r="Q574" s="26"/>
      <c r="R574" s="26"/>
      <c r="S574" s="26"/>
    </row>
    <row r="575" spans="2:19" s="150" customFormat="1">
      <c r="B575" s="1"/>
      <c r="C575" s="26"/>
      <c r="D575" s="67"/>
      <c r="E575" s="67"/>
      <c r="F575" s="26"/>
      <c r="G575" s="69"/>
      <c r="H575" s="66"/>
      <c r="I575" s="26"/>
      <c r="J575" s="69"/>
      <c r="K575" s="69"/>
      <c r="L575" s="67"/>
      <c r="M575" s="69"/>
      <c r="N575" s="71"/>
      <c r="O575" s="72"/>
      <c r="P575" s="26"/>
      <c r="Q575" s="26"/>
      <c r="R575" s="26"/>
      <c r="S575" s="26"/>
    </row>
    <row r="576" spans="2:19" s="150" customFormat="1">
      <c r="B576" s="1"/>
      <c r="C576" s="26"/>
      <c r="D576" s="67"/>
      <c r="E576" s="67"/>
      <c r="F576" s="26"/>
      <c r="G576" s="69"/>
      <c r="H576" s="66"/>
      <c r="I576" s="26"/>
      <c r="J576" s="69"/>
      <c r="K576" s="69"/>
      <c r="L576" s="67"/>
      <c r="M576" s="69"/>
      <c r="N576" s="71"/>
      <c r="O576" s="72"/>
      <c r="P576" s="26"/>
      <c r="Q576" s="26"/>
      <c r="R576" s="26"/>
      <c r="S576" s="26"/>
    </row>
    <row r="577" spans="2:19" s="150" customFormat="1">
      <c r="B577" s="1"/>
      <c r="C577" s="26"/>
      <c r="D577" s="67"/>
      <c r="E577" s="67"/>
      <c r="F577" s="26"/>
      <c r="G577" s="69"/>
      <c r="H577" s="66"/>
      <c r="I577" s="26"/>
      <c r="J577" s="69"/>
      <c r="K577" s="69"/>
      <c r="L577" s="67"/>
      <c r="M577" s="69"/>
      <c r="N577" s="71"/>
      <c r="O577" s="72"/>
      <c r="P577" s="26"/>
      <c r="Q577" s="26"/>
      <c r="R577" s="26"/>
      <c r="S577" s="26"/>
    </row>
    <row r="578" spans="2:19" s="150" customFormat="1">
      <c r="B578" s="1"/>
      <c r="C578" s="26"/>
      <c r="D578" s="67"/>
      <c r="E578" s="67"/>
      <c r="F578" s="26"/>
      <c r="G578" s="69"/>
      <c r="H578" s="66"/>
      <c r="I578" s="26"/>
      <c r="J578" s="69"/>
      <c r="K578" s="69"/>
      <c r="L578" s="67"/>
      <c r="M578" s="69"/>
      <c r="N578" s="71"/>
      <c r="O578" s="72"/>
      <c r="P578" s="26"/>
      <c r="Q578" s="26"/>
      <c r="R578" s="26"/>
      <c r="S578" s="26"/>
    </row>
    <row r="579" spans="2:19" s="150" customFormat="1">
      <c r="B579" s="1"/>
      <c r="C579" s="26"/>
      <c r="D579" s="67"/>
      <c r="E579" s="67"/>
      <c r="F579" s="26"/>
      <c r="G579" s="69"/>
      <c r="H579" s="66"/>
      <c r="I579" s="26"/>
      <c r="J579" s="69"/>
      <c r="K579" s="69"/>
      <c r="L579" s="67"/>
      <c r="M579" s="69"/>
      <c r="N579" s="71"/>
      <c r="O579" s="72"/>
      <c r="P579" s="26"/>
      <c r="Q579" s="26"/>
      <c r="R579" s="26"/>
      <c r="S579" s="26"/>
    </row>
    <row r="580" spans="2:19" s="150" customFormat="1">
      <c r="B580" s="1"/>
      <c r="C580" s="26"/>
      <c r="D580" s="67"/>
      <c r="E580" s="67"/>
      <c r="F580" s="26"/>
      <c r="G580" s="69"/>
      <c r="H580" s="66"/>
      <c r="I580" s="26"/>
      <c r="J580" s="69"/>
      <c r="K580" s="69"/>
      <c r="L580" s="67"/>
      <c r="M580" s="69"/>
      <c r="N580" s="71"/>
      <c r="O580" s="72"/>
      <c r="P580" s="26"/>
      <c r="Q580" s="26"/>
      <c r="R580" s="26"/>
      <c r="S580" s="26"/>
    </row>
    <row r="581" spans="2:19" s="150" customFormat="1">
      <c r="B581" s="1"/>
      <c r="C581" s="26"/>
      <c r="D581" s="67"/>
      <c r="E581" s="67"/>
      <c r="F581" s="26"/>
      <c r="G581" s="69"/>
      <c r="H581" s="66"/>
      <c r="I581" s="26"/>
      <c r="J581" s="69"/>
      <c r="K581" s="69"/>
      <c r="L581" s="67"/>
      <c r="M581" s="69"/>
      <c r="N581" s="71"/>
      <c r="O581" s="72"/>
      <c r="P581" s="26"/>
      <c r="Q581" s="26"/>
      <c r="R581" s="26"/>
      <c r="S581" s="26"/>
    </row>
    <row r="582" spans="2:19" s="150" customFormat="1">
      <c r="B582" s="1"/>
      <c r="C582" s="26"/>
      <c r="D582" s="67"/>
      <c r="E582" s="67"/>
      <c r="F582" s="26"/>
      <c r="G582" s="69"/>
      <c r="H582" s="66"/>
      <c r="I582" s="26"/>
      <c r="J582" s="69"/>
      <c r="K582" s="69"/>
      <c r="L582" s="67"/>
      <c r="M582" s="69"/>
      <c r="N582" s="71"/>
      <c r="O582" s="72"/>
      <c r="P582" s="26"/>
      <c r="Q582" s="26"/>
      <c r="R582" s="26"/>
      <c r="S582" s="26"/>
    </row>
    <row r="583" spans="2:19" s="150" customFormat="1">
      <c r="B583" s="1"/>
      <c r="C583" s="26"/>
      <c r="D583" s="67"/>
      <c r="E583" s="67"/>
      <c r="F583" s="26"/>
      <c r="G583" s="69"/>
      <c r="H583" s="66"/>
      <c r="I583" s="26"/>
      <c r="J583" s="69"/>
      <c r="K583" s="69"/>
      <c r="L583" s="67"/>
      <c r="M583" s="69"/>
      <c r="N583" s="71"/>
      <c r="O583" s="72"/>
      <c r="P583" s="26"/>
      <c r="Q583" s="26"/>
      <c r="R583" s="26"/>
      <c r="S583" s="26"/>
    </row>
    <row r="584" spans="2:19" s="150" customFormat="1">
      <c r="B584" s="1"/>
      <c r="C584" s="26"/>
      <c r="D584" s="67"/>
      <c r="E584" s="67"/>
      <c r="F584" s="26"/>
      <c r="G584" s="69"/>
      <c r="H584" s="66"/>
      <c r="I584" s="26"/>
      <c r="J584" s="69"/>
      <c r="K584" s="69"/>
      <c r="L584" s="67"/>
      <c r="M584" s="69"/>
      <c r="N584" s="71"/>
      <c r="O584" s="72"/>
      <c r="P584" s="26"/>
      <c r="Q584" s="26"/>
      <c r="R584" s="26"/>
      <c r="S584" s="26"/>
    </row>
    <row r="585" spans="2:19" s="150" customFormat="1">
      <c r="B585" s="1"/>
      <c r="C585" s="26"/>
      <c r="D585" s="67"/>
      <c r="E585" s="67"/>
      <c r="F585" s="26"/>
      <c r="G585" s="69"/>
      <c r="H585" s="66"/>
      <c r="I585" s="26"/>
      <c r="J585" s="69"/>
      <c r="K585" s="69"/>
      <c r="L585" s="67"/>
      <c r="M585" s="69"/>
      <c r="N585" s="71"/>
      <c r="O585" s="72"/>
      <c r="P585" s="26"/>
      <c r="Q585" s="26"/>
      <c r="R585" s="26"/>
      <c r="S585" s="26"/>
    </row>
    <row r="586" spans="2:19" s="150" customFormat="1">
      <c r="B586" s="1"/>
      <c r="C586" s="26"/>
      <c r="D586" s="67"/>
      <c r="E586" s="67"/>
      <c r="F586" s="26"/>
      <c r="G586" s="69"/>
      <c r="H586" s="66"/>
      <c r="I586" s="26"/>
      <c r="J586" s="69"/>
      <c r="K586" s="69"/>
      <c r="L586" s="67"/>
      <c r="M586" s="69"/>
      <c r="N586" s="71"/>
      <c r="O586" s="72"/>
      <c r="P586" s="26"/>
      <c r="Q586" s="26"/>
      <c r="R586" s="26"/>
      <c r="S586" s="26"/>
    </row>
    <row r="587" spans="2:19"/>
    <row r="588" spans="2:19"/>
    <row r="589" spans="2:19"/>
    <row r="590" spans="2:19"/>
    <row r="591" spans="2:19"/>
    <row r="592" spans="2:19"/>
    <row r="593" spans="2:19"/>
    <row r="594" spans="2:19"/>
    <row r="595" spans="2:19"/>
    <row r="596" spans="2:19"/>
    <row r="597" spans="2:19"/>
    <row r="598" spans="2:19"/>
    <row r="599" spans="2:19"/>
    <row r="600" spans="2:19"/>
    <row r="601" spans="2:19" s="150" customFormat="1">
      <c r="B601" s="1"/>
      <c r="C601" s="26"/>
      <c r="D601" s="67"/>
      <c r="E601" s="67"/>
      <c r="F601" s="26"/>
      <c r="G601" s="69"/>
      <c r="H601" s="66"/>
      <c r="I601" s="26"/>
      <c r="J601" s="69"/>
      <c r="K601" s="69"/>
      <c r="L601" s="67"/>
      <c r="M601" s="69"/>
      <c r="N601" s="71"/>
      <c r="O601" s="72"/>
      <c r="P601" s="26"/>
      <c r="Q601" s="26"/>
      <c r="R601" s="26"/>
      <c r="S601" s="26"/>
    </row>
    <row r="602" spans="2:19" s="150" customFormat="1">
      <c r="B602" s="1"/>
      <c r="C602" s="26"/>
      <c r="D602" s="67"/>
      <c r="E602" s="67"/>
      <c r="F602" s="26"/>
      <c r="G602" s="69"/>
      <c r="H602" s="66"/>
      <c r="I602" s="26"/>
      <c r="J602" s="69"/>
      <c r="K602" s="69"/>
      <c r="L602" s="67"/>
      <c r="M602" s="69"/>
      <c r="N602" s="71"/>
      <c r="O602" s="72"/>
      <c r="P602" s="26"/>
      <c r="Q602" s="26"/>
      <c r="R602" s="26"/>
      <c r="S602" s="26"/>
    </row>
    <row r="603" spans="2:19" s="150" customFormat="1">
      <c r="B603" s="1"/>
      <c r="C603" s="26"/>
      <c r="D603" s="67"/>
      <c r="E603" s="67"/>
      <c r="F603" s="26"/>
      <c r="G603" s="69"/>
      <c r="H603" s="66"/>
      <c r="I603" s="26"/>
      <c r="J603" s="69"/>
      <c r="K603" s="69"/>
      <c r="L603" s="67"/>
      <c r="M603" s="69"/>
      <c r="N603" s="71"/>
      <c r="O603" s="72"/>
      <c r="P603" s="26"/>
      <c r="Q603" s="26"/>
      <c r="R603" s="26"/>
      <c r="S603" s="26"/>
    </row>
    <row r="604" spans="2:19" s="150" customFormat="1">
      <c r="B604" s="1"/>
      <c r="C604" s="26"/>
      <c r="D604" s="67"/>
      <c r="E604" s="67"/>
      <c r="F604" s="26"/>
      <c r="G604" s="69"/>
      <c r="H604" s="66"/>
      <c r="I604" s="26"/>
      <c r="J604" s="69"/>
      <c r="K604" s="69"/>
      <c r="L604" s="67"/>
      <c r="M604" s="69"/>
      <c r="N604" s="71"/>
      <c r="O604" s="72"/>
      <c r="P604" s="26"/>
      <c r="Q604" s="26"/>
      <c r="R604" s="26"/>
      <c r="S604" s="26"/>
    </row>
    <row r="605" spans="2:19" s="150" customFormat="1">
      <c r="B605" s="1"/>
      <c r="C605" s="26"/>
      <c r="D605" s="67"/>
      <c r="E605" s="67"/>
      <c r="F605" s="26"/>
      <c r="G605" s="69"/>
      <c r="H605" s="66"/>
      <c r="I605" s="26"/>
      <c r="J605" s="69"/>
      <c r="K605" s="69"/>
      <c r="L605" s="67"/>
      <c r="M605" s="69"/>
      <c r="N605" s="71"/>
      <c r="O605" s="72"/>
      <c r="P605" s="26"/>
      <c r="Q605" s="26"/>
      <c r="R605" s="26"/>
      <c r="S605" s="26"/>
    </row>
    <row r="606" spans="2:19" s="150" customFormat="1">
      <c r="B606" s="1"/>
      <c r="C606" s="26"/>
      <c r="D606" s="67"/>
      <c r="E606" s="67"/>
      <c r="F606" s="26"/>
      <c r="G606" s="69"/>
      <c r="H606" s="66"/>
      <c r="I606" s="26"/>
      <c r="J606" s="69"/>
      <c r="K606" s="69"/>
      <c r="L606" s="67"/>
      <c r="M606" s="69"/>
      <c r="N606" s="71"/>
      <c r="O606" s="72"/>
      <c r="P606" s="26"/>
      <c r="Q606" s="26"/>
      <c r="R606" s="26"/>
      <c r="S606" s="26"/>
    </row>
    <row r="607" spans="2:19" s="150" customFormat="1">
      <c r="B607" s="1"/>
      <c r="C607" s="26"/>
      <c r="D607" s="67"/>
      <c r="E607" s="67"/>
      <c r="F607" s="26"/>
      <c r="G607" s="69"/>
      <c r="H607" s="66"/>
      <c r="I607" s="26"/>
      <c r="J607" s="69"/>
      <c r="K607" s="69"/>
      <c r="L607" s="67"/>
      <c r="M607" s="69"/>
      <c r="N607" s="71"/>
      <c r="O607" s="72"/>
      <c r="P607" s="26"/>
      <c r="Q607" s="26"/>
      <c r="R607" s="26"/>
      <c r="S607" s="26"/>
    </row>
    <row r="608" spans="2:19" s="150" customFormat="1">
      <c r="B608" s="1"/>
      <c r="C608" s="26"/>
      <c r="D608" s="67"/>
      <c r="E608" s="67"/>
      <c r="F608" s="26"/>
      <c r="G608" s="69"/>
      <c r="H608" s="66"/>
      <c r="I608" s="26"/>
      <c r="J608" s="69"/>
      <c r="K608" s="69"/>
      <c r="L608" s="67"/>
      <c r="M608" s="69"/>
      <c r="N608" s="71"/>
      <c r="O608" s="72"/>
      <c r="P608" s="26"/>
      <c r="Q608" s="26"/>
      <c r="R608" s="26"/>
      <c r="S608" s="26"/>
    </row>
    <row r="609" spans="2:19" s="150" customFormat="1">
      <c r="B609" s="1"/>
      <c r="C609" s="26"/>
      <c r="D609" s="67"/>
      <c r="E609" s="67"/>
      <c r="F609" s="26"/>
      <c r="G609" s="69"/>
      <c r="H609" s="66"/>
      <c r="I609" s="26"/>
      <c r="J609" s="69"/>
      <c r="K609" s="69"/>
      <c r="L609" s="67"/>
      <c r="M609" s="69"/>
      <c r="N609" s="71"/>
      <c r="O609" s="72"/>
      <c r="P609" s="26"/>
      <c r="Q609" s="26"/>
      <c r="R609" s="26"/>
      <c r="S609" s="26"/>
    </row>
    <row r="610" spans="2:19" s="150" customFormat="1">
      <c r="B610" s="1"/>
      <c r="C610" s="26"/>
      <c r="D610" s="67"/>
      <c r="E610" s="67"/>
      <c r="F610" s="26"/>
      <c r="G610" s="69"/>
      <c r="H610" s="66"/>
      <c r="I610" s="26"/>
      <c r="J610" s="69"/>
      <c r="K610" s="69"/>
      <c r="L610" s="67"/>
      <c r="M610" s="69"/>
      <c r="N610" s="71"/>
      <c r="O610" s="72"/>
      <c r="P610" s="26"/>
      <c r="Q610" s="26"/>
      <c r="R610" s="26"/>
      <c r="S610" s="26"/>
    </row>
    <row r="611" spans="2:19" s="150" customFormat="1">
      <c r="B611" s="1"/>
      <c r="C611" s="26"/>
      <c r="D611" s="67"/>
      <c r="E611" s="67"/>
      <c r="F611" s="26"/>
      <c r="G611" s="69"/>
      <c r="H611" s="66"/>
      <c r="I611" s="26"/>
      <c r="J611" s="69"/>
      <c r="K611" s="69"/>
      <c r="L611" s="67"/>
      <c r="M611" s="69"/>
      <c r="N611" s="71"/>
      <c r="O611" s="72"/>
      <c r="P611" s="26"/>
      <c r="Q611" s="26"/>
      <c r="R611" s="26"/>
      <c r="S611" s="26"/>
    </row>
    <row r="612" spans="2:19" s="150" customFormat="1">
      <c r="B612" s="1"/>
      <c r="C612" s="26"/>
      <c r="D612" s="67"/>
      <c r="E612" s="67"/>
      <c r="F612" s="26"/>
      <c r="G612" s="69"/>
      <c r="H612" s="66"/>
      <c r="I612" s="26"/>
      <c r="J612" s="69"/>
      <c r="K612" s="69"/>
      <c r="L612" s="67"/>
      <c r="M612" s="69"/>
      <c r="N612" s="71"/>
      <c r="O612" s="72"/>
      <c r="P612" s="26"/>
      <c r="Q612" s="26"/>
      <c r="R612" s="26"/>
      <c r="S612" s="26"/>
    </row>
    <row r="613" spans="2:19" s="150" customFormat="1">
      <c r="B613" s="1"/>
      <c r="C613" s="26"/>
      <c r="D613" s="67"/>
      <c r="E613" s="67"/>
      <c r="F613" s="26"/>
      <c r="G613" s="69"/>
      <c r="H613" s="66"/>
      <c r="I613" s="26"/>
      <c r="J613" s="69"/>
      <c r="K613" s="69"/>
      <c r="L613" s="67"/>
      <c r="M613" s="69"/>
      <c r="N613" s="71"/>
      <c r="O613" s="72"/>
      <c r="P613" s="26"/>
      <c r="Q613" s="26"/>
      <c r="R613" s="26"/>
      <c r="S613" s="26"/>
    </row>
    <row r="614" spans="2:19" s="150" customFormat="1">
      <c r="B614" s="1"/>
      <c r="C614" s="26"/>
      <c r="D614" s="67"/>
      <c r="E614" s="67"/>
      <c r="F614" s="26"/>
      <c r="G614" s="69"/>
      <c r="H614" s="66"/>
      <c r="I614" s="26"/>
      <c r="J614" s="69"/>
      <c r="K614" s="69"/>
      <c r="L614" s="67"/>
      <c r="M614" s="69"/>
      <c r="N614" s="71"/>
      <c r="O614" s="72"/>
      <c r="P614" s="26"/>
      <c r="Q614" s="26"/>
      <c r="R614" s="26"/>
      <c r="S614" s="26"/>
    </row>
    <row r="615" spans="2:19" s="150" customFormat="1">
      <c r="B615" s="1"/>
      <c r="C615" s="26"/>
      <c r="D615" s="67"/>
      <c r="E615" s="67"/>
      <c r="F615" s="26"/>
      <c r="G615" s="69"/>
      <c r="H615" s="66"/>
      <c r="I615" s="26"/>
      <c r="J615" s="69"/>
      <c r="K615" s="69"/>
      <c r="L615" s="67"/>
      <c r="M615" s="69"/>
      <c r="N615" s="71"/>
      <c r="O615" s="72"/>
      <c r="P615" s="26"/>
      <c r="Q615" s="26"/>
      <c r="R615" s="26"/>
      <c r="S615" s="26"/>
    </row>
    <row r="616" spans="2:19" s="150" customFormat="1">
      <c r="B616" s="1"/>
      <c r="C616" s="26"/>
      <c r="D616" s="67"/>
      <c r="E616" s="67"/>
      <c r="F616" s="26"/>
      <c r="G616" s="69"/>
      <c r="H616" s="66"/>
      <c r="I616" s="26"/>
      <c r="J616" s="69"/>
      <c r="K616" s="69"/>
      <c r="L616" s="67"/>
      <c r="M616" s="69"/>
      <c r="N616" s="71"/>
      <c r="O616" s="72"/>
      <c r="P616" s="26"/>
      <c r="Q616" s="26"/>
      <c r="R616" s="26"/>
      <c r="S616" s="26"/>
    </row>
    <row r="617" spans="2:19" s="150" customFormat="1">
      <c r="B617" s="1"/>
      <c r="C617" s="26"/>
      <c r="D617" s="67"/>
      <c r="E617" s="67"/>
      <c r="F617" s="26"/>
      <c r="G617" s="69"/>
      <c r="H617" s="66"/>
      <c r="I617" s="26"/>
      <c r="J617" s="69"/>
      <c r="K617" s="69"/>
      <c r="L617" s="67"/>
      <c r="M617" s="69"/>
      <c r="N617" s="71"/>
      <c r="O617" s="72"/>
      <c r="P617" s="26"/>
      <c r="Q617" s="26"/>
      <c r="R617" s="26"/>
      <c r="S617" s="26"/>
    </row>
    <row r="618" spans="2:19" s="150" customFormat="1">
      <c r="B618" s="1"/>
      <c r="C618" s="26"/>
      <c r="D618" s="67"/>
      <c r="E618" s="67"/>
      <c r="F618" s="26"/>
      <c r="G618" s="69"/>
      <c r="H618" s="66"/>
      <c r="I618" s="26"/>
      <c r="J618" s="69"/>
      <c r="K618" s="69"/>
      <c r="L618" s="67"/>
      <c r="M618" s="69"/>
      <c r="N618" s="71"/>
      <c r="O618" s="72"/>
      <c r="P618" s="26"/>
      <c r="Q618" s="26"/>
      <c r="R618" s="26"/>
      <c r="S618" s="26"/>
    </row>
    <row r="619" spans="2:19" s="150" customFormat="1">
      <c r="B619" s="1"/>
      <c r="C619" s="26"/>
      <c r="D619" s="67"/>
      <c r="E619" s="67"/>
      <c r="F619" s="26"/>
      <c r="G619" s="69"/>
      <c r="H619" s="66"/>
      <c r="I619" s="26"/>
      <c r="J619" s="69"/>
      <c r="K619" s="69"/>
      <c r="L619" s="67"/>
      <c r="M619" s="69"/>
      <c r="N619" s="71"/>
      <c r="O619" s="72"/>
      <c r="P619" s="26"/>
      <c r="Q619" s="26"/>
      <c r="R619" s="26"/>
      <c r="S619" s="26"/>
    </row>
    <row r="620" spans="2:19" s="150" customFormat="1">
      <c r="B620" s="1"/>
      <c r="C620" s="26"/>
      <c r="D620" s="67"/>
      <c r="E620" s="67"/>
      <c r="F620" s="26"/>
      <c r="G620" s="69"/>
      <c r="H620" s="66"/>
      <c r="I620" s="26"/>
      <c r="J620" s="69"/>
      <c r="K620" s="69"/>
      <c r="L620" s="67"/>
      <c r="M620" s="69"/>
      <c r="N620" s="71"/>
      <c r="O620" s="72"/>
      <c r="P620" s="26"/>
      <c r="Q620" s="26"/>
      <c r="R620" s="26"/>
      <c r="S620" s="26"/>
    </row>
    <row r="621" spans="2:19" s="150" customFormat="1">
      <c r="B621" s="1"/>
      <c r="C621" s="26"/>
      <c r="D621" s="67"/>
      <c r="E621" s="67"/>
      <c r="F621" s="26"/>
      <c r="G621" s="69"/>
      <c r="H621" s="66"/>
      <c r="I621" s="26"/>
      <c r="J621" s="69"/>
      <c r="K621" s="69"/>
      <c r="L621" s="67"/>
      <c r="M621" s="69"/>
      <c r="N621" s="71"/>
      <c r="O621" s="72"/>
      <c r="P621" s="26"/>
      <c r="Q621" s="26"/>
      <c r="R621" s="26"/>
      <c r="S621" s="26"/>
    </row>
    <row r="622" spans="2:19" s="150" customFormat="1">
      <c r="B622" s="1"/>
      <c r="C622" s="26"/>
      <c r="D622" s="67"/>
      <c r="E622" s="67"/>
      <c r="F622" s="26"/>
      <c r="G622" s="69"/>
      <c r="H622" s="66"/>
      <c r="I622" s="26"/>
      <c r="J622" s="69"/>
      <c r="K622" s="69"/>
      <c r="L622" s="67"/>
      <c r="M622" s="69"/>
      <c r="N622" s="71"/>
      <c r="O622" s="72"/>
      <c r="P622" s="26"/>
      <c r="Q622" s="26"/>
      <c r="R622" s="26"/>
      <c r="S622" s="26"/>
    </row>
    <row r="623" spans="2:19" s="150" customFormat="1">
      <c r="B623" s="1"/>
      <c r="C623" s="26"/>
      <c r="D623" s="67"/>
      <c r="E623" s="67"/>
      <c r="F623" s="26"/>
      <c r="G623" s="69"/>
      <c r="H623" s="66"/>
      <c r="I623" s="26"/>
      <c r="J623" s="69"/>
      <c r="K623" s="69"/>
      <c r="L623" s="67"/>
      <c r="M623" s="69"/>
      <c r="N623" s="71"/>
      <c r="O623" s="72"/>
      <c r="P623" s="26"/>
      <c r="Q623" s="26"/>
      <c r="R623" s="26"/>
      <c r="S623" s="26"/>
    </row>
    <row r="624" spans="2:19" s="150" customFormat="1">
      <c r="B624" s="1"/>
      <c r="C624" s="26"/>
      <c r="D624" s="67"/>
      <c r="E624" s="67"/>
      <c r="F624" s="26"/>
      <c r="G624" s="69"/>
      <c r="H624" s="66"/>
      <c r="I624" s="26"/>
      <c r="J624" s="69"/>
      <c r="K624" s="69"/>
      <c r="L624" s="67"/>
      <c r="M624" s="69"/>
      <c r="N624" s="71"/>
      <c r="O624" s="72"/>
      <c r="P624" s="26"/>
      <c r="Q624" s="26"/>
      <c r="R624" s="26"/>
      <c r="S624" s="26"/>
    </row>
    <row r="625" spans="2:19" s="150" customFormat="1">
      <c r="B625" s="1"/>
      <c r="C625" s="26"/>
      <c r="D625" s="67"/>
      <c r="E625" s="67"/>
      <c r="F625" s="26"/>
      <c r="G625" s="69"/>
      <c r="H625" s="66"/>
      <c r="I625" s="26"/>
      <c r="J625" s="69"/>
      <c r="K625" s="69"/>
      <c r="L625" s="67"/>
      <c r="M625" s="69"/>
      <c r="N625" s="71"/>
      <c r="O625" s="72"/>
      <c r="P625" s="26"/>
      <c r="Q625" s="26"/>
      <c r="R625" s="26"/>
      <c r="S625" s="26"/>
    </row>
    <row r="626" spans="2:19" s="150" customFormat="1">
      <c r="B626" s="1"/>
      <c r="C626" s="26"/>
      <c r="D626" s="67"/>
      <c r="E626" s="67"/>
      <c r="F626" s="26"/>
      <c r="G626" s="69"/>
      <c r="H626" s="66"/>
      <c r="I626" s="26"/>
      <c r="J626" s="69"/>
      <c r="K626" s="69"/>
      <c r="L626" s="67"/>
      <c r="M626" s="69"/>
      <c r="N626" s="71"/>
      <c r="O626" s="72"/>
      <c r="P626" s="26"/>
      <c r="Q626" s="26"/>
      <c r="R626" s="26"/>
      <c r="S626" s="26"/>
    </row>
    <row r="627" spans="2:19" s="150" customFormat="1">
      <c r="B627" s="1"/>
      <c r="C627" s="26"/>
      <c r="D627" s="67"/>
      <c r="E627" s="67"/>
      <c r="F627" s="26"/>
      <c r="G627" s="69"/>
      <c r="H627" s="66"/>
      <c r="I627" s="26"/>
      <c r="J627" s="69"/>
      <c r="K627" s="69"/>
      <c r="L627" s="67"/>
      <c r="M627" s="69"/>
      <c r="N627" s="71"/>
      <c r="O627" s="72"/>
      <c r="P627" s="26"/>
      <c r="Q627" s="26"/>
      <c r="R627" s="26"/>
      <c r="S627" s="26"/>
    </row>
    <row r="628" spans="2:19"/>
    <row r="629" spans="2:19"/>
    <row r="630" spans="2:19"/>
    <row r="631" spans="2:19" s="150" customFormat="1">
      <c r="B631" s="1"/>
      <c r="C631" s="26"/>
      <c r="D631" s="67"/>
      <c r="E631" s="67"/>
      <c r="F631" s="26"/>
      <c r="G631" s="69"/>
      <c r="H631" s="66"/>
      <c r="I631" s="26"/>
      <c r="J631" s="69"/>
      <c r="K631" s="69"/>
      <c r="L631" s="67"/>
      <c r="M631" s="69"/>
      <c r="N631" s="71"/>
      <c r="O631" s="72"/>
      <c r="P631" s="26"/>
      <c r="Q631" s="26"/>
      <c r="R631" s="26"/>
      <c r="S631" s="26"/>
    </row>
    <row r="632" spans="2:19" s="150" customFormat="1">
      <c r="B632" s="1"/>
      <c r="C632" s="26"/>
      <c r="D632" s="67"/>
      <c r="E632" s="67"/>
      <c r="F632" s="26"/>
      <c r="G632" s="69"/>
      <c r="H632" s="66"/>
      <c r="I632" s="26"/>
      <c r="J632" s="69"/>
      <c r="K632" s="69"/>
      <c r="L632" s="67"/>
      <c r="M632" s="69"/>
      <c r="N632" s="71"/>
      <c r="O632" s="72"/>
      <c r="P632" s="26"/>
      <c r="Q632" s="26"/>
      <c r="R632" s="26"/>
      <c r="S632" s="26"/>
    </row>
    <row r="633" spans="2:19" s="150" customFormat="1">
      <c r="B633" s="1"/>
      <c r="C633" s="26"/>
      <c r="D633" s="67"/>
      <c r="E633" s="67"/>
      <c r="F633" s="26"/>
      <c r="G633" s="69"/>
      <c r="H633" s="66"/>
      <c r="I633" s="26"/>
      <c r="J633" s="69"/>
      <c r="K633" s="69"/>
      <c r="L633" s="67"/>
      <c r="M633" s="69"/>
      <c r="N633" s="71"/>
      <c r="O633" s="72"/>
      <c r="P633" s="26"/>
      <c r="Q633" s="26"/>
      <c r="R633" s="26"/>
      <c r="S633" s="26"/>
    </row>
    <row r="634" spans="2:19" s="150" customFormat="1">
      <c r="B634" s="1"/>
      <c r="C634" s="26"/>
      <c r="D634" s="67"/>
      <c r="E634" s="67"/>
      <c r="F634" s="26"/>
      <c r="G634" s="69"/>
      <c r="H634" s="66"/>
      <c r="I634" s="26"/>
      <c r="J634" s="69"/>
      <c r="K634" s="69"/>
      <c r="L634" s="67"/>
      <c r="M634" s="69"/>
      <c r="N634" s="71"/>
      <c r="O634" s="72"/>
      <c r="P634" s="26"/>
      <c r="Q634" s="26"/>
      <c r="R634" s="26"/>
      <c r="S634" s="26"/>
    </row>
    <row r="635" spans="2:19" s="150" customFormat="1">
      <c r="B635" s="1"/>
      <c r="C635" s="26"/>
      <c r="D635" s="67"/>
      <c r="E635" s="67"/>
      <c r="F635" s="26"/>
      <c r="G635" s="69"/>
      <c r="H635" s="66"/>
      <c r="I635" s="26"/>
      <c r="J635" s="69"/>
      <c r="K635" s="69"/>
      <c r="L635" s="67"/>
      <c r="M635" s="69"/>
      <c r="N635" s="71"/>
      <c r="O635" s="72"/>
      <c r="P635" s="26"/>
      <c r="Q635" s="26"/>
      <c r="R635" s="26"/>
      <c r="S635" s="26"/>
    </row>
    <row r="636" spans="2:19" s="150" customFormat="1">
      <c r="B636" s="1"/>
      <c r="C636" s="26"/>
      <c r="D636" s="67"/>
      <c r="E636" s="67"/>
      <c r="F636" s="26"/>
      <c r="G636" s="69"/>
      <c r="H636" s="66"/>
      <c r="I636" s="26"/>
      <c r="J636" s="69"/>
      <c r="K636" s="69"/>
      <c r="L636" s="67"/>
      <c r="M636" s="69"/>
      <c r="N636" s="71"/>
      <c r="O636" s="72"/>
      <c r="P636" s="26"/>
      <c r="Q636" s="26"/>
      <c r="R636" s="26"/>
      <c r="S636" s="26"/>
    </row>
    <row r="637" spans="2:19" s="150" customFormat="1">
      <c r="B637" s="1"/>
      <c r="C637" s="26"/>
      <c r="D637" s="67"/>
      <c r="E637" s="67"/>
      <c r="F637" s="26"/>
      <c r="G637" s="69"/>
      <c r="H637" s="66"/>
      <c r="I637" s="26"/>
      <c r="J637" s="69"/>
      <c r="K637" s="69"/>
      <c r="L637" s="67"/>
      <c r="M637" s="69"/>
      <c r="N637" s="71"/>
      <c r="O637" s="72"/>
      <c r="P637" s="26"/>
      <c r="Q637" s="26"/>
      <c r="R637" s="26"/>
      <c r="S637" s="26"/>
    </row>
    <row r="638" spans="2:19" s="150" customFormat="1">
      <c r="B638" s="1"/>
      <c r="C638" s="26"/>
      <c r="D638" s="67"/>
      <c r="E638" s="67"/>
      <c r="F638" s="26"/>
      <c r="G638" s="69"/>
      <c r="H638" s="66"/>
      <c r="I638" s="26"/>
      <c r="J638" s="69"/>
      <c r="K638" s="69"/>
      <c r="L638" s="67"/>
      <c r="M638" s="69"/>
      <c r="N638" s="71"/>
      <c r="O638" s="72"/>
      <c r="P638" s="26"/>
      <c r="Q638" s="26"/>
      <c r="R638" s="26"/>
      <c r="S638" s="26"/>
    </row>
    <row r="639" spans="2:19" s="150" customFormat="1">
      <c r="B639" s="1"/>
      <c r="C639" s="26"/>
      <c r="D639" s="67"/>
      <c r="E639" s="67"/>
      <c r="F639" s="26"/>
      <c r="G639" s="69"/>
      <c r="H639" s="66"/>
      <c r="I639" s="26"/>
      <c r="J639" s="69"/>
      <c r="K639" s="69"/>
      <c r="L639" s="67"/>
      <c r="M639" s="69"/>
      <c r="N639" s="71"/>
      <c r="O639" s="72"/>
      <c r="P639" s="26"/>
      <c r="Q639" s="26"/>
      <c r="R639" s="26"/>
      <c r="S639" s="26"/>
    </row>
    <row r="640" spans="2:19" s="150" customFormat="1">
      <c r="B640" s="1"/>
      <c r="C640" s="26"/>
      <c r="D640" s="67"/>
      <c r="E640" s="67"/>
      <c r="F640" s="26"/>
      <c r="G640" s="69"/>
      <c r="H640" s="66"/>
      <c r="I640" s="26"/>
      <c r="J640" s="69"/>
      <c r="K640" s="69"/>
      <c r="L640" s="67"/>
      <c r="M640" s="69"/>
      <c r="N640" s="71"/>
      <c r="O640" s="72"/>
      <c r="P640" s="26"/>
      <c r="Q640" s="26"/>
      <c r="R640" s="26"/>
      <c r="S640" s="26"/>
    </row>
    <row r="641" spans="2:19" s="150" customFormat="1">
      <c r="B641" s="1"/>
      <c r="C641" s="26"/>
      <c r="D641" s="67"/>
      <c r="E641" s="67"/>
      <c r="F641" s="26"/>
      <c r="G641" s="69"/>
      <c r="H641" s="66"/>
      <c r="I641" s="26"/>
      <c r="J641" s="69"/>
      <c r="K641" s="69"/>
      <c r="L641" s="67"/>
      <c r="M641" s="69"/>
      <c r="N641" s="71"/>
      <c r="O641" s="72"/>
      <c r="P641" s="26"/>
      <c r="Q641" s="26"/>
      <c r="R641" s="26"/>
      <c r="S641" s="26"/>
    </row>
    <row r="642" spans="2:19" s="150" customFormat="1">
      <c r="B642" s="1"/>
      <c r="C642" s="26"/>
      <c r="D642" s="67"/>
      <c r="E642" s="67"/>
      <c r="F642" s="26"/>
      <c r="G642" s="69"/>
      <c r="H642" s="66"/>
      <c r="I642" s="26"/>
      <c r="J642" s="69"/>
      <c r="K642" s="69"/>
      <c r="L642" s="67"/>
      <c r="M642" s="69"/>
      <c r="N642" s="71"/>
      <c r="O642" s="72"/>
      <c r="P642" s="26"/>
      <c r="Q642" s="26"/>
      <c r="R642" s="26"/>
      <c r="S642" s="26"/>
    </row>
    <row r="643" spans="2:19" s="150" customFormat="1">
      <c r="B643" s="1"/>
      <c r="C643" s="26"/>
      <c r="D643" s="67"/>
      <c r="E643" s="67"/>
      <c r="F643" s="26"/>
      <c r="G643" s="69"/>
      <c r="H643" s="66"/>
      <c r="I643" s="26"/>
      <c r="J643" s="69"/>
      <c r="K643" s="69"/>
      <c r="L643" s="67"/>
      <c r="M643" s="69"/>
      <c r="N643" s="71"/>
      <c r="O643" s="72"/>
      <c r="P643" s="26"/>
      <c r="Q643" s="26"/>
      <c r="R643" s="26"/>
      <c r="S643" s="26"/>
    </row>
    <row r="644" spans="2:19" s="150" customFormat="1">
      <c r="B644" s="1"/>
      <c r="C644" s="26"/>
      <c r="D644" s="67"/>
      <c r="E644" s="67"/>
      <c r="F644" s="26"/>
      <c r="G644" s="69"/>
      <c r="H644" s="66"/>
      <c r="I644" s="26"/>
      <c r="J644" s="69"/>
      <c r="K644" s="69"/>
      <c r="L644" s="67"/>
      <c r="M644" s="69"/>
      <c r="N644" s="71"/>
      <c r="O644" s="72"/>
      <c r="P644" s="26"/>
      <c r="Q644" s="26"/>
      <c r="R644" s="26"/>
      <c r="S644" s="26"/>
    </row>
    <row r="645" spans="2:19" s="150" customFormat="1">
      <c r="B645" s="1"/>
      <c r="C645" s="26"/>
      <c r="D645" s="67"/>
      <c r="E645" s="67"/>
      <c r="F645" s="26"/>
      <c r="G645" s="69"/>
      <c r="H645" s="66"/>
      <c r="I645" s="26"/>
      <c r="J645" s="69"/>
      <c r="K645" s="69"/>
      <c r="L645" s="67"/>
      <c r="M645" s="69"/>
      <c r="N645" s="71"/>
      <c r="O645" s="72"/>
      <c r="P645" s="26"/>
      <c r="Q645" s="26"/>
      <c r="R645" s="26"/>
      <c r="S645" s="26"/>
    </row>
    <row r="646" spans="2:19" s="150" customFormat="1">
      <c r="B646" s="1"/>
      <c r="C646" s="26"/>
      <c r="D646" s="67"/>
      <c r="E646" s="67"/>
      <c r="F646" s="26"/>
      <c r="G646" s="69"/>
      <c r="H646" s="66"/>
      <c r="I646" s="26"/>
      <c r="J646" s="69"/>
      <c r="K646" s="69"/>
      <c r="L646" s="67"/>
      <c r="M646" s="69"/>
      <c r="N646" s="71"/>
      <c r="O646" s="72"/>
      <c r="P646" s="26"/>
      <c r="Q646" s="26"/>
      <c r="R646" s="26"/>
      <c r="S646" s="26"/>
    </row>
    <row r="647" spans="2:19" s="150" customFormat="1">
      <c r="B647" s="1"/>
      <c r="C647" s="26"/>
      <c r="D647" s="67"/>
      <c r="E647" s="67"/>
      <c r="F647" s="26"/>
      <c r="G647" s="69"/>
      <c r="H647" s="66"/>
      <c r="I647" s="26"/>
      <c r="J647" s="69"/>
      <c r="K647" s="69"/>
      <c r="L647" s="67"/>
      <c r="M647" s="69"/>
      <c r="N647" s="71"/>
      <c r="O647" s="72"/>
      <c r="P647" s="26"/>
      <c r="Q647" s="26"/>
      <c r="R647" s="26"/>
      <c r="S647" s="26"/>
    </row>
    <row r="648" spans="2:19" s="150" customFormat="1">
      <c r="B648" s="1"/>
      <c r="C648" s="26"/>
      <c r="D648" s="67"/>
      <c r="E648" s="67"/>
      <c r="F648" s="26"/>
      <c r="G648" s="69"/>
      <c r="H648" s="66"/>
      <c r="I648" s="26"/>
      <c r="J648" s="69"/>
      <c r="K648" s="69"/>
      <c r="L648" s="67"/>
      <c r="M648" s="69"/>
      <c r="N648" s="71"/>
      <c r="O648" s="72"/>
      <c r="P648" s="26"/>
      <c r="Q648" s="26"/>
      <c r="R648" s="26"/>
      <c r="S648" s="26"/>
    </row>
    <row r="649" spans="2:19" s="150" customFormat="1">
      <c r="B649" s="1"/>
      <c r="C649" s="26"/>
      <c r="D649" s="67"/>
      <c r="E649" s="67"/>
      <c r="F649" s="26"/>
      <c r="G649" s="69"/>
      <c r="H649" s="66"/>
      <c r="I649" s="26"/>
      <c r="J649" s="69"/>
      <c r="K649" s="69"/>
      <c r="L649" s="67"/>
      <c r="M649" s="69"/>
      <c r="N649" s="71"/>
      <c r="O649" s="72"/>
      <c r="P649" s="26"/>
      <c r="Q649" s="26"/>
      <c r="R649" s="26"/>
      <c r="S649" s="26"/>
    </row>
    <row r="650" spans="2:19"/>
    <row r="651" spans="2:19"/>
    <row r="652" spans="2:19"/>
    <row r="653" spans="2:19"/>
    <row r="654" spans="2:19"/>
    <row r="655" spans="2:19"/>
    <row r="656" spans="2:19"/>
    <row r="657"/>
    <row r="658"/>
    <row r="659"/>
    <row r="660"/>
    <row r="661"/>
    <row r="662"/>
    <row r="663"/>
    <row r="664"/>
    <row r="665"/>
    <row r="666"/>
    <row r="667"/>
    <row r="668"/>
  </sheetData>
  <mergeCells count="1">
    <mergeCell ref="A1:O1"/>
  </mergeCells>
  <conditionalFormatting sqref="C35">
    <cfRule type="duplicateValues" dxfId="76" priority="1"/>
  </conditionalFormatting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7481E-CE90-43E7-A1EF-5A6E1341AC59}">
  <dimension ref="A1:S659"/>
  <sheetViews>
    <sheetView topLeftCell="A9" zoomScale="70" zoomScaleNormal="70" workbookViewId="0">
      <selection activeCell="O14" sqref="O14"/>
    </sheetView>
  </sheetViews>
  <sheetFormatPr defaultColWidth="0" defaultRowHeight="11.4" zeroHeight="1"/>
  <cols>
    <col min="1" max="1" width="4.75" style="150" customWidth="1"/>
    <col min="2" max="2" width="4.75" style="26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69" t="s">
        <v>395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</row>
    <row r="2" spans="1:18" s="5" customFormat="1" ht="63.6" customHeight="1" thickBot="1">
      <c r="A2" s="149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52" customFormat="1" ht="24.9" customHeight="1">
      <c r="A3" s="11">
        <v>1</v>
      </c>
      <c r="B3" s="11">
        <v>1</v>
      </c>
      <c r="C3" s="13" t="s">
        <v>385</v>
      </c>
      <c r="D3" s="8">
        <v>344673.95</v>
      </c>
      <c r="E3" s="8">
        <v>374201.79</v>
      </c>
      <c r="F3" s="136">
        <f>(D3-E3)/E3</f>
        <v>-7.8908868928713488E-2</v>
      </c>
      <c r="G3" s="10">
        <v>38150</v>
      </c>
      <c r="H3" s="11">
        <v>398</v>
      </c>
      <c r="I3" s="11">
        <f t="shared" ref="I3:I8" si="0">G3/H3</f>
        <v>95.854271356783926</v>
      </c>
      <c r="J3" s="10">
        <v>19</v>
      </c>
      <c r="K3" s="10">
        <v>2</v>
      </c>
      <c r="L3" s="8">
        <v>718876</v>
      </c>
      <c r="M3" s="10">
        <v>80235</v>
      </c>
      <c r="N3" s="12">
        <v>46220</v>
      </c>
      <c r="O3" s="30" t="s">
        <v>215</v>
      </c>
      <c r="R3" s="6"/>
    </row>
    <row r="4" spans="1:18" s="52" customFormat="1" ht="24.9" customHeight="1">
      <c r="A4" s="11">
        <v>2</v>
      </c>
      <c r="B4" s="10" t="s">
        <v>57</v>
      </c>
      <c r="C4" s="7" t="s">
        <v>393</v>
      </c>
      <c r="D4" s="8">
        <v>101003.83</v>
      </c>
      <c r="E4" s="10" t="s">
        <v>53</v>
      </c>
      <c r="F4" s="10" t="s">
        <v>53</v>
      </c>
      <c r="G4" s="10">
        <v>13368</v>
      </c>
      <c r="H4" s="11">
        <v>85</v>
      </c>
      <c r="I4" s="11">
        <f t="shared" si="0"/>
        <v>157.27058823529413</v>
      </c>
      <c r="J4" s="10">
        <v>13</v>
      </c>
      <c r="K4" s="10">
        <v>0</v>
      </c>
      <c r="L4" s="8">
        <v>101003.83</v>
      </c>
      <c r="M4" s="10">
        <v>13368</v>
      </c>
      <c r="N4" s="12" t="s">
        <v>48</v>
      </c>
      <c r="O4" s="30" t="s">
        <v>414</v>
      </c>
      <c r="R4" s="6"/>
    </row>
    <row r="5" spans="1:18" s="52" customFormat="1" ht="24.9" customHeight="1">
      <c r="A5" s="11">
        <v>3</v>
      </c>
      <c r="B5" s="11">
        <v>2</v>
      </c>
      <c r="C5" s="7" t="s">
        <v>369</v>
      </c>
      <c r="D5" s="8">
        <v>77836.09</v>
      </c>
      <c r="E5" s="8">
        <v>131097.10999999999</v>
      </c>
      <c r="F5" s="136">
        <f>(D5-E5)/E5</f>
        <v>-0.40627150362048403</v>
      </c>
      <c r="G5" s="10">
        <v>12685</v>
      </c>
      <c r="H5" s="11">
        <v>439</v>
      </c>
      <c r="I5" s="11">
        <f t="shared" si="0"/>
        <v>28.895216400911163</v>
      </c>
      <c r="J5" s="10">
        <v>24</v>
      </c>
      <c r="K5" s="10">
        <v>4</v>
      </c>
      <c r="L5" s="8">
        <v>849936</v>
      </c>
      <c r="M5" s="10">
        <v>129483</v>
      </c>
      <c r="N5" s="12">
        <v>46204</v>
      </c>
      <c r="O5" s="29" t="s">
        <v>215</v>
      </c>
      <c r="R5" s="6"/>
    </row>
    <row r="6" spans="1:18" s="52" customFormat="1" ht="24.9" customHeight="1">
      <c r="A6" s="11">
        <v>4</v>
      </c>
      <c r="B6" s="11">
        <v>3</v>
      </c>
      <c r="C6" s="7" t="s">
        <v>375</v>
      </c>
      <c r="D6" s="8">
        <v>26544.2</v>
      </c>
      <c r="E6" s="8">
        <v>47875.9</v>
      </c>
      <c r="F6" s="136">
        <f>(D6-E6)/E6</f>
        <v>-0.44556238107273177</v>
      </c>
      <c r="G6" s="10">
        <v>4371</v>
      </c>
      <c r="H6" s="11">
        <v>206</v>
      </c>
      <c r="I6" s="11">
        <f t="shared" si="0"/>
        <v>21.218446601941746</v>
      </c>
      <c r="J6" s="10">
        <v>20</v>
      </c>
      <c r="K6" s="10">
        <v>3</v>
      </c>
      <c r="L6" s="8">
        <v>161481</v>
      </c>
      <c r="M6" s="10">
        <v>26019</v>
      </c>
      <c r="N6" s="153">
        <v>46213</v>
      </c>
      <c r="O6" s="30" t="s">
        <v>40</v>
      </c>
      <c r="R6" s="6"/>
    </row>
    <row r="7" spans="1:18" s="52" customFormat="1" ht="24.9" customHeight="1">
      <c r="A7" s="11">
        <v>5</v>
      </c>
      <c r="B7" s="11">
        <v>4</v>
      </c>
      <c r="C7" s="13" t="s">
        <v>342</v>
      </c>
      <c r="D7" s="8">
        <v>20350.669999999998</v>
      </c>
      <c r="E7" s="8">
        <v>33638.1</v>
      </c>
      <c r="F7" s="136">
        <f>(D7-E7)/E7</f>
        <v>-0.39501131157824015</v>
      </c>
      <c r="G7" s="10">
        <v>3520</v>
      </c>
      <c r="H7" s="11">
        <v>158</v>
      </c>
      <c r="I7" s="11">
        <f t="shared" si="0"/>
        <v>22.278481012658229</v>
      </c>
      <c r="J7" s="10">
        <v>13</v>
      </c>
      <c r="K7" s="10">
        <v>6</v>
      </c>
      <c r="L7" s="8">
        <v>364487</v>
      </c>
      <c r="M7" s="10">
        <v>60634</v>
      </c>
      <c r="N7" s="12">
        <v>46192</v>
      </c>
      <c r="O7" s="30" t="s">
        <v>40</v>
      </c>
      <c r="R7" s="6"/>
    </row>
    <row r="8" spans="1:18" s="52" customFormat="1" ht="24.9" customHeight="1">
      <c r="A8" s="11">
        <v>6</v>
      </c>
      <c r="B8" s="11">
        <v>5</v>
      </c>
      <c r="C8" s="13" t="s">
        <v>333</v>
      </c>
      <c r="D8" s="8">
        <v>20074.060000000001</v>
      </c>
      <c r="E8" s="8">
        <v>22012.6</v>
      </c>
      <c r="F8" s="136">
        <f>(D8-E8)/E8</f>
        <v>-8.8065017308268781E-2</v>
      </c>
      <c r="G8" s="10">
        <v>2600</v>
      </c>
      <c r="H8" s="11">
        <v>99</v>
      </c>
      <c r="I8" s="11">
        <f t="shared" si="0"/>
        <v>26.262626262626263</v>
      </c>
      <c r="J8" s="127">
        <v>10</v>
      </c>
      <c r="K8" s="10">
        <v>7</v>
      </c>
      <c r="L8" s="129">
        <v>399111</v>
      </c>
      <c r="M8" s="127">
        <v>50863</v>
      </c>
      <c r="N8" s="12">
        <v>46185</v>
      </c>
      <c r="O8" s="30" t="s">
        <v>88</v>
      </c>
      <c r="R8" s="6"/>
    </row>
    <row r="9" spans="1:18" s="52" customFormat="1" ht="24" customHeight="1">
      <c r="A9" s="11">
        <v>7</v>
      </c>
      <c r="B9" s="11" t="s">
        <v>51</v>
      </c>
      <c r="C9" s="7" t="s">
        <v>390</v>
      </c>
      <c r="D9" s="8">
        <v>15697</v>
      </c>
      <c r="E9" s="10" t="s">
        <v>53</v>
      </c>
      <c r="F9" s="10" t="s">
        <v>53</v>
      </c>
      <c r="G9" s="127">
        <v>2980</v>
      </c>
      <c r="H9" s="127" t="s">
        <v>53</v>
      </c>
      <c r="I9" s="10" t="s">
        <v>53</v>
      </c>
      <c r="J9" s="127">
        <v>16</v>
      </c>
      <c r="K9" s="10">
        <v>1</v>
      </c>
      <c r="L9" s="129">
        <v>15697</v>
      </c>
      <c r="M9" s="127">
        <v>2980</v>
      </c>
      <c r="N9" s="12">
        <v>46227</v>
      </c>
      <c r="O9" s="30" t="s">
        <v>46</v>
      </c>
      <c r="R9" s="6"/>
    </row>
    <row r="10" spans="1:18" s="52" customFormat="1" ht="24.9" customHeight="1">
      <c r="A10" s="11">
        <v>8</v>
      </c>
      <c r="B10" s="11">
        <v>6</v>
      </c>
      <c r="C10" s="7" t="s">
        <v>371</v>
      </c>
      <c r="D10" s="8">
        <v>14588.43</v>
      </c>
      <c r="E10" s="8">
        <v>18939.3</v>
      </c>
      <c r="F10" s="136">
        <f>(D10-E10)/E10</f>
        <v>-0.22972707544629417</v>
      </c>
      <c r="G10" s="10">
        <v>2035</v>
      </c>
      <c r="H10" s="11">
        <v>79</v>
      </c>
      <c r="I10" s="11">
        <f>G10/H10</f>
        <v>25.759493670886076</v>
      </c>
      <c r="J10" s="10">
        <v>9</v>
      </c>
      <c r="K10" s="10">
        <v>4</v>
      </c>
      <c r="L10" s="8">
        <v>123645.81</v>
      </c>
      <c r="M10" s="10">
        <v>16043</v>
      </c>
      <c r="N10" s="12">
        <v>46206</v>
      </c>
      <c r="O10" s="30" t="s">
        <v>44</v>
      </c>
      <c r="R10" s="6"/>
    </row>
    <row r="11" spans="1:18" s="52" customFormat="1" ht="24.9" customHeight="1">
      <c r="A11" s="11">
        <v>9</v>
      </c>
      <c r="B11" s="11" t="s">
        <v>51</v>
      </c>
      <c r="C11" s="7" t="s">
        <v>389</v>
      </c>
      <c r="D11" s="8">
        <v>12720</v>
      </c>
      <c r="E11" s="10" t="s">
        <v>53</v>
      </c>
      <c r="F11" s="10" t="s">
        <v>53</v>
      </c>
      <c r="G11" s="10">
        <v>1779</v>
      </c>
      <c r="H11" s="10" t="s">
        <v>53</v>
      </c>
      <c r="I11" s="10" t="s">
        <v>53</v>
      </c>
      <c r="J11" s="10">
        <v>14</v>
      </c>
      <c r="K11" s="10">
        <v>1</v>
      </c>
      <c r="L11" s="8">
        <v>12720</v>
      </c>
      <c r="M11" s="10">
        <v>1779</v>
      </c>
      <c r="N11" s="12">
        <v>46227</v>
      </c>
      <c r="O11" s="30" t="s">
        <v>46</v>
      </c>
      <c r="R11" s="6"/>
    </row>
    <row r="12" spans="1:18" s="52" customFormat="1" ht="24.9" customHeight="1">
      <c r="A12" s="11">
        <v>10</v>
      </c>
      <c r="B12" s="11">
        <v>7</v>
      </c>
      <c r="C12" s="13" t="s">
        <v>262</v>
      </c>
      <c r="D12" s="8">
        <v>7026.73</v>
      </c>
      <c r="E12" s="8">
        <v>10763.61</v>
      </c>
      <c r="F12" s="136">
        <f t="shared" ref="F12:F17" si="1">(D12-E12)/E12</f>
        <v>-0.34717720170091643</v>
      </c>
      <c r="G12" s="10">
        <v>993</v>
      </c>
      <c r="H12" s="11">
        <v>43</v>
      </c>
      <c r="I12" s="11">
        <f t="shared" ref="I12:I25" si="2">G12/H12</f>
        <v>23.093023255813954</v>
      </c>
      <c r="J12" s="10">
        <v>10</v>
      </c>
      <c r="K12" s="10">
        <v>14</v>
      </c>
      <c r="L12" s="8">
        <v>699507</v>
      </c>
      <c r="M12" s="10">
        <v>92309</v>
      </c>
      <c r="N12" s="12">
        <v>46136</v>
      </c>
      <c r="O12" s="30" t="s">
        <v>215</v>
      </c>
      <c r="R12" s="6"/>
    </row>
    <row r="13" spans="1:18" s="52" customFormat="1" ht="24.9" customHeight="1">
      <c r="A13" s="11">
        <v>11</v>
      </c>
      <c r="B13" s="11">
        <v>11</v>
      </c>
      <c r="C13" s="7" t="s">
        <v>315</v>
      </c>
      <c r="D13" s="8">
        <v>4437.43</v>
      </c>
      <c r="E13" s="8">
        <v>3957.14</v>
      </c>
      <c r="F13" s="136">
        <f t="shared" si="1"/>
        <v>0.12137301182166929</v>
      </c>
      <c r="G13" s="127">
        <v>612</v>
      </c>
      <c r="H13" s="137">
        <v>27</v>
      </c>
      <c r="I13" s="11">
        <f t="shared" si="2"/>
        <v>22.666666666666668</v>
      </c>
      <c r="J13" s="127">
        <v>3</v>
      </c>
      <c r="K13" s="10">
        <v>9</v>
      </c>
      <c r="L13" s="129">
        <v>308893.59000000003</v>
      </c>
      <c r="M13" s="127">
        <v>41137</v>
      </c>
      <c r="N13" s="12">
        <v>46171</v>
      </c>
      <c r="O13" s="30" t="s">
        <v>49</v>
      </c>
      <c r="R13" s="6"/>
    </row>
    <row r="14" spans="1:18" s="52" customFormat="1" ht="24.9" customHeight="1">
      <c r="A14" s="11">
        <v>12</v>
      </c>
      <c r="B14" s="11">
        <v>8</v>
      </c>
      <c r="C14" s="7" t="s">
        <v>380</v>
      </c>
      <c r="D14" s="8">
        <v>4393.3500000000004</v>
      </c>
      <c r="E14" s="8">
        <v>10748.99</v>
      </c>
      <c r="F14" s="136">
        <f t="shared" si="1"/>
        <v>-0.59127787820064948</v>
      </c>
      <c r="G14" s="127">
        <v>588</v>
      </c>
      <c r="H14" s="11">
        <v>28</v>
      </c>
      <c r="I14" s="11">
        <f t="shared" si="2"/>
        <v>21</v>
      </c>
      <c r="J14" s="127">
        <v>6</v>
      </c>
      <c r="K14" s="10">
        <v>3</v>
      </c>
      <c r="L14" s="129">
        <v>42037.37</v>
      </c>
      <c r="M14" s="127">
        <v>5432</v>
      </c>
      <c r="N14" s="153">
        <v>46213</v>
      </c>
      <c r="O14" s="30" t="s">
        <v>41</v>
      </c>
      <c r="R14" s="6"/>
    </row>
    <row r="15" spans="1:18" s="1" customFormat="1" ht="24.9" customHeight="1">
      <c r="A15" s="11">
        <v>13</v>
      </c>
      <c r="B15" s="11">
        <v>9</v>
      </c>
      <c r="C15" s="13" t="s">
        <v>386</v>
      </c>
      <c r="D15" s="8">
        <v>3711.57</v>
      </c>
      <c r="E15" s="8">
        <v>10109.32</v>
      </c>
      <c r="F15" s="136">
        <f t="shared" si="1"/>
        <v>-0.63285661152283246</v>
      </c>
      <c r="G15" s="10">
        <v>540</v>
      </c>
      <c r="H15" s="11">
        <v>32</v>
      </c>
      <c r="I15" s="11">
        <f t="shared" si="2"/>
        <v>16.875</v>
      </c>
      <c r="J15" s="10">
        <v>9</v>
      </c>
      <c r="K15" s="10">
        <v>2</v>
      </c>
      <c r="L15" s="8">
        <v>13821</v>
      </c>
      <c r="M15" s="10">
        <v>1949</v>
      </c>
      <c r="N15" s="12">
        <v>46220</v>
      </c>
      <c r="O15" s="30" t="s">
        <v>88</v>
      </c>
    </row>
    <row r="16" spans="1:18" s="1" customFormat="1" ht="24.9" customHeight="1">
      <c r="A16" s="11">
        <v>14</v>
      </c>
      <c r="B16" s="11">
        <v>10</v>
      </c>
      <c r="C16" s="7" t="s">
        <v>324</v>
      </c>
      <c r="D16" s="8">
        <v>2219.3000000000002</v>
      </c>
      <c r="E16" s="8">
        <v>4923.54</v>
      </c>
      <c r="F16" s="136">
        <f t="shared" si="1"/>
        <v>-0.54924708644593112</v>
      </c>
      <c r="G16" s="10">
        <v>276</v>
      </c>
      <c r="H16" s="11">
        <v>12</v>
      </c>
      <c r="I16" s="11">
        <f t="shared" si="2"/>
        <v>23</v>
      </c>
      <c r="J16" s="10">
        <v>2</v>
      </c>
      <c r="K16" s="10">
        <v>8</v>
      </c>
      <c r="L16" s="8">
        <v>295751</v>
      </c>
      <c r="M16" s="10">
        <v>36113</v>
      </c>
      <c r="N16" s="12">
        <v>46178</v>
      </c>
      <c r="O16" s="30" t="s">
        <v>308</v>
      </c>
    </row>
    <row r="17" spans="1:15" s="1" customFormat="1" ht="24.9" customHeight="1">
      <c r="A17" s="11">
        <v>15</v>
      </c>
      <c r="B17" s="11">
        <v>22</v>
      </c>
      <c r="C17" s="53" t="s">
        <v>133</v>
      </c>
      <c r="D17" s="8">
        <v>1398.1</v>
      </c>
      <c r="E17" s="8">
        <v>290.39999999999998</v>
      </c>
      <c r="F17" s="136">
        <f t="shared" si="1"/>
        <v>3.814393939393939</v>
      </c>
      <c r="G17" s="10">
        <v>519</v>
      </c>
      <c r="H17" s="11">
        <v>29</v>
      </c>
      <c r="I17" s="11">
        <f t="shared" si="2"/>
        <v>17.896551724137932</v>
      </c>
      <c r="J17" s="10">
        <v>5</v>
      </c>
      <c r="K17" s="10" t="s">
        <v>53</v>
      </c>
      <c r="L17" s="8">
        <v>74802.850000000006</v>
      </c>
      <c r="M17" s="10">
        <v>13188</v>
      </c>
      <c r="N17" s="23">
        <v>46066</v>
      </c>
      <c r="O17" s="30" t="s">
        <v>49</v>
      </c>
    </row>
    <row r="18" spans="1:15" s="1" customFormat="1" ht="24.9" customHeight="1">
      <c r="A18" s="11">
        <v>16</v>
      </c>
      <c r="B18" s="10" t="s">
        <v>53</v>
      </c>
      <c r="C18" s="18" t="s">
        <v>252</v>
      </c>
      <c r="D18" s="8">
        <v>1253.9000000000001</v>
      </c>
      <c r="E18" s="10" t="s">
        <v>53</v>
      </c>
      <c r="F18" s="10" t="s">
        <v>53</v>
      </c>
      <c r="G18" s="10">
        <v>493</v>
      </c>
      <c r="H18" s="11">
        <v>29</v>
      </c>
      <c r="I18" s="11">
        <f t="shared" si="2"/>
        <v>17</v>
      </c>
      <c r="J18" s="10">
        <v>5</v>
      </c>
      <c r="K18" s="10" t="s">
        <v>53</v>
      </c>
      <c r="L18" s="8">
        <v>204150.64</v>
      </c>
      <c r="M18" s="10">
        <v>37294</v>
      </c>
      <c r="N18" s="23">
        <v>45905</v>
      </c>
      <c r="O18" s="30" t="s">
        <v>49</v>
      </c>
    </row>
    <row r="19" spans="1:15" s="1" customFormat="1" ht="24.9" customHeight="1">
      <c r="A19" s="11">
        <v>17</v>
      </c>
      <c r="B19" s="11">
        <v>13</v>
      </c>
      <c r="C19" s="13" t="s">
        <v>334</v>
      </c>
      <c r="D19" s="8">
        <v>942.26</v>
      </c>
      <c r="E19" s="8">
        <v>2036.35</v>
      </c>
      <c r="F19" s="136">
        <f>(D19-E19)/E19</f>
        <v>-0.53727993714243616</v>
      </c>
      <c r="G19" s="10">
        <v>181</v>
      </c>
      <c r="H19" s="11">
        <v>5</v>
      </c>
      <c r="I19" s="11">
        <f t="shared" si="2"/>
        <v>36.200000000000003</v>
      </c>
      <c r="J19" s="10">
        <v>2</v>
      </c>
      <c r="K19" s="10">
        <v>7</v>
      </c>
      <c r="L19" s="8">
        <v>139345</v>
      </c>
      <c r="M19" s="10">
        <v>17961</v>
      </c>
      <c r="N19" s="12">
        <v>46185</v>
      </c>
      <c r="O19" s="30" t="s">
        <v>215</v>
      </c>
    </row>
    <row r="20" spans="1:15" s="1" customFormat="1" ht="24.9" customHeight="1">
      <c r="A20" s="11">
        <v>18</v>
      </c>
      <c r="B20" s="11" t="s">
        <v>51</v>
      </c>
      <c r="C20" s="7" t="s">
        <v>391</v>
      </c>
      <c r="D20" s="8">
        <v>825.4</v>
      </c>
      <c r="E20" s="10" t="s">
        <v>53</v>
      </c>
      <c r="F20" s="10" t="s">
        <v>53</v>
      </c>
      <c r="G20" s="10">
        <v>102</v>
      </c>
      <c r="H20" s="11">
        <v>15</v>
      </c>
      <c r="I20" s="11">
        <f t="shared" si="2"/>
        <v>6.8</v>
      </c>
      <c r="J20" s="10">
        <v>4</v>
      </c>
      <c r="K20" s="10">
        <v>1</v>
      </c>
      <c r="L20" s="8">
        <v>825.4</v>
      </c>
      <c r="M20" s="10">
        <v>102</v>
      </c>
      <c r="N20" s="12">
        <v>46227</v>
      </c>
      <c r="O20" s="30" t="s">
        <v>45</v>
      </c>
    </row>
    <row r="21" spans="1:15" s="1" customFormat="1" ht="24.9" customHeight="1">
      <c r="A21" s="11">
        <v>19</v>
      </c>
      <c r="B21" s="11">
        <v>12</v>
      </c>
      <c r="C21" s="7" t="s">
        <v>273</v>
      </c>
      <c r="D21" s="8">
        <v>821.81</v>
      </c>
      <c r="E21" s="8">
        <v>3169.75</v>
      </c>
      <c r="F21" s="136">
        <f>(D21-E21)/E21</f>
        <v>-0.74073349633251839</v>
      </c>
      <c r="G21" s="10">
        <v>117</v>
      </c>
      <c r="H21" s="11">
        <v>3</v>
      </c>
      <c r="I21" s="11">
        <f t="shared" si="2"/>
        <v>39</v>
      </c>
      <c r="J21" s="10">
        <v>3</v>
      </c>
      <c r="K21" s="10">
        <v>13</v>
      </c>
      <c r="L21" s="8">
        <v>938464</v>
      </c>
      <c r="M21" s="10">
        <v>112592</v>
      </c>
      <c r="N21" s="12">
        <v>46143</v>
      </c>
      <c r="O21" s="30" t="s">
        <v>40</v>
      </c>
    </row>
    <row r="22" spans="1:15" s="1" customFormat="1" ht="24.9" customHeight="1">
      <c r="A22" s="11">
        <v>20</v>
      </c>
      <c r="B22" s="10" t="s">
        <v>53</v>
      </c>
      <c r="C22" s="7" t="s">
        <v>394</v>
      </c>
      <c r="D22" s="8">
        <v>670</v>
      </c>
      <c r="E22" s="10" t="s">
        <v>53</v>
      </c>
      <c r="F22" s="10" t="s">
        <v>53</v>
      </c>
      <c r="G22" s="10">
        <v>99</v>
      </c>
      <c r="H22" s="11">
        <v>1</v>
      </c>
      <c r="I22" s="11">
        <f t="shared" si="2"/>
        <v>99</v>
      </c>
      <c r="J22" s="10">
        <v>1</v>
      </c>
      <c r="K22" s="10">
        <v>140</v>
      </c>
      <c r="L22" s="8">
        <v>61679.37</v>
      </c>
      <c r="M22" s="10">
        <v>9655</v>
      </c>
      <c r="N22" s="154">
        <v>45254</v>
      </c>
      <c r="O22" s="30" t="s">
        <v>44</v>
      </c>
    </row>
    <row r="23" spans="1:15" s="1" customFormat="1" ht="24.9" customHeight="1">
      <c r="A23" s="11">
        <v>21</v>
      </c>
      <c r="B23" s="11">
        <v>17</v>
      </c>
      <c r="C23" s="7" t="s">
        <v>367</v>
      </c>
      <c r="D23" s="8">
        <v>453.7</v>
      </c>
      <c r="E23" s="8">
        <v>764.91</v>
      </c>
      <c r="F23" s="136">
        <f>(D23-E23)/E23</f>
        <v>-0.4068583232014224</v>
      </c>
      <c r="G23" s="10">
        <v>52</v>
      </c>
      <c r="H23" s="11">
        <v>4</v>
      </c>
      <c r="I23" s="11">
        <f t="shared" si="2"/>
        <v>13</v>
      </c>
      <c r="J23" s="10">
        <v>2</v>
      </c>
      <c r="K23" s="10">
        <v>5</v>
      </c>
      <c r="L23" s="8">
        <v>34001</v>
      </c>
      <c r="M23" s="10">
        <v>4382</v>
      </c>
      <c r="N23" s="12">
        <v>46199</v>
      </c>
      <c r="O23" s="30" t="s">
        <v>308</v>
      </c>
    </row>
    <row r="24" spans="1:15" s="1" customFormat="1" ht="24.9" customHeight="1">
      <c r="A24" s="11">
        <v>22</v>
      </c>
      <c r="B24" s="11">
        <v>19</v>
      </c>
      <c r="C24" s="7" t="s">
        <v>238</v>
      </c>
      <c r="D24" s="8">
        <v>383.15</v>
      </c>
      <c r="E24" s="8">
        <v>443.06</v>
      </c>
      <c r="F24" s="136">
        <f>(D24-E24)/E24</f>
        <v>-0.13521870627003121</v>
      </c>
      <c r="G24" s="10">
        <v>53</v>
      </c>
      <c r="H24" s="11">
        <v>5</v>
      </c>
      <c r="I24" s="11">
        <f t="shared" si="2"/>
        <v>10.6</v>
      </c>
      <c r="J24" s="10">
        <v>3</v>
      </c>
      <c r="K24" s="10" t="s">
        <v>53</v>
      </c>
      <c r="L24" s="8">
        <v>202472.2</v>
      </c>
      <c r="M24" s="10">
        <v>27957</v>
      </c>
      <c r="N24" s="12">
        <v>46122</v>
      </c>
      <c r="O24" s="30" t="s">
        <v>47</v>
      </c>
    </row>
    <row r="25" spans="1:15" s="1" customFormat="1" ht="24.9" customHeight="1">
      <c r="A25" s="11">
        <v>23</v>
      </c>
      <c r="B25" s="11">
        <v>18</v>
      </c>
      <c r="C25" s="7" t="s">
        <v>370</v>
      </c>
      <c r="D25" s="8">
        <v>333.29</v>
      </c>
      <c r="E25" s="8">
        <v>461.31</v>
      </c>
      <c r="F25" s="136">
        <f>(D25-E25)/E25</f>
        <v>-0.27751403611454334</v>
      </c>
      <c r="G25" s="10">
        <v>64</v>
      </c>
      <c r="H25" s="11">
        <v>4</v>
      </c>
      <c r="I25" s="11">
        <f t="shared" si="2"/>
        <v>16</v>
      </c>
      <c r="J25" s="10">
        <v>2</v>
      </c>
      <c r="K25" s="10">
        <v>4</v>
      </c>
      <c r="L25" s="8">
        <v>13144</v>
      </c>
      <c r="M25" s="10">
        <v>1682</v>
      </c>
      <c r="N25" s="12">
        <v>46206</v>
      </c>
      <c r="O25" s="30" t="s">
        <v>88</v>
      </c>
    </row>
    <row r="26" spans="1:15" s="1" customFormat="1" ht="24.9" customHeight="1">
      <c r="A26" s="11">
        <v>24</v>
      </c>
      <c r="B26" s="11">
        <v>23</v>
      </c>
      <c r="C26" s="13" t="s">
        <v>343</v>
      </c>
      <c r="D26" s="8">
        <v>302</v>
      </c>
      <c r="E26" s="8">
        <v>189</v>
      </c>
      <c r="F26" s="136">
        <f>(D26-E26)/E26</f>
        <v>0.59788359788359791</v>
      </c>
      <c r="G26" s="10">
        <v>47</v>
      </c>
      <c r="H26" s="10" t="s">
        <v>53</v>
      </c>
      <c r="I26" s="10" t="s">
        <v>53</v>
      </c>
      <c r="J26" s="10">
        <v>4</v>
      </c>
      <c r="K26" s="10">
        <v>7</v>
      </c>
      <c r="L26" s="8">
        <v>16226</v>
      </c>
      <c r="M26" s="10">
        <v>2654</v>
      </c>
      <c r="N26" s="12">
        <v>46185</v>
      </c>
      <c r="O26" s="30" t="s">
        <v>46</v>
      </c>
    </row>
    <row r="27" spans="1:15" s="1" customFormat="1" ht="24.9" customHeight="1">
      <c r="A27" s="11">
        <v>25</v>
      </c>
      <c r="B27" s="10" t="s">
        <v>53</v>
      </c>
      <c r="C27" s="7" t="s">
        <v>360</v>
      </c>
      <c r="D27" s="8" t="s">
        <v>412</v>
      </c>
      <c r="E27" s="10" t="s">
        <v>53</v>
      </c>
      <c r="F27" s="10" t="s">
        <v>53</v>
      </c>
      <c r="G27" s="10">
        <v>45</v>
      </c>
      <c r="H27" s="11">
        <v>6</v>
      </c>
      <c r="I27" s="11">
        <f>G27/H27</f>
        <v>7.5</v>
      </c>
      <c r="J27" s="10">
        <v>3</v>
      </c>
      <c r="K27" s="10" t="s">
        <v>53</v>
      </c>
      <c r="L27" s="8">
        <v>3151.76</v>
      </c>
      <c r="M27" s="10">
        <v>501</v>
      </c>
      <c r="N27" s="12">
        <v>46192</v>
      </c>
      <c r="O27" s="30" t="s">
        <v>45</v>
      </c>
    </row>
    <row r="28" spans="1:15" s="1" customFormat="1" ht="24.9" customHeight="1">
      <c r="A28" s="11">
        <v>26</v>
      </c>
      <c r="B28" s="10" t="s">
        <v>53</v>
      </c>
      <c r="C28" s="7" t="s">
        <v>392</v>
      </c>
      <c r="D28" s="8">
        <v>290.39999999999998</v>
      </c>
      <c r="E28" s="10" t="s">
        <v>53</v>
      </c>
      <c r="F28" s="10" t="s">
        <v>53</v>
      </c>
      <c r="G28" s="10">
        <v>60</v>
      </c>
      <c r="H28" s="11">
        <v>1</v>
      </c>
      <c r="I28" s="11">
        <f>G28/H28</f>
        <v>60</v>
      </c>
      <c r="J28" s="10">
        <v>1</v>
      </c>
      <c r="K28" s="10" t="s">
        <v>53</v>
      </c>
      <c r="L28" s="8">
        <v>60247.42</v>
      </c>
      <c r="M28" s="10">
        <v>11801</v>
      </c>
      <c r="N28" s="23">
        <v>45688</v>
      </c>
      <c r="O28" s="30" t="s">
        <v>49</v>
      </c>
    </row>
    <row r="29" spans="1:15" s="1" customFormat="1" ht="24.9" customHeight="1">
      <c r="A29" s="11">
        <v>27</v>
      </c>
      <c r="B29" s="10" t="s">
        <v>53</v>
      </c>
      <c r="C29" s="7" t="s">
        <v>125</v>
      </c>
      <c r="D29" s="8">
        <v>215</v>
      </c>
      <c r="E29" s="10" t="s">
        <v>53</v>
      </c>
      <c r="F29" s="10" t="s">
        <v>53</v>
      </c>
      <c r="G29" s="10">
        <v>41</v>
      </c>
      <c r="H29" s="11">
        <v>1</v>
      </c>
      <c r="I29" s="11">
        <f>G29/H29</f>
        <v>41</v>
      </c>
      <c r="J29" s="10">
        <v>1</v>
      </c>
      <c r="K29" s="10">
        <v>24</v>
      </c>
      <c r="L29" s="8">
        <v>525238.87</v>
      </c>
      <c r="M29" s="10">
        <v>62335</v>
      </c>
      <c r="N29" s="12">
        <v>46066</v>
      </c>
      <c r="O29" s="30" t="s">
        <v>60</v>
      </c>
    </row>
    <row r="30" spans="1:15" s="1" customFormat="1" ht="24.9" customHeight="1">
      <c r="A30" s="11">
        <v>28</v>
      </c>
      <c r="B30" s="11">
        <v>28</v>
      </c>
      <c r="C30" s="7" t="s">
        <v>358</v>
      </c>
      <c r="D30" s="8">
        <v>84</v>
      </c>
      <c r="E30" s="8">
        <v>70</v>
      </c>
      <c r="F30" s="136">
        <f>(D30-E30)/E30</f>
        <v>0.2</v>
      </c>
      <c r="G30" s="10">
        <v>12</v>
      </c>
      <c r="H30" s="11">
        <v>1</v>
      </c>
      <c r="I30" s="11">
        <f>G30/H30</f>
        <v>12</v>
      </c>
      <c r="J30" s="10">
        <v>1</v>
      </c>
      <c r="K30" s="10">
        <v>6</v>
      </c>
      <c r="L30" s="8">
        <v>4945.22</v>
      </c>
      <c r="M30" s="10">
        <v>726</v>
      </c>
      <c r="N30" s="12">
        <v>46192</v>
      </c>
      <c r="O30" s="30" t="s">
        <v>49</v>
      </c>
    </row>
    <row r="31" spans="1:15" s="1" customFormat="1" ht="24.9" customHeight="1">
      <c r="A31" s="11">
        <v>29</v>
      </c>
      <c r="B31" s="11">
        <v>27</v>
      </c>
      <c r="C31" s="7" t="s">
        <v>269</v>
      </c>
      <c r="D31" s="8">
        <v>80</v>
      </c>
      <c r="E31" s="8">
        <v>95</v>
      </c>
      <c r="F31" s="136">
        <f>(D31-E31)/E31</f>
        <v>-0.15789473684210525</v>
      </c>
      <c r="G31" s="10">
        <v>16</v>
      </c>
      <c r="H31" s="10" t="s">
        <v>53</v>
      </c>
      <c r="I31" s="10" t="s">
        <v>53</v>
      </c>
      <c r="J31" s="10">
        <v>1</v>
      </c>
      <c r="K31" s="11">
        <v>14</v>
      </c>
      <c r="L31" s="8">
        <v>75516</v>
      </c>
      <c r="M31" s="10">
        <v>13686</v>
      </c>
      <c r="N31" s="12">
        <v>46136</v>
      </c>
      <c r="O31" s="30" t="s">
        <v>46</v>
      </c>
    </row>
    <row r="32" spans="1:15" s="1" customFormat="1" ht="24.9" customHeight="1">
      <c r="A32" s="11">
        <v>30</v>
      </c>
      <c r="B32" s="11">
        <v>30</v>
      </c>
      <c r="C32" s="7" t="s">
        <v>279</v>
      </c>
      <c r="D32" s="8">
        <v>60</v>
      </c>
      <c r="E32" s="8">
        <v>45</v>
      </c>
      <c r="F32" s="136">
        <f>(D32-E32)/E32</f>
        <v>0.33333333333333331</v>
      </c>
      <c r="G32" s="10">
        <v>12</v>
      </c>
      <c r="H32" s="11">
        <v>1</v>
      </c>
      <c r="I32" s="11">
        <f>G32/H32</f>
        <v>12</v>
      </c>
      <c r="J32" s="10">
        <v>1</v>
      </c>
      <c r="K32" s="10">
        <v>13</v>
      </c>
      <c r="L32" s="8">
        <v>19796.060000000001</v>
      </c>
      <c r="M32" s="10">
        <v>3957</v>
      </c>
      <c r="N32" s="12">
        <v>46143</v>
      </c>
      <c r="O32" s="30" t="s">
        <v>49</v>
      </c>
    </row>
    <row r="33" spans="1:15" s="1" customFormat="1" ht="24.9" customHeight="1">
      <c r="A33" s="11">
        <v>31</v>
      </c>
      <c r="B33" s="11">
        <v>31</v>
      </c>
      <c r="C33" s="7" t="s">
        <v>78</v>
      </c>
      <c r="D33" s="8">
        <v>31.8</v>
      </c>
      <c r="E33" s="8">
        <v>31.95</v>
      </c>
      <c r="F33" s="136">
        <f>(D33-E33)/E33</f>
        <v>-4.6948356807511296E-3</v>
      </c>
      <c r="G33" s="10">
        <v>4</v>
      </c>
      <c r="H33" s="11">
        <v>1</v>
      </c>
      <c r="I33" s="11">
        <f>G33/H33</f>
        <v>4</v>
      </c>
      <c r="J33" s="10">
        <v>1</v>
      </c>
      <c r="K33" s="10" t="s">
        <v>53</v>
      </c>
      <c r="L33" s="8">
        <v>153286.54</v>
      </c>
      <c r="M33" s="10">
        <v>21233</v>
      </c>
      <c r="N33" s="12">
        <v>46038</v>
      </c>
      <c r="O33" s="30" t="s">
        <v>47</v>
      </c>
    </row>
    <row r="34" spans="1:15" s="1" customFormat="1" ht="24.9" customHeight="1">
      <c r="A34" s="11">
        <v>32</v>
      </c>
      <c r="B34" s="11">
        <v>35</v>
      </c>
      <c r="C34" s="7" t="s">
        <v>38</v>
      </c>
      <c r="D34" s="8">
        <v>30.9</v>
      </c>
      <c r="E34" s="8">
        <v>0</v>
      </c>
      <c r="F34" s="10" t="s">
        <v>53</v>
      </c>
      <c r="G34" s="10">
        <v>4</v>
      </c>
      <c r="H34" s="11">
        <v>1</v>
      </c>
      <c r="I34" s="11">
        <f>G34/H34</f>
        <v>4</v>
      </c>
      <c r="J34" s="10">
        <v>1</v>
      </c>
      <c r="K34" s="10" t="s">
        <v>53</v>
      </c>
      <c r="L34" s="8">
        <v>3243.25</v>
      </c>
      <c r="M34" s="10">
        <v>629</v>
      </c>
      <c r="N34" s="12">
        <v>45740</v>
      </c>
      <c r="O34" s="30" t="s">
        <v>47</v>
      </c>
    </row>
    <row r="35" spans="1:15" s="1" customFormat="1" ht="24.9" customHeight="1">
      <c r="A35" s="11">
        <v>33</v>
      </c>
      <c r="B35" s="11">
        <v>26</v>
      </c>
      <c r="C35" s="7" t="s">
        <v>347</v>
      </c>
      <c r="D35" s="8">
        <v>26.85</v>
      </c>
      <c r="E35" s="8">
        <v>100</v>
      </c>
      <c r="F35" s="136">
        <f>(D35-E35)/E35</f>
        <v>-0.73150000000000004</v>
      </c>
      <c r="G35" s="10">
        <v>3</v>
      </c>
      <c r="H35" s="11">
        <v>1</v>
      </c>
      <c r="I35" s="11">
        <f>G35/H35</f>
        <v>3</v>
      </c>
      <c r="J35" s="10">
        <v>1</v>
      </c>
      <c r="K35" s="10" t="s">
        <v>53</v>
      </c>
      <c r="L35" s="8">
        <v>36201.06</v>
      </c>
      <c r="M35" s="10">
        <v>5619</v>
      </c>
      <c r="N35" s="12">
        <v>45926</v>
      </c>
      <c r="O35" s="30" t="s">
        <v>47</v>
      </c>
    </row>
    <row r="36" spans="1:15" s="1" customFormat="1" ht="24.9" customHeight="1">
      <c r="A36" s="11">
        <v>34</v>
      </c>
      <c r="B36" s="10" t="s">
        <v>53</v>
      </c>
      <c r="C36" s="7" t="s">
        <v>359</v>
      </c>
      <c r="D36" s="8">
        <v>23.7</v>
      </c>
      <c r="E36" s="10" t="s">
        <v>53</v>
      </c>
      <c r="F36" s="10" t="s">
        <v>53</v>
      </c>
      <c r="G36" s="10">
        <v>4</v>
      </c>
      <c r="H36" s="11">
        <v>1</v>
      </c>
      <c r="I36" s="11">
        <f>G36/H36</f>
        <v>4</v>
      </c>
      <c r="J36" s="10">
        <v>1</v>
      </c>
      <c r="K36" s="10">
        <v>5</v>
      </c>
      <c r="L36" s="8">
        <v>34053.449999999997</v>
      </c>
      <c r="M36" s="10">
        <v>4699</v>
      </c>
      <c r="N36" s="12">
        <v>46199</v>
      </c>
      <c r="O36" s="30" t="s">
        <v>60</v>
      </c>
    </row>
    <row r="37" spans="1:15" s="1" customFormat="1" ht="24.9" customHeight="1">
      <c r="A37" s="11">
        <v>35</v>
      </c>
      <c r="B37" s="11">
        <v>25</v>
      </c>
      <c r="C37" s="7" t="s">
        <v>373</v>
      </c>
      <c r="D37" s="8">
        <v>21</v>
      </c>
      <c r="E37" s="8">
        <v>113</v>
      </c>
      <c r="F37" s="136">
        <f>(D37-E37)/E37</f>
        <v>-0.81415929203539827</v>
      </c>
      <c r="G37" s="10">
        <v>2</v>
      </c>
      <c r="H37" s="10" t="s">
        <v>53</v>
      </c>
      <c r="I37" s="10" t="s">
        <v>53</v>
      </c>
      <c r="J37" s="10">
        <v>1</v>
      </c>
      <c r="K37" s="10">
        <v>5</v>
      </c>
      <c r="L37" s="8">
        <v>15915</v>
      </c>
      <c r="M37" s="10">
        <v>2189</v>
      </c>
      <c r="N37" s="12">
        <v>46199</v>
      </c>
      <c r="O37" s="30" t="s">
        <v>46</v>
      </c>
    </row>
    <row r="38" spans="1:15" s="1" customFormat="1" ht="24.9" customHeight="1">
      <c r="A38" s="11">
        <v>36</v>
      </c>
      <c r="B38" s="11">
        <v>29</v>
      </c>
      <c r="C38" s="7" t="s">
        <v>382</v>
      </c>
      <c r="D38" s="8">
        <v>18</v>
      </c>
      <c r="E38" s="8">
        <v>51.05</v>
      </c>
      <c r="F38" s="136">
        <f>(D38-E38)/E38</f>
        <v>-0.64740450538687555</v>
      </c>
      <c r="G38" s="10">
        <v>2</v>
      </c>
      <c r="H38" s="11">
        <v>1</v>
      </c>
      <c r="I38" s="11">
        <f>G38/H38</f>
        <v>2</v>
      </c>
      <c r="J38" s="10">
        <v>1</v>
      </c>
      <c r="K38" s="10" t="s">
        <v>53</v>
      </c>
      <c r="L38" s="8">
        <v>32481.79</v>
      </c>
      <c r="M38" s="10">
        <v>4431</v>
      </c>
      <c r="N38" s="12">
        <v>46104</v>
      </c>
      <c r="O38" s="30" t="s">
        <v>47</v>
      </c>
    </row>
    <row r="39" spans="1:15" ht="24.6" customHeight="1">
      <c r="A39" s="22"/>
      <c r="B39" s="22"/>
      <c r="C39" s="155" t="s">
        <v>68</v>
      </c>
      <c r="D39" s="131">
        <f>SUBTOTAL(109,Table13245678910111213141516171819202122232425262728303132[Pajamos 
(GBO)])</f>
        <v>663541.87000000023</v>
      </c>
      <c r="E39" s="132">
        <f>SUBTOTAL(109,Table13245678910111213141516171819202122232425262728303132[Pajamos 
praeita sav.
(GBO LW)])</f>
        <v>676128.18</v>
      </c>
      <c r="F39" s="133">
        <f t="shared" ref="F39" si="3">(D39-E39)/E39</f>
        <v>-1.8615272033181373E-2</v>
      </c>
      <c r="G39" s="134">
        <f>SUBTOTAL(109,Table13245678910111213141516171819202122232425262728303132[Žiūrovų sk. 
(ADM)])</f>
        <v>86429</v>
      </c>
      <c r="H39" s="22"/>
      <c r="I39" s="22"/>
      <c r="J39" s="21"/>
      <c r="K39" s="10"/>
      <c r="L39" s="8"/>
      <c r="M39" s="10"/>
      <c r="N39" s="23"/>
      <c r="O39" s="29" t="s">
        <v>15</v>
      </c>
    </row>
    <row r="40" spans="1:15">
      <c r="F40" s="68"/>
      <c r="L40" s="70"/>
    </row>
    <row r="41" spans="1:15">
      <c r="F41" s="68"/>
      <c r="L41" s="70"/>
    </row>
    <row r="42" spans="1:15">
      <c r="F42" s="68"/>
      <c r="L42" s="70"/>
    </row>
    <row r="43" spans="1:15">
      <c r="F43" s="68"/>
      <c r="L43" s="70"/>
    </row>
    <row r="44" spans="1:15">
      <c r="F44" s="68"/>
      <c r="L44" s="70"/>
    </row>
    <row r="45" spans="1:15">
      <c r="F45" s="68"/>
      <c r="L45" s="70"/>
    </row>
    <row r="46" spans="1:15">
      <c r="F46" s="68"/>
      <c r="L46" s="70"/>
    </row>
    <row r="47" spans="1:15">
      <c r="F47" s="68"/>
      <c r="L47" s="70"/>
    </row>
    <row r="48" spans="1:15">
      <c r="F48" s="68"/>
      <c r="L48" s="70"/>
    </row>
    <row r="49" spans="1:19" s="69" customFormat="1">
      <c r="A49" s="150"/>
      <c r="B49" s="26"/>
      <c r="C49" s="26"/>
      <c r="D49" s="67"/>
      <c r="E49" s="67"/>
      <c r="F49" s="68"/>
      <c r="H49" s="66"/>
      <c r="I49" s="26"/>
      <c r="L49" s="70"/>
      <c r="N49" s="71"/>
      <c r="O49" s="72"/>
      <c r="P49" s="26"/>
      <c r="Q49" s="26"/>
      <c r="R49" s="26"/>
      <c r="S49" s="26"/>
    </row>
    <row r="50" spans="1:19" s="69" customFormat="1">
      <c r="A50" s="150"/>
      <c r="B50" s="26"/>
      <c r="C50" s="26"/>
      <c r="D50" s="67"/>
      <c r="E50" s="67"/>
      <c r="F50" s="68"/>
      <c r="H50" s="66"/>
      <c r="I50" s="26"/>
      <c r="L50" s="70"/>
      <c r="N50" s="71"/>
      <c r="O50" s="72"/>
      <c r="P50" s="26"/>
      <c r="Q50" s="26"/>
      <c r="R50" s="26"/>
      <c r="S50" s="26"/>
    </row>
    <row r="51" spans="1:19" s="69" customFormat="1">
      <c r="A51" s="150"/>
      <c r="B51" s="26"/>
      <c r="C51" s="26"/>
      <c r="D51" s="67"/>
      <c r="E51" s="67"/>
      <c r="F51" s="68"/>
      <c r="H51" s="66"/>
      <c r="I51" s="26"/>
      <c r="L51" s="70"/>
      <c r="N51" s="71"/>
      <c r="O51" s="72"/>
      <c r="P51" s="26"/>
      <c r="Q51" s="26"/>
      <c r="R51" s="26"/>
      <c r="S51" s="26"/>
    </row>
    <row r="52" spans="1:19" s="69" customFormat="1">
      <c r="A52" s="150"/>
      <c r="B52" s="26"/>
      <c r="C52" s="26"/>
      <c r="D52" s="67"/>
      <c r="E52" s="67"/>
      <c r="F52" s="68"/>
      <c r="H52" s="66"/>
      <c r="I52" s="26"/>
      <c r="L52" s="70"/>
      <c r="N52" s="71"/>
      <c r="O52" s="72"/>
      <c r="P52" s="26"/>
      <c r="Q52" s="26"/>
      <c r="R52" s="26"/>
      <c r="S52" s="26"/>
    </row>
    <row r="53" spans="1:19" s="69" customFormat="1">
      <c r="A53" s="150"/>
      <c r="B53" s="26"/>
      <c r="C53" s="26"/>
      <c r="D53" s="67"/>
      <c r="E53" s="67"/>
      <c r="F53" s="68"/>
      <c r="H53" s="66"/>
      <c r="I53" s="26"/>
      <c r="L53" s="67"/>
      <c r="N53" s="71"/>
      <c r="O53" s="72"/>
      <c r="P53" s="26"/>
      <c r="Q53" s="26"/>
      <c r="R53" s="26"/>
      <c r="S53" s="26"/>
    </row>
    <row r="54" spans="1:19" s="69" customFormat="1">
      <c r="A54" s="150"/>
      <c r="B54" s="26"/>
      <c r="C54" s="26"/>
      <c r="D54" s="67"/>
      <c r="E54" s="67"/>
      <c r="F54" s="68"/>
      <c r="H54" s="66"/>
      <c r="I54" s="26"/>
      <c r="L54" s="67"/>
      <c r="N54" s="71"/>
      <c r="O54" s="72"/>
      <c r="P54" s="26"/>
      <c r="Q54" s="26"/>
      <c r="R54" s="26"/>
      <c r="S54" s="26"/>
    </row>
    <row r="55" spans="1:19" s="69" customFormat="1">
      <c r="A55" s="150"/>
      <c r="B55" s="26"/>
      <c r="C55" s="26"/>
      <c r="D55" s="67"/>
      <c r="E55" s="67"/>
      <c r="F55" s="68"/>
      <c r="H55" s="66"/>
      <c r="I55" s="26"/>
      <c r="L55" s="67"/>
      <c r="N55" s="71"/>
      <c r="O55" s="72"/>
      <c r="P55" s="26"/>
      <c r="Q55" s="26"/>
      <c r="R55" s="26"/>
      <c r="S55" s="26"/>
    </row>
    <row r="56" spans="1:19" s="69" customFormat="1">
      <c r="A56" s="150"/>
      <c r="B56" s="26"/>
      <c r="C56" s="26"/>
      <c r="D56" s="67"/>
      <c r="E56" s="67"/>
      <c r="F56" s="68"/>
      <c r="H56" s="66"/>
      <c r="I56" s="26"/>
      <c r="L56" s="67"/>
      <c r="N56" s="71"/>
      <c r="O56" s="72"/>
      <c r="P56" s="26"/>
      <c r="Q56" s="26"/>
      <c r="R56" s="26"/>
      <c r="S56" s="26"/>
    </row>
    <row r="57" spans="1:19"/>
    <row r="58" spans="1:19"/>
    <row r="59" spans="1:19"/>
    <row r="60" spans="1:19"/>
    <row r="61" spans="1:19"/>
    <row r="62" spans="1:19"/>
    <row r="63" spans="1:19">
      <c r="A63" s="24"/>
    </row>
    <row r="64" spans="1:19">
      <c r="A64" s="24"/>
    </row>
    <row r="65" spans="1:19">
      <c r="A65" s="24"/>
    </row>
    <row r="66" spans="1:19" s="66" customFormat="1">
      <c r="A66" s="150"/>
      <c r="B66" s="26"/>
      <c r="C66" s="26"/>
      <c r="D66" s="67"/>
      <c r="E66" s="67"/>
      <c r="F66" s="26"/>
      <c r="G66" s="69"/>
      <c r="I66" s="26"/>
      <c r="J66" s="69"/>
      <c r="K66" s="69"/>
      <c r="L66" s="67"/>
      <c r="M66" s="69"/>
      <c r="N66" s="71"/>
      <c r="O66" s="72"/>
      <c r="P66" s="26"/>
      <c r="Q66" s="26"/>
      <c r="R66" s="26"/>
      <c r="S66" s="26"/>
    </row>
    <row r="67" spans="1:19" s="66" customFormat="1">
      <c r="A67" s="150"/>
      <c r="B67" s="26"/>
      <c r="C67" s="26"/>
      <c r="D67" s="67"/>
      <c r="E67" s="67"/>
      <c r="F67" s="26"/>
      <c r="G67" s="69"/>
      <c r="I67" s="26"/>
      <c r="J67" s="69"/>
      <c r="K67" s="69"/>
      <c r="L67" s="67"/>
      <c r="M67" s="69"/>
      <c r="N67" s="71"/>
      <c r="O67" s="72"/>
      <c r="P67" s="26"/>
      <c r="Q67" s="26"/>
      <c r="R67" s="26"/>
      <c r="S67" s="26"/>
    </row>
    <row r="68" spans="1:19" s="66" customFormat="1">
      <c r="A68" s="150"/>
      <c r="B68" s="26"/>
      <c r="C68" s="26"/>
      <c r="D68" s="67"/>
      <c r="E68" s="67"/>
      <c r="F68" s="26"/>
      <c r="G68" s="69"/>
      <c r="I68" s="26"/>
      <c r="J68" s="69"/>
      <c r="K68" s="69"/>
      <c r="L68" s="67"/>
      <c r="M68" s="69"/>
      <c r="N68" s="71"/>
      <c r="O68" s="72"/>
      <c r="P68" s="26"/>
      <c r="Q68" s="26"/>
      <c r="R68" s="26"/>
      <c r="S68" s="26"/>
    </row>
    <row r="69" spans="1:19" s="66" customFormat="1">
      <c r="A69" s="150"/>
      <c r="B69" s="26"/>
      <c r="C69" s="26"/>
      <c r="D69" s="67"/>
      <c r="E69" s="67"/>
      <c r="F69" s="26"/>
      <c r="G69" s="69"/>
      <c r="I69" s="26"/>
      <c r="J69" s="69"/>
      <c r="K69" s="69"/>
      <c r="L69" s="67"/>
      <c r="M69" s="69"/>
      <c r="N69" s="71"/>
      <c r="O69" s="72"/>
      <c r="P69" s="26"/>
      <c r="Q69" s="26"/>
      <c r="R69" s="26"/>
      <c r="S69" s="26"/>
    </row>
    <row r="70" spans="1:19" s="66" customFormat="1">
      <c r="A70" s="150"/>
      <c r="B70" s="26"/>
      <c r="C70" s="26"/>
      <c r="D70" s="67"/>
      <c r="E70" s="67"/>
      <c r="F70" s="26"/>
      <c r="G70" s="69"/>
      <c r="I70" s="26"/>
      <c r="J70" s="69"/>
      <c r="K70" s="69"/>
      <c r="L70" s="67"/>
      <c r="M70" s="69"/>
      <c r="N70" s="71"/>
      <c r="O70" s="72"/>
      <c r="P70" s="26"/>
      <c r="Q70" s="26"/>
      <c r="R70" s="26"/>
      <c r="S70" s="26"/>
    </row>
    <row r="71" spans="1:19" s="66" customFormat="1">
      <c r="A71" s="150"/>
      <c r="B71" s="26"/>
      <c r="C71" s="26"/>
      <c r="D71" s="67"/>
      <c r="E71" s="67"/>
      <c r="F71" s="26"/>
      <c r="G71" s="69"/>
      <c r="I71" s="26"/>
      <c r="J71" s="69"/>
      <c r="K71" s="69"/>
      <c r="L71" s="67"/>
      <c r="M71" s="69"/>
      <c r="N71" s="71"/>
      <c r="O71" s="72"/>
      <c r="P71" s="26"/>
      <c r="Q71" s="26"/>
      <c r="R71" s="26"/>
      <c r="S71" s="26"/>
    </row>
    <row r="72" spans="1:19" s="66" customFormat="1">
      <c r="A72" s="150"/>
      <c r="B72" s="26"/>
      <c r="C72" s="26"/>
      <c r="D72" s="67"/>
      <c r="E72" s="67"/>
      <c r="F72" s="26"/>
      <c r="G72" s="69"/>
      <c r="I72" s="26"/>
      <c r="J72" s="69"/>
      <c r="K72" s="69"/>
      <c r="L72" s="67"/>
      <c r="M72" s="69"/>
      <c r="N72" s="71"/>
      <c r="O72" s="72"/>
      <c r="P72" s="26"/>
      <c r="Q72" s="26"/>
      <c r="R72" s="26"/>
      <c r="S72" s="26"/>
    </row>
    <row r="73" spans="1:19" s="66" customFormat="1">
      <c r="A73" s="150"/>
      <c r="B73" s="26"/>
      <c r="C73" s="26"/>
      <c r="D73" s="67"/>
      <c r="E73" s="67"/>
      <c r="F73" s="26"/>
      <c r="G73" s="69"/>
      <c r="I73" s="26"/>
      <c r="J73" s="69"/>
      <c r="K73" s="69"/>
      <c r="L73" s="67"/>
      <c r="M73" s="69"/>
      <c r="N73" s="71"/>
      <c r="O73" s="72"/>
      <c r="P73" s="26"/>
      <c r="Q73" s="26"/>
      <c r="R73" s="26"/>
      <c r="S73" s="26"/>
    </row>
    <row r="74" spans="1:19" s="66" customFormat="1">
      <c r="A74" s="150"/>
      <c r="B74" s="26"/>
      <c r="C74" s="26"/>
      <c r="D74" s="67"/>
      <c r="E74" s="67"/>
      <c r="F74" s="26"/>
      <c r="G74" s="69"/>
      <c r="I74" s="26"/>
      <c r="J74" s="69"/>
      <c r="K74" s="69"/>
      <c r="L74" s="67"/>
      <c r="M74" s="69"/>
      <c r="N74" s="71"/>
      <c r="O74" s="72"/>
      <c r="P74" s="26"/>
      <c r="Q74" s="26"/>
      <c r="R74" s="26"/>
      <c r="S74" s="26"/>
    </row>
    <row r="75" spans="1:19" s="66" customFormat="1">
      <c r="A75" s="150"/>
      <c r="B75" s="26"/>
      <c r="C75" s="26"/>
      <c r="D75" s="67"/>
      <c r="E75" s="67"/>
      <c r="F75" s="26"/>
      <c r="G75" s="69"/>
      <c r="I75" s="26"/>
      <c r="J75" s="69"/>
      <c r="K75" s="69"/>
      <c r="L75" s="67"/>
      <c r="M75" s="69"/>
      <c r="N75" s="71"/>
      <c r="O75" s="72"/>
      <c r="P75" s="26"/>
      <c r="Q75" s="26"/>
      <c r="R75" s="26"/>
      <c r="S75" s="26"/>
    </row>
    <row r="76" spans="1:19" s="66" customFormat="1">
      <c r="A76" s="150"/>
      <c r="B76" s="26"/>
      <c r="C76" s="26"/>
      <c r="D76" s="67"/>
      <c r="E76" s="67"/>
      <c r="F76" s="26"/>
      <c r="G76" s="69"/>
      <c r="I76" s="26"/>
      <c r="J76" s="69"/>
      <c r="K76" s="69"/>
      <c r="L76" s="67"/>
      <c r="M76" s="69"/>
      <c r="N76" s="71"/>
      <c r="O76" s="72"/>
      <c r="P76" s="26"/>
      <c r="Q76" s="26"/>
      <c r="R76" s="26"/>
      <c r="S76" s="26"/>
    </row>
    <row r="77" spans="1:19" s="66" customFormat="1">
      <c r="A77" s="150"/>
      <c r="B77" s="26"/>
      <c r="C77" s="26"/>
      <c r="D77" s="67"/>
      <c r="E77" s="67"/>
      <c r="F77" s="26"/>
      <c r="G77" s="69"/>
      <c r="I77" s="26"/>
      <c r="J77" s="69"/>
      <c r="K77" s="69"/>
      <c r="L77" s="67"/>
      <c r="M77" s="69"/>
      <c r="N77" s="71"/>
      <c r="O77" s="72"/>
      <c r="P77" s="26"/>
      <c r="Q77" s="26"/>
      <c r="R77" s="26"/>
      <c r="S77" s="26"/>
    </row>
    <row r="78" spans="1:19" s="66" customFormat="1">
      <c r="A78" s="150"/>
      <c r="B78" s="26"/>
      <c r="C78" s="26"/>
      <c r="D78" s="67"/>
      <c r="E78" s="67"/>
      <c r="F78" s="26"/>
      <c r="G78" s="69"/>
      <c r="I78" s="26"/>
      <c r="J78" s="69"/>
      <c r="K78" s="69"/>
      <c r="L78" s="67"/>
      <c r="M78" s="69"/>
      <c r="N78" s="71"/>
      <c r="O78" s="72"/>
      <c r="P78" s="26"/>
      <c r="Q78" s="26"/>
      <c r="R78" s="26"/>
      <c r="S78" s="26"/>
    </row>
    <row r="79" spans="1:19" s="66" customFormat="1">
      <c r="A79" s="150"/>
      <c r="B79" s="26"/>
      <c r="C79" s="26"/>
      <c r="D79" s="67"/>
      <c r="E79" s="67"/>
      <c r="F79" s="26"/>
      <c r="G79" s="69"/>
      <c r="I79" s="26"/>
      <c r="J79" s="69"/>
      <c r="K79" s="69"/>
      <c r="L79" s="67"/>
      <c r="M79" s="69"/>
      <c r="N79" s="71"/>
      <c r="O79" s="72"/>
      <c r="P79" s="26"/>
      <c r="Q79" s="26"/>
      <c r="R79" s="26"/>
      <c r="S79" s="26"/>
    </row>
    <row r="80" spans="1:19" s="66" customFormat="1">
      <c r="A80" s="150"/>
      <c r="B80" s="26"/>
      <c r="C80" s="26"/>
      <c r="D80" s="67"/>
      <c r="E80" s="67"/>
      <c r="F80" s="26"/>
      <c r="G80" s="69"/>
      <c r="I80" s="26"/>
      <c r="J80" s="69"/>
      <c r="K80" s="69"/>
      <c r="L80" s="67"/>
      <c r="M80" s="69"/>
      <c r="N80" s="71"/>
      <c r="O80" s="72"/>
      <c r="P80" s="26"/>
      <c r="Q80" s="26"/>
      <c r="R80" s="26"/>
      <c r="S80" s="26"/>
    </row>
    <row r="81" spans="1:19" s="66" customFormat="1">
      <c r="A81" s="150"/>
      <c r="B81" s="26"/>
      <c r="C81" s="26"/>
      <c r="D81" s="67"/>
      <c r="E81" s="67"/>
      <c r="F81" s="26"/>
      <c r="G81" s="69"/>
      <c r="I81" s="26"/>
      <c r="J81" s="69"/>
      <c r="K81" s="69"/>
      <c r="L81" s="67"/>
      <c r="M81" s="69"/>
      <c r="N81" s="71"/>
      <c r="O81" s="72"/>
      <c r="P81" s="26"/>
      <c r="Q81" s="26"/>
      <c r="R81" s="26"/>
      <c r="S81" s="26"/>
    </row>
    <row r="82" spans="1:19" s="66" customFormat="1">
      <c r="A82" s="150"/>
      <c r="B82" s="26"/>
      <c r="C82" s="26"/>
      <c r="D82" s="67"/>
      <c r="E82" s="67"/>
      <c r="F82" s="26"/>
      <c r="G82" s="69"/>
      <c r="I82" s="26"/>
      <c r="J82" s="69"/>
      <c r="K82" s="69"/>
      <c r="L82" s="67"/>
      <c r="M82" s="69"/>
      <c r="N82" s="71"/>
      <c r="O82" s="72"/>
      <c r="P82" s="26"/>
      <c r="Q82" s="26"/>
      <c r="R82" s="26"/>
      <c r="S82" s="26"/>
    </row>
    <row r="83" spans="1:19" s="66" customFormat="1">
      <c r="A83" s="150"/>
      <c r="B83" s="26"/>
      <c r="C83" s="26"/>
      <c r="D83" s="67"/>
      <c r="E83" s="67"/>
      <c r="F83" s="26"/>
      <c r="G83" s="69"/>
      <c r="I83" s="26"/>
      <c r="J83" s="69"/>
      <c r="K83" s="69"/>
      <c r="L83" s="67"/>
      <c r="M83" s="69"/>
      <c r="N83" s="71"/>
      <c r="O83" s="72"/>
      <c r="P83" s="26"/>
      <c r="Q83" s="26"/>
      <c r="R83" s="26"/>
      <c r="S83" s="26"/>
    </row>
    <row r="84" spans="1:19" s="66" customFormat="1">
      <c r="A84" s="150"/>
      <c r="B84" s="26"/>
      <c r="C84" s="26"/>
      <c r="D84" s="67"/>
      <c r="E84" s="67"/>
      <c r="F84" s="26"/>
      <c r="G84" s="69"/>
      <c r="I84" s="26"/>
      <c r="J84" s="69"/>
      <c r="K84" s="69"/>
      <c r="L84" s="67"/>
      <c r="M84" s="69"/>
      <c r="N84" s="71"/>
      <c r="O84" s="72"/>
      <c r="P84" s="26"/>
      <c r="Q84" s="26"/>
      <c r="R84" s="26"/>
      <c r="S84" s="26"/>
    </row>
    <row r="85" spans="1:19" s="66" customFormat="1">
      <c r="A85" s="150"/>
      <c r="B85" s="26"/>
      <c r="C85" s="26"/>
      <c r="D85" s="67"/>
      <c r="E85" s="67"/>
      <c r="F85" s="26"/>
      <c r="G85" s="69"/>
      <c r="I85" s="26"/>
      <c r="J85" s="69"/>
      <c r="K85" s="69"/>
      <c r="L85" s="67"/>
      <c r="M85" s="69"/>
      <c r="N85" s="71"/>
      <c r="O85" s="72"/>
      <c r="P85" s="26"/>
      <c r="Q85" s="26"/>
      <c r="R85" s="26"/>
      <c r="S85" s="26"/>
    </row>
    <row r="86" spans="1:19" s="66" customFormat="1">
      <c r="A86" s="150"/>
      <c r="B86" s="26"/>
      <c r="C86" s="26"/>
      <c r="D86" s="67"/>
      <c r="E86" s="67"/>
      <c r="F86" s="26"/>
      <c r="G86" s="69"/>
      <c r="I86" s="26"/>
      <c r="J86" s="69"/>
      <c r="K86" s="69"/>
      <c r="L86" s="67"/>
      <c r="M86" s="69"/>
      <c r="N86" s="71"/>
      <c r="O86" s="72"/>
      <c r="P86" s="26"/>
      <c r="Q86" s="26"/>
      <c r="R86" s="26"/>
      <c r="S86" s="26"/>
    </row>
    <row r="87" spans="1:19" s="66" customFormat="1">
      <c r="A87" s="150"/>
      <c r="B87" s="26"/>
      <c r="C87" s="26"/>
      <c r="D87" s="67"/>
      <c r="E87" s="67"/>
      <c r="F87" s="26"/>
      <c r="G87" s="69"/>
      <c r="I87" s="26"/>
      <c r="J87" s="69"/>
      <c r="K87" s="69"/>
      <c r="L87" s="67"/>
      <c r="M87" s="69"/>
      <c r="N87" s="71"/>
      <c r="O87" s="72"/>
      <c r="P87" s="26"/>
      <c r="Q87" s="26"/>
      <c r="R87" s="26"/>
      <c r="S87" s="26"/>
    </row>
    <row r="88" spans="1:19" s="66" customFormat="1">
      <c r="A88" s="150"/>
      <c r="B88" s="26"/>
      <c r="C88" s="26"/>
      <c r="D88" s="67"/>
      <c r="E88" s="67"/>
      <c r="F88" s="26"/>
      <c r="G88" s="69"/>
      <c r="I88" s="26"/>
      <c r="J88" s="69"/>
      <c r="K88" s="69"/>
      <c r="L88" s="67"/>
      <c r="M88" s="69"/>
      <c r="N88" s="71"/>
      <c r="O88" s="72"/>
      <c r="P88" s="26"/>
      <c r="Q88" s="26"/>
      <c r="R88" s="26"/>
      <c r="S88" s="26"/>
    </row>
    <row r="89" spans="1:19" s="66" customFormat="1">
      <c r="A89" s="150"/>
      <c r="B89" s="26"/>
      <c r="C89" s="26"/>
      <c r="D89" s="67"/>
      <c r="E89" s="67"/>
      <c r="F89" s="26"/>
      <c r="G89" s="69"/>
      <c r="I89" s="26"/>
      <c r="J89" s="69"/>
      <c r="K89" s="69"/>
      <c r="L89" s="67"/>
      <c r="M89" s="69"/>
      <c r="N89" s="71"/>
      <c r="O89" s="72"/>
      <c r="P89" s="26"/>
      <c r="Q89" s="26"/>
      <c r="R89" s="26"/>
      <c r="S89" s="26"/>
    </row>
    <row r="90" spans="1:19" s="66" customFormat="1">
      <c r="A90" s="150"/>
      <c r="B90" s="26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1:19" s="66" customFormat="1">
      <c r="A91" s="150"/>
      <c r="B91" s="26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1:19" s="66" customFormat="1">
      <c r="A92" s="150"/>
      <c r="B92" s="26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1:19" s="66" customFormat="1">
      <c r="A93" s="150"/>
      <c r="B93" s="26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1:19" s="66" customFormat="1">
      <c r="A94" s="150"/>
      <c r="B94" s="26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1:19" s="66" customFormat="1">
      <c r="A95" s="150"/>
      <c r="B95" s="26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1:19" s="66" customFormat="1">
      <c r="A96" s="150"/>
      <c r="B96" s="26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1:19" s="66" customFormat="1">
      <c r="A97" s="150"/>
      <c r="B97" s="26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1:19" s="66" customFormat="1">
      <c r="A98" s="150"/>
      <c r="B98" s="26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1:19" s="66" customFormat="1">
      <c r="A99" s="150"/>
      <c r="B99" s="26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1:19" s="66" customFormat="1">
      <c r="A100" s="150"/>
      <c r="B100" s="26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1:19" s="66" customFormat="1">
      <c r="A101" s="150"/>
      <c r="B101" s="26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1:19" s="66" customFormat="1">
      <c r="A102" s="150"/>
      <c r="B102" s="26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1:19" s="66" customFormat="1">
      <c r="A103" s="150"/>
      <c r="B103" s="26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1:19" s="66" customFormat="1">
      <c r="A104" s="150"/>
      <c r="B104" s="26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1:19" s="66" customFormat="1">
      <c r="A105" s="150"/>
      <c r="B105" s="26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1:19" s="66" customFormat="1">
      <c r="A106" s="150"/>
      <c r="B106" s="26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1:19" s="66" customFormat="1">
      <c r="A107" s="150"/>
      <c r="B107" s="26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1:19" s="66" customFormat="1">
      <c r="A108" s="150"/>
      <c r="B108" s="26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1:19" s="66" customFormat="1">
      <c r="A109" s="150"/>
      <c r="B109" s="26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1:19" s="66" customFormat="1">
      <c r="A110" s="150"/>
      <c r="B110" s="26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1:19" s="66" customFormat="1">
      <c r="A111" s="150"/>
      <c r="B111" s="26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1:19" s="66" customFormat="1">
      <c r="A112" s="150"/>
      <c r="B112" s="26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1:19" s="66" customFormat="1">
      <c r="A113" s="150"/>
      <c r="B113" s="26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1:19" s="66" customFormat="1">
      <c r="A114" s="150"/>
      <c r="B114" s="26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1:19" s="66" customFormat="1">
      <c r="A115" s="150"/>
      <c r="B115" s="26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1:19" s="66" customFormat="1">
      <c r="A116" s="150"/>
      <c r="B116" s="26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1:19" s="66" customFormat="1">
      <c r="A117" s="150"/>
      <c r="B117" s="26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1:19" s="66" customFormat="1">
      <c r="A118" s="150"/>
      <c r="B118" s="26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1:19" s="66" customFormat="1">
      <c r="A119" s="150"/>
      <c r="B119" s="26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1:19" s="66" customFormat="1">
      <c r="A120" s="150"/>
      <c r="B120" s="26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1:19" s="66" customFormat="1">
      <c r="A121" s="150"/>
      <c r="B121" s="26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1:19" s="66" customFormat="1">
      <c r="A122" s="150"/>
      <c r="B122" s="26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1:19" s="66" customFormat="1">
      <c r="A123" s="150"/>
      <c r="B123" s="26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1:19" s="66" customFormat="1">
      <c r="A124" s="150"/>
      <c r="B124" s="26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1:19" s="66" customFormat="1">
      <c r="A125" s="150"/>
      <c r="B125" s="26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1:19" s="66" customFormat="1">
      <c r="A126" s="150"/>
      <c r="B126" s="26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1:19" s="66" customFormat="1">
      <c r="A127" s="150"/>
      <c r="B127" s="26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1:19" s="66" customFormat="1">
      <c r="A128" s="150"/>
      <c r="B128" s="26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1:19" s="66" customFormat="1">
      <c r="A129" s="150"/>
      <c r="B129" s="26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1:19" s="66" customFormat="1">
      <c r="A130" s="150"/>
      <c r="B130" s="26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1:19" s="66" customFormat="1">
      <c r="A131" s="150"/>
      <c r="B131" s="26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1:19" s="66" customFormat="1">
      <c r="A132" s="150"/>
      <c r="B132" s="26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1:19" s="66" customFormat="1">
      <c r="A133" s="150"/>
      <c r="B133" s="26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1:19" s="66" customFormat="1">
      <c r="A134" s="150"/>
      <c r="B134" s="26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1:19" s="66" customFormat="1">
      <c r="A135" s="150"/>
      <c r="B135" s="26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1:19" s="66" customFormat="1">
      <c r="A136" s="150"/>
      <c r="B136" s="26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1:19" s="66" customFormat="1">
      <c r="A137" s="150"/>
      <c r="B137" s="26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1:19" s="66" customFormat="1">
      <c r="A138" s="150"/>
      <c r="B138" s="26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1:19" s="66" customFormat="1">
      <c r="A139" s="150"/>
      <c r="B139" s="26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1:19" s="66" customFormat="1">
      <c r="A140" s="150"/>
      <c r="B140" s="26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1:19" s="66" customFormat="1">
      <c r="A141" s="150"/>
      <c r="B141" s="26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1:19" s="66" customFormat="1">
      <c r="A142" s="150"/>
      <c r="B142" s="26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1:19" s="66" customFormat="1">
      <c r="A143" s="150"/>
      <c r="B143" s="26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1:19" s="66" customFormat="1">
      <c r="A144" s="150"/>
      <c r="B144" s="26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1:19" s="66" customFormat="1">
      <c r="A145" s="150"/>
      <c r="B145" s="26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1:19" s="66" customFormat="1">
      <c r="A146" s="150"/>
      <c r="B146" s="26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1:19" s="66" customFormat="1">
      <c r="A147" s="150"/>
      <c r="B147" s="26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1:19" s="66" customFormat="1">
      <c r="A148" s="150"/>
      <c r="B148" s="26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1:19" s="66" customFormat="1">
      <c r="A149" s="150"/>
      <c r="B149" s="26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1:19" s="66" customFormat="1">
      <c r="A150" s="150"/>
      <c r="B150" s="26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1:19" s="66" customFormat="1">
      <c r="A151" s="150"/>
      <c r="B151" s="26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1:19" s="66" customFormat="1">
      <c r="A152" s="150"/>
      <c r="B152" s="26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1:19" s="66" customFormat="1">
      <c r="A153" s="150"/>
      <c r="B153" s="26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1:19" s="66" customFormat="1">
      <c r="A154" s="150"/>
      <c r="B154" s="26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1:19" s="66" customFormat="1">
      <c r="A155" s="150"/>
      <c r="B155" s="26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1:19" s="66" customFormat="1">
      <c r="A156" s="150"/>
      <c r="B156" s="26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1:19" s="66" customFormat="1">
      <c r="A157" s="150"/>
      <c r="B157" s="26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1:19" s="66" customFormat="1">
      <c r="A158" s="150"/>
      <c r="B158" s="26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1:19" s="66" customFormat="1">
      <c r="A159" s="150"/>
      <c r="B159" s="26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1:19" s="66" customFormat="1">
      <c r="A160" s="150"/>
      <c r="B160" s="26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1:19" s="66" customFormat="1">
      <c r="A161" s="150"/>
      <c r="B161" s="26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1:19" s="66" customFormat="1">
      <c r="A162" s="150"/>
      <c r="B162" s="26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1:19" s="66" customFormat="1">
      <c r="A163" s="150"/>
      <c r="B163" s="26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1:19" s="66" customFormat="1">
      <c r="A164" s="150"/>
      <c r="B164" s="26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1:19" s="66" customFormat="1">
      <c r="A165" s="150"/>
      <c r="B165" s="26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1:19" s="66" customFormat="1">
      <c r="A166" s="150"/>
      <c r="B166" s="26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1:19" s="66" customFormat="1">
      <c r="A167" s="150"/>
      <c r="B167" s="26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1:19" s="66" customFormat="1">
      <c r="A168" s="150"/>
      <c r="B168" s="26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1:19" s="66" customFormat="1">
      <c r="A169" s="150"/>
      <c r="B169" s="26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1:19" s="66" customFormat="1">
      <c r="A170" s="150"/>
      <c r="B170" s="26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1:19" s="66" customFormat="1">
      <c r="A171" s="150"/>
      <c r="B171" s="26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1:19" s="66" customFormat="1">
      <c r="A172" s="150"/>
      <c r="B172" s="26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1:19" s="66" customFormat="1">
      <c r="A173" s="150"/>
      <c r="B173" s="26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1:19" s="66" customFormat="1">
      <c r="A174" s="150"/>
      <c r="B174" s="26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1:19" s="66" customFormat="1">
      <c r="A175" s="150"/>
      <c r="B175" s="26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1:19" s="66" customFormat="1">
      <c r="A176" s="150"/>
      <c r="B176" s="26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1:19" s="66" customFormat="1">
      <c r="A177" s="150"/>
      <c r="B177" s="26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1:19" s="66" customFormat="1">
      <c r="A178" s="150"/>
      <c r="B178" s="26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1:19" s="66" customFormat="1">
      <c r="A179" s="150"/>
      <c r="B179" s="26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1:19" s="66" customFormat="1">
      <c r="A180" s="150"/>
      <c r="B180" s="26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1:19" s="66" customFormat="1">
      <c r="A181" s="150"/>
      <c r="B181" s="26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1:19" s="66" customFormat="1">
      <c r="A182" s="150"/>
      <c r="B182" s="26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1:19" s="66" customFormat="1">
      <c r="A183" s="150"/>
      <c r="B183" s="26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1:19" s="66" customFormat="1">
      <c r="A184" s="150"/>
      <c r="B184" s="26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1:19" s="66" customFormat="1">
      <c r="A185" s="150"/>
      <c r="B185" s="26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1:19" s="66" customFormat="1">
      <c r="A186" s="150"/>
      <c r="B186" s="26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1:19" s="66" customFormat="1">
      <c r="A187" s="150"/>
      <c r="B187" s="26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1:19" s="66" customFormat="1">
      <c r="A188" s="150"/>
      <c r="B188" s="26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1:19" s="66" customFormat="1">
      <c r="A189" s="150"/>
      <c r="B189" s="26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1:19" s="66" customFormat="1">
      <c r="A190" s="150"/>
      <c r="B190" s="26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1:19" s="66" customFormat="1">
      <c r="A191" s="150"/>
      <c r="B191" s="26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1:19" s="66" customFormat="1">
      <c r="A192" s="150"/>
      <c r="B192" s="26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1:19" s="66" customFormat="1">
      <c r="A193" s="150"/>
      <c r="B193" s="26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1:19" s="66" customFormat="1">
      <c r="A194" s="150"/>
      <c r="B194" s="26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1:19" s="66" customFormat="1">
      <c r="A195" s="150"/>
      <c r="B195" s="26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1:19" s="66" customFormat="1">
      <c r="A196" s="150"/>
      <c r="B196" s="26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1:19" s="66" customFormat="1">
      <c r="A197" s="150"/>
      <c r="B197" s="26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1:19" s="66" customFormat="1">
      <c r="A198" s="150"/>
      <c r="B198" s="26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1:19" s="66" customFormat="1">
      <c r="A199" s="150"/>
      <c r="B199" s="26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1:19" s="66" customFormat="1">
      <c r="A200" s="150"/>
      <c r="B200" s="26"/>
      <c r="C200" s="26"/>
      <c r="D200" s="67"/>
      <c r="E200" s="67"/>
      <c r="F200" s="26"/>
      <c r="G200" s="69"/>
      <c r="I200" s="26"/>
      <c r="J200" s="69"/>
      <c r="K200" s="69"/>
      <c r="L200" s="67"/>
      <c r="M200" s="69"/>
      <c r="N200" s="71"/>
      <c r="O200" s="72"/>
      <c r="P200" s="26"/>
      <c r="Q200" s="26"/>
      <c r="R200" s="26"/>
      <c r="S200" s="26"/>
    </row>
    <row r="201" spans="1:19" s="66" customFormat="1">
      <c r="A201" s="150"/>
      <c r="B201" s="26"/>
      <c r="C201" s="26"/>
      <c r="D201" s="67"/>
      <c r="E201" s="67"/>
      <c r="F201" s="26"/>
      <c r="G201" s="69"/>
      <c r="I201" s="26"/>
      <c r="J201" s="69"/>
      <c r="K201" s="69"/>
      <c r="L201" s="67"/>
      <c r="M201" s="69"/>
      <c r="N201" s="71"/>
      <c r="O201" s="72"/>
      <c r="P201" s="26"/>
      <c r="Q201" s="26"/>
      <c r="R201" s="26"/>
      <c r="S201" s="26"/>
    </row>
    <row r="202" spans="1:19" s="66" customFormat="1">
      <c r="A202" s="150"/>
      <c r="B202" s="26"/>
      <c r="C202" s="26"/>
      <c r="D202" s="67"/>
      <c r="E202" s="67"/>
      <c r="F202" s="26"/>
      <c r="G202" s="69"/>
      <c r="I202" s="26"/>
      <c r="J202" s="69"/>
      <c r="K202" s="69"/>
      <c r="L202" s="67"/>
      <c r="M202" s="69"/>
      <c r="N202" s="71"/>
      <c r="O202" s="72"/>
      <c r="P202" s="26"/>
      <c r="Q202" s="26"/>
      <c r="R202" s="26"/>
      <c r="S202" s="26"/>
    </row>
    <row r="203" spans="1:19">
      <c r="A203" s="24"/>
    </row>
    <row r="204" spans="1:19">
      <c r="A204" s="24"/>
    </row>
    <row r="205" spans="1:19">
      <c r="A205" s="24"/>
    </row>
    <row r="206" spans="1:19">
      <c r="A206" s="24"/>
    </row>
    <row r="207" spans="1:19">
      <c r="A207" s="24"/>
    </row>
    <row r="208" spans="1:19" s="66" customFormat="1">
      <c r="A208" s="150"/>
      <c r="B208" s="26"/>
      <c r="C208" s="26"/>
      <c r="D208" s="67"/>
      <c r="E208" s="67"/>
      <c r="F208" s="26"/>
      <c r="G208" s="69"/>
      <c r="I208" s="26"/>
      <c r="J208" s="69"/>
      <c r="K208" s="69"/>
      <c r="L208" s="67"/>
      <c r="M208" s="69"/>
      <c r="N208" s="71"/>
      <c r="O208" s="72"/>
      <c r="P208" s="26"/>
      <c r="Q208" s="26"/>
      <c r="R208" s="26"/>
      <c r="S208" s="26"/>
    </row>
    <row r="209" spans="1:19" s="66" customFormat="1">
      <c r="A209" s="150"/>
      <c r="B209" s="26"/>
      <c r="C209" s="26"/>
      <c r="D209" s="67"/>
      <c r="E209" s="67"/>
      <c r="F209" s="26"/>
      <c r="G209" s="69"/>
      <c r="I209" s="26"/>
      <c r="J209" s="69"/>
      <c r="K209" s="69"/>
      <c r="L209" s="67"/>
      <c r="M209" s="69"/>
      <c r="N209" s="71"/>
      <c r="O209" s="72"/>
      <c r="P209" s="26"/>
      <c r="Q209" s="26"/>
      <c r="R209" s="26"/>
      <c r="S209" s="26"/>
    </row>
    <row r="210" spans="1:19" s="66" customFormat="1">
      <c r="A210" s="150"/>
      <c r="B210" s="26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1:19" s="66" customFormat="1">
      <c r="A211" s="150"/>
      <c r="B211" s="26"/>
      <c r="C211" s="26"/>
      <c r="D211" s="67"/>
      <c r="E211" s="67"/>
      <c r="F211" s="26"/>
      <c r="G211" s="69"/>
      <c r="I211" s="26"/>
      <c r="J211" s="69"/>
      <c r="K211" s="69"/>
      <c r="L211" s="67"/>
      <c r="M211" s="69"/>
      <c r="N211" s="71"/>
      <c r="O211" s="72"/>
      <c r="P211" s="26"/>
      <c r="Q211" s="26"/>
      <c r="R211" s="26"/>
      <c r="S211" s="26"/>
    </row>
    <row r="212" spans="1:19" s="66" customFormat="1">
      <c r="A212" s="150"/>
      <c r="B212" s="26"/>
      <c r="C212" s="26"/>
      <c r="D212" s="67"/>
      <c r="E212" s="67"/>
      <c r="F212" s="26"/>
      <c r="G212" s="69"/>
      <c r="I212" s="26"/>
      <c r="J212" s="69"/>
      <c r="K212" s="69"/>
      <c r="L212" s="67"/>
      <c r="M212" s="69"/>
      <c r="N212" s="71"/>
      <c r="O212" s="72"/>
      <c r="P212" s="26"/>
      <c r="Q212" s="26"/>
      <c r="R212" s="26"/>
      <c r="S212" s="26"/>
    </row>
    <row r="213" spans="1:19" s="66" customFormat="1">
      <c r="A213" s="150"/>
      <c r="B213" s="26"/>
      <c r="C213" s="26"/>
      <c r="D213" s="67"/>
      <c r="E213" s="67"/>
      <c r="F213" s="26"/>
      <c r="G213" s="69"/>
      <c r="I213" s="26"/>
      <c r="J213" s="69"/>
      <c r="K213" s="69"/>
      <c r="L213" s="67"/>
      <c r="M213" s="69"/>
      <c r="N213" s="71"/>
      <c r="O213" s="72"/>
      <c r="P213" s="26"/>
      <c r="Q213" s="26"/>
      <c r="R213" s="26"/>
      <c r="S213" s="26"/>
    </row>
    <row r="214" spans="1:19" s="66" customFormat="1">
      <c r="A214" s="150"/>
      <c r="B214" s="26"/>
      <c r="C214" s="26"/>
      <c r="D214" s="67"/>
      <c r="E214" s="67"/>
      <c r="F214" s="26"/>
      <c r="G214" s="69"/>
      <c r="I214" s="26"/>
      <c r="J214" s="69"/>
      <c r="K214" s="69"/>
      <c r="L214" s="67"/>
      <c r="M214" s="69"/>
      <c r="N214" s="71"/>
      <c r="O214" s="72"/>
      <c r="P214" s="26"/>
      <c r="Q214" s="26"/>
      <c r="R214" s="26"/>
      <c r="S214" s="26"/>
    </row>
    <row r="215" spans="1:19" s="66" customFormat="1">
      <c r="A215" s="150"/>
      <c r="B215" s="26"/>
      <c r="C215" s="26"/>
      <c r="D215" s="67"/>
      <c r="E215" s="67"/>
      <c r="F215" s="26"/>
      <c r="G215" s="69"/>
      <c r="I215" s="26"/>
      <c r="J215" s="69"/>
      <c r="K215" s="69"/>
      <c r="L215" s="67"/>
      <c r="M215" s="69"/>
      <c r="N215" s="71"/>
      <c r="O215" s="72"/>
      <c r="P215" s="26"/>
      <c r="Q215" s="26"/>
      <c r="R215" s="26"/>
      <c r="S215" s="26"/>
    </row>
    <row r="216" spans="1:19" s="66" customFormat="1">
      <c r="A216" s="150"/>
      <c r="B216" s="26"/>
      <c r="C216" s="26"/>
      <c r="D216" s="67"/>
      <c r="E216" s="67"/>
      <c r="F216" s="26"/>
      <c r="G216" s="69"/>
      <c r="I216" s="26"/>
      <c r="J216" s="69"/>
      <c r="K216" s="69"/>
      <c r="L216" s="67"/>
      <c r="M216" s="69"/>
      <c r="N216" s="71"/>
      <c r="O216" s="72"/>
      <c r="P216" s="26"/>
      <c r="Q216" s="26"/>
      <c r="R216" s="26"/>
      <c r="S216" s="26"/>
    </row>
    <row r="217" spans="1:19" s="66" customFormat="1">
      <c r="A217" s="150"/>
      <c r="B217" s="26"/>
      <c r="C217" s="26"/>
      <c r="D217" s="67"/>
      <c r="E217" s="67"/>
      <c r="F217" s="26"/>
      <c r="G217" s="69"/>
      <c r="I217" s="26"/>
      <c r="J217" s="69"/>
      <c r="K217" s="69"/>
      <c r="L217" s="67"/>
      <c r="M217" s="69"/>
      <c r="N217" s="71"/>
      <c r="O217" s="72"/>
      <c r="P217" s="26"/>
      <c r="Q217" s="26"/>
      <c r="R217" s="26"/>
      <c r="S217" s="26"/>
    </row>
    <row r="218" spans="1:19" s="66" customFormat="1">
      <c r="A218" s="150"/>
      <c r="B218" s="26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1:19" s="66" customFormat="1">
      <c r="A219" s="150"/>
      <c r="B219" s="26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1:19" s="66" customFormat="1">
      <c r="A220" s="150"/>
      <c r="B220" s="26"/>
      <c r="C220" s="26"/>
      <c r="D220" s="67"/>
      <c r="E220" s="67"/>
      <c r="F220" s="26"/>
      <c r="G220" s="69"/>
      <c r="I220" s="26"/>
      <c r="J220" s="69"/>
      <c r="K220" s="69"/>
      <c r="L220" s="67"/>
      <c r="M220" s="69"/>
      <c r="N220" s="71"/>
      <c r="O220" s="72"/>
      <c r="P220" s="26"/>
      <c r="Q220" s="26"/>
      <c r="R220" s="26"/>
      <c r="S220" s="26"/>
    </row>
    <row r="221" spans="1:19" s="66" customFormat="1">
      <c r="A221" s="150"/>
      <c r="B221" s="26"/>
      <c r="C221" s="26"/>
      <c r="D221" s="67"/>
      <c r="E221" s="67"/>
      <c r="F221" s="26"/>
      <c r="G221" s="69"/>
      <c r="I221" s="26"/>
      <c r="J221" s="69"/>
      <c r="K221" s="69"/>
      <c r="L221" s="67"/>
      <c r="M221" s="69"/>
      <c r="N221" s="71"/>
      <c r="O221" s="72"/>
      <c r="P221" s="26"/>
      <c r="Q221" s="26"/>
      <c r="R221" s="26"/>
      <c r="S221" s="26"/>
    </row>
    <row r="222" spans="1:19" s="66" customFormat="1">
      <c r="A222" s="150"/>
      <c r="B222" s="26"/>
      <c r="C222" s="26"/>
      <c r="D222" s="67"/>
      <c r="E222" s="67"/>
      <c r="F222" s="26"/>
      <c r="G222" s="69"/>
      <c r="I222" s="26"/>
      <c r="J222" s="69"/>
      <c r="K222" s="69"/>
      <c r="L222" s="67"/>
      <c r="M222" s="69"/>
      <c r="N222" s="71"/>
      <c r="O222" s="72"/>
      <c r="P222" s="26"/>
      <c r="Q222" s="26"/>
      <c r="R222" s="26"/>
      <c r="S222" s="26"/>
    </row>
    <row r="223" spans="1:19" s="66" customFormat="1">
      <c r="A223" s="150"/>
      <c r="B223" s="26"/>
      <c r="C223" s="26"/>
      <c r="D223" s="67"/>
      <c r="E223" s="67"/>
      <c r="F223" s="26"/>
      <c r="G223" s="69"/>
      <c r="I223" s="26"/>
      <c r="J223" s="69"/>
      <c r="K223" s="69"/>
      <c r="L223" s="67"/>
      <c r="M223" s="69"/>
      <c r="N223" s="71"/>
      <c r="O223" s="72"/>
      <c r="P223" s="26"/>
      <c r="Q223" s="26"/>
      <c r="R223" s="26"/>
      <c r="S223" s="26"/>
    </row>
    <row r="224" spans="1:19" s="66" customFormat="1">
      <c r="A224" s="150"/>
      <c r="B224" s="26"/>
      <c r="C224" s="26"/>
      <c r="D224" s="67"/>
      <c r="E224" s="67"/>
      <c r="F224" s="26"/>
      <c r="G224" s="69"/>
      <c r="I224" s="26"/>
      <c r="J224" s="69"/>
      <c r="K224" s="69"/>
      <c r="L224" s="67"/>
      <c r="M224" s="69"/>
      <c r="N224" s="71"/>
      <c r="O224" s="72"/>
      <c r="P224" s="26"/>
      <c r="Q224" s="26"/>
      <c r="R224" s="26"/>
      <c r="S224" s="26"/>
    </row>
    <row r="225" spans="1:19" s="66" customFormat="1">
      <c r="A225" s="150"/>
      <c r="B225" s="26"/>
      <c r="C225" s="26"/>
      <c r="D225" s="67"/>
      <c r="E225" s="67"/>
      <c r="F225" s="26"/>
      <c r="G225" s="69"/>
      <c r="I225" s="26"/>
      <c r="J225" s="69"/>
      <c r="K225" s="69"/>
      <c r="L225" s="67"/>
      <c r="M225" s="69"/>
      <c r="N225" s="71"/>
      <c r="O225" s="72"/>
      <c r="P225" s="26"/>
      <c r="Q225" s="26"/>
      <c r="R225" s="26"/>
      <c r="S225" s="26"/>
    </row>
    <row r="226" spans="1:19" s="66" customFormat="1">
      <c r="A226" s="150"/>
      <c r="B226" s="26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1:19" s="66" customFormat="1">
      <c r="A227" s="150"/>
      <c r="B227" s="26"/>
      <c r="C227" s="26"/>
      <c r="D227" s="67"/>
      <c r="E227" s="67"/>
      <c r="F227" s="26"/>
      <c r="G227" s="69"/>
      <c r="I227" s="26"/>
      <c r="J227" s="69"/>
      <c r="K227" s="69"/>
      <c r="L227" s="67"/>
      <c r="M227" s="69"/>
      <c r="N227" s="71"/>
      <c r="O227" s="72"/>
      <c r="P227" s="26"/>
      <c r="Q227" s="26"/>
      <c r="R227" s="26"/>
      <c r="S227" s="26"/>
    </row>
    <row r="228" spans="1:19" s="66" customFormat="1">
      <c r="A228" s="150"/>
      <c r="B228" s="26"/>
      <c r="C228" s="26"/>
      <c r="D228" s="67"/>
      <c r="E228" s="67"/>
      <c r="F228" s="26"/>
      <c r="G228" s="69"/>
      <c r="I228" s="26"/>
      <c r="J228" s="69"/>
      <c r="K228" s="69"/>
      <c r="L228" s="67"/>
      <c r="M228" s="69"/>
      <c r="N228" s="71"/>
      <c r="O228" s="72"/>
      <c r="P228" s="26"/>
      <c r="Q228" s="26"/>
      <c r="R228" s="26"/>
      <c r="S228" s="26"/>
    </row>
    <row r="229" spans="1:19" s="66" customFormat="1">
      <c r="A229" s="150"/>
      <c r="B229" s="26"/>
      <c r="C229" s="26"/>
      <c r="D229" s="67"/>
      <c r="E229" s="67"/>
      <c r="F229" s="26"/>
      <c r="G229" s="69"/>
      <c r="I229" s="26"/>
      <c r="J229" s="69"/>
      <c r="K229" s="69"/>
      <c r="L229" s="67"/>
      <c r="M229" s="69"/>
      <c r="N229" s="71"/>
      <c r="O229" s="72"/>
      <c r="P229" s="26"/>
      <c r="Q229" s="26"/>
      <c r="R229" s="26"/>
      <c r="S229" s="26"/>
    </row>
    <row r="230" spans="1:19" s="66" customFormat="1">
      <c r="A230" s="150"/>
      <c r="B230" s="26"/>
      <c r="C230" s="26"/>
      <c r="D230" s="67"/>
      <c r="E230" s="67"/>
      <c r="F230" s="26"/>
      <c r="G230" s="69"/>
      <c r="I230" s="26"/>
      <c r="J230" s="69"/>
      <c r="K230" s="69"/>
      <c r="L230" s="67"/>
      <c r="M230" s="69"/>
      <c r="N230" s="71"/>
      <c r="O230" s="72"/>
      <c r="P230" s="26"/>
      <c r="Q230" s="26"/>
      <c r="R230" s="26"/>
      <c r="S230" s="26"/>
    </row>
    <row r="231" spans="1:19" s="66" customFormat="1">
      <c r="A231" s="150"/>
      <c r="B231" s="26"/>
      <c r="C231" s="26"/>
      <c r="D231" s="67"/>
      <c r="E231" s="67"/>
      <c r="F231" s="26"/>
      <c r="G231" s="69"/>
      <c r="I231" s="26"/>
      <c r="J231" s="69"/>
      <c r="K231" s="69"/>
      <c r="L231" s="67"/>
      <c r="M231" s="69"/>
      <c r="N231" s="71"/>
      <c r="O231" s="72"/>
      <c r="P231" s="26"/>
      <c r="Q231" s="26"/>
      <c r="R231" s="26"/>
      <c r="S231" s="26"/>
    </row>
    <row r="232" spans="1:19" s="66" customFormat="1">
      <c r="A232" s="150"/>
      <c r="B232" s="26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1:19" s="66" customFormat="1">
      <c r="A233" s="150"/>
      <c r="B233" s="26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1:19" s="66" customFormat="1">
      <c r="A234" s="150"/>
      <c r="B234" s="26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1:19" s="66" customFormat="1">
      <c r="A235" s="150"/>
      <c r="B235" s="26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1:19" s="66" customFormat="1">
      <c r="A236" s="150"/>
      <c r="B236" s="26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1:19" s="66" customFormat="1">
      <c r="A237" s="150"/>
      <c r="B237" s="26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1:19" s="66" customFormat="1">
      <c r="A238" s="150"/>
      <c r="B238" s="26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1:19" s="66" customFormat="1">
      <c r="A239" s="150"/>
      <c r="B239" s="26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1:19" s="66" customFormat="1">
      <c r="A240" s="150"/>
      <c r="B240" s="26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1:19" s="66" customFormat="1">
      <c r="A241" s="150"/>
      <c r="B241" s="26"/>
      <c r="C241" s="26"/>
      <c r="D241" s="67"/>
      <c r="E241" s="67"/>
      <c r="F241" s="26"/>
      <c r="G241" s="69"/>
      <c r="I241" s="26"/>
      <c r="J241" s="69"/>
      <c r="K241" s="69"/>
      <c r="L241" s="67"/>
      <c r="M241" s="69"/>
      <c r="N241" s="71"/>
      <c r="O241" s="72"/>
      <c r="P241" s="26"/>
      <c r="Q241" s="26"/>
      <c r="R241" s="26"/>
      <c r="S241" s="26"/>
    </row>
    <row r="242" spans="1:19" s="66" customFormat="1">
      <c r="A242" s="150"/>
      <c r="B242" s="26"/>
      <c r="C242" s="26"/>
      <c r="D242" s="67"/>
      <c r="E242" s="67"/>
      <c r="F242" s="26"/>
      <c r="G242" s="69"/>
      <c r="I242" s="26"/>
      <c r="J242" s="69"/>
      <c r="K242" s="69"/>
      <c r="L242" s="67"/>
      <c r="M242" s="69"/>
      <c r="N242" s="71"/>
      <c r="O242" s="72"/>
      <c r="P242" s="26"/>
      <c r="Q242" s="26"/>
      <c r="R242" s="26"/>
      <c r="S242" s="26"/>
    </row>
    <row r="243" spans="1:19" s="66" customFormat="1">
      <c r="A243" s="150"/>
      <c r="B243" s="26"/>
      <c r="C243" s="26"/>
      <c r="D243" s="67"/>
      <c r="E243" s="67"/>
      <c r="F243" s="26"/>
      <c r="G243" s="69"/>
      <c r="I243" s="26"/>
      <c r="J243" s="69"/>
      <c r="K243" s="69"/>
      <c r="L243" s="67"/>
      <c r="M243" s="69"/>
      <c r="N243" s="71"/>
      <c r="O243" s="72"/>
      <c r="P243" s="26"/>
      <c r="Q243" s="26"/>
      <c r="R243" s="26"/>
      <c r="S243" s="26"/>
    </row>
    <row r="244" spans="1:19">
      <c r="A244" s="24"/>
    </row>
    <row r="245" spans="1:19">
      <c r="A245" s="24"/>
    </row>
    <row r="246" spans="1:19">
      <c r="A246" s="24"/>
    </row>
    <row r="247" spans="1:19">
      <c r="A247" s="24"/>
    </row>
    <row r="248" spans="1:19">
      <c r="A248" s="24"/>
    </row>
    <row r="249" spans="1:19">
      <c r="A249" s="24"/>
    </row>
    <row r="250" spans="1:19">
      <c r="A250" s="24"/>
    </row>
    <row r="251" spans="1:19">
      <c r="A251" s="24"/>
    </row>
    <row r="252" spans="1:19">
      <c r="A252" s="24"/>
    </row>
    <row r="253" spans="1:19">
      <c r="A253" s="24"/>
    </row>
    <row r="254" spans="1:19">
      <c r="A254" s="24"/>
    </row>
    <row r="255" spans="1:19">
      <c r="A255" s="24"/>
    </row>
    <row r="256" spans="1:19">
      <c r="A256" s="24"/>
    </row>
    <row r="257" spans="1:19" s="66" customFormat="1">
      <c r="A257" s="150"/>
      <c r="B257" s="26"/>
      <c r="C257" s="26"/>
      <c r="D257" s="67"/>
      <c r="E257" s="67"/>
      <c r="F257" s="26"/>
      <c r="G257" s="69"/>
      <c r="I257" s="26"/>
      <c r="J257" s="69"/>
      <c r="K257" s="69"/>
      <c r="L257" s="67"/>
      <c r="M257" s="69"/>
      <c r="N257" s="71"/>
      <c r="O257" s="72"/>
      <c r="P257" s="26"/>
      <c r="Q257" s="26"/>
      <c r="R257" s="26"/>
      <c r="S257" s="26"/>
    </row>
    <row r="258" spans="1:19" s="66" customFormat="1">
      <c r="A258" s="150"/>
      <c r="B258" s="26"/>
      <c r="C258" s="26"/>
      <c r="D258" s="67"/>
      <c r="E258" s="67"/>
      <c r="F258" s="26"/>
      <c r="G258" s="69"/>
      <c r="I258" s="26"/>
      <c r="J258" s="69"/>
      <c r="K258" s="69"/>
      <c r="L258" s="67"/>
      <c r="M258" s="69"/>
      <c r="N258" s="71"/>
      <c r="O258" s="72"/>
      <c r="P258" s="26"/>
      <c r="Q258" s="26"/>
      <c r="R258" s="26"/>
      <c r="S258" s="26"/>
    </row>
    <row r="259" spans="1:19" s="66" customFormat="1">
      <c r="A259" s="150"/>
      <c r="B259" s="26"/>
      <c r="C259" s="26"/>
      <c r="D259" s="67"/>
      <c r="E259" s="67"/>
      <c r="F259" s="26"/>
      <c r="G259" s="69"/>
      <c r="I259" s="26"/>
      <c r="J259" s="69"/>
      <c r="K259" s="69"/>
      <c r="L259" s="67"/>
      <c r="M259" s="69"/>
      <c r="N259" s="71"/>
      <c r="O259" s="72"/>
      <c r="P259" s="26"/>
      <c r="Q259" s="26"/>
      <c r="R259" s="26"/>
      <c r="S259" s="26"/>
    </row>
    <row r="260" spans="1:19" s="66" customFormat="1">
      <c r="A260" s="150"/>
      <c r="B260" s="26"/>
      <c r="C260" s="26"/>
      <c r="D260" s="67"/>
      <c r="E260" s="67"/>
      <c r="F260" s="26"/>
      <c r="G260" s="69"/>
      <c r="I260" s="26"/>
      <c r="J260" s="69"/>
      <c r="K260" s="69"/>
      <c r="L260" s="67"/>
      <c r="M260" s="69"/>
      <c r="N260" s="71"/>
      <c r="O260" s="72"/>
      <c r="P260" s="26"/>
      <c r="Q260" s="26"/>
      <c r="R260" s="26"/>
      <c r="S260" s="26"/>
    </row>
    <row r="261" spans="1:19" s="66" customFormat="1">
      <c r="A261" s="150"/>
      <c r="B261" s="26"/>
      <c r="C261" s="26"/>
      <c r="D261" s="67"/>
      <c r="E261" s="67"/>
      <c r="F261" s="26"/>
      <c r="G261" s="69"/>
      <c r="I261" s="26"/>
      <c r="J261" s="69"/>
      <c r="K261" s="69"/>
      <c r="L261" s="67"/>
      <c r="M261" s="69"/>
      <c r="N261" s="71"/>
      <c r="O261" s="72"/>
      <c r="P261" s="26"/>
      <c r="Q261" s="26"/>
      <c r="R261" s="26"/>
      <c r="S261" s="26"/>
    </row>
    <row r="262" spans="1:19" s="66" customFormat="1">
      <c r="A262" s="150"/>
      <c r="B262" s="26"/>
      <c r="C262" s="26"/>
      <c r="D262" s="67"/>
      <c r="E262" s="67"/>
      <c r="F262" s="26"/>
      <c r="G262" s="69"/>
      <c r="I262" s="26"/>
      <c r="J262" s="69"/>
      <c r="K262" s="69"/>
      <c r="L262" s="67"/>
      <c r="M262" s="69"/>
      <c r="N262" s="71"/>
      <c r="O262" s="72"/>
      <c r="P262" s="26"/>
      <c r="Q262" s="26"/>
      <c r="R262" s="26"/>
      <c r="S262" s="26"/>
    </row>
    <row r="263" spans="1:19" s="66" customFormat="1">
      <c r="A263" s="150"/>
      <c r="B263" s="26"/>
      <c r="C263" s="26"/>
      <c r="D263" s="67"/>
      <c r="E263" s="67"/>
      <c r="F263" s="26"/>
      <c r="G263" s="69"/>
      <c r="I263" s="26"/>
      <c r="J263" s="69"/>
      <c r="K263" s="69"/>
      <c r="L263" s="67"/>
      <c r="M263" s="69"/>
      <c r="N263" s="71"/>
      <c r="O263" s="72"/>
      <c r="P263" s="26"/>
      <c r="Q263" s="26"/>
      <c r="R263" s="26"/>
      <c r="S263" s="26"/>
    </row>
    <row r="264" spans="1:19" s="66" customFormat="1">
      <c r="A264" s="150"/>
      <c r="B264" s="26"/>
      <c r="C264" s="26"/>
      <c r="D264" s="67"/>
      <c r="E264" s="67"/>
      <c r="F264" s="26"/>
      <c r="G264" s="69"/>
      <c r="I264" s="26"/>
      <c r="J264" s="69"/>
      <c r="K264" s="69"/>
      <c r="L264" s="67"/>
      <c r="M264" s="69"/>
      <c r="N264" s="71"/>
      <c r="O264" s="72"/>
      <c r="P264" s="26"/>
      <c r="Q264" s="26"/>
      <c r="R264" s="26"/>
      <c r="S264" s="26"/>
    </row>
    <row r="265" spans="1:19">
      <c r="A265" s="24"/>
    </row>
    <row r="266" spans="1:19">
      <c r="A266" s="24"/>
    </row>
    <row r="267" spans="1:19">
      <c r="A267" s="24"/>
    </row>
    <row r="268" spans="1:19">
      <c r="A268" s="24"/>
    </row>
    <row r="269" spans="1:19">
      <c r="A269" s="24"/>
    </row>
    <row r="270" spans="1:19">
      <c r="A270" s="24"/>
    </row>
    <row r="271" spans="1:19">
      <c r="A271" s="24"/>
    </row>
    <row r="272" spans="1:19">
      <c r="A272" s="24"/>
    </row>
    <row r="273" spans="1:19">
      <c r="A273" s="24"/>
    </row>
    <row r="274" spans="1:19">
      <c r="A274" s="24"/>
    </row>
    <row r="275" spans="1:19">
      <c r="A275" s="24"/>
    </row>
    <row r="276" spans="1:19">
      <c r="A276" s="24"/>
    </row>
    <row r="277" spans="1:19" s="66" customFormat="1">
      <c r="A277" s="150"/>
      <c r="B277" s="26"/>
      <c r="C277" s="26"/>
      <c r="D277" s="67"/>
      <c r="E277" s="67"/>
      <c r="F277" s="26"/>
      <c r="G277" s="69"/>
      <c r="I277" s="26"/>
      <c r="J277" s="69"/>
      <c r="K277" s="69"/>
      <c r="L277" s="67"/>
      <c r="M277" s="69"/>
      <c r="N277" s="71"/>
      <c r="O277" s="72"/>
      <c r="P277" s="26"/>
      <c r="Q277" s="26"/>
      <c r="R277" s="26"/>
      <c r="S277" s="26"/>
    </row>
    <row r="278" spans="1:19" s="66" customFormat="1">
      <c r="A278" s="150"/>
      <c r="B278" s="26"/>
      <c r="C278" s="26"/>
      <c r="D278" s="67"/>
      <c r="E278" s="67"/>
      <c r="F278" s="26"/>
      <c r="G278" s="69"/>
      <c r="I278" s="26"/>
      <c r="J278" s="69"/>
      <c r="K278" s="69"/>
      <c r="L278" s="67"/>
      <c r="M278" s="69"/>
      <c r="N278" s="71"/>
      <c r="O278" s="72"/>
      <c r="P278" s="26"/>
      <c r="Q278" s="26"/>
      <c r="R278" s="26"/>
      <c r="S278" s="26"/>
    </row>
    <row r="279" spans="1:19" s="66" customFormat="1">
      <c r="A279" s="150"/>
      <c r="B279" s="26"/>
      <c r="C279" s="26"/>
      <c r="D279" s="67"/>
      <c r="E279" s="67"/>
      <c r="F279" s="26"/>
      <c r="G279" s="69"/>
      <c r="I279" s="26"/>
      <c r="J279" s="69"/>
      <c r="K279" s="69"/>
      <c r="L279" s="67"/>
      <c r="M279" s="69"/>
      <c r="N279" s="71"/>
      <c r="O279" s="72"/>
      <c r="P279" s="26"/>
      <c r="Q279" s="26"/>
      <c r="R279" s="26"/>
      <c r="S279" s="26"/>
    </row>
    <row r="280" spans="1:19" s="66" customFormat="1">
      <c r="A280" s="150"/>
      <c r="B280" s="26"/>
      <c r="C280" s="26"/>
      <c r="D280" s="67"/>
      <c r="E280" s="67"/>
      <c r="F280" s="26"/>
      <c r="G280" s="69"/>
      <c r="I280" s="26"/>
      <c r="J280" s="69"/>
      <c r="K280" s="69"/>
      <c r="L280" s="67"/>
      <c r="M280" s="69"/>
      <c r="N280" s="71"/>
      <c r="O280" s="72"/>
      <c r="P280" s="26"/>
      <c r="Q280" s="26"/>
      <c r="R280" s="26"/>
      <c r="S280" s="26"/>
    </row>
    <row r="281" spans="1:19" s="66" customFormat="1">
      <c r="A281" s="150"/>
      <c r="B281" s="26"/>
      <c r="C281" s="26"/>
      <c r="D281" s="67"/>
      <c r="E281" s="67"/>
      <c r="F281" s="26"/>
      <c r="G281" s="69"/>
      <c r="I281" s="26"/>
      <c r="J281" s="69"/>
      <c r="K281" s="69"/>
      <c r="L281" s="67"/>
      <c r="M281" s="69"/>
      <c r="N281" s="71"/>
      <c r="O281" s="72"/>
      <c r="P281" s="26"/>
      <c r="Q281" s="26"/>
      <c r="R281" s="26"/>
      <c r="S281" s="26"/>
    </row>
    <row r="282" spans="1:19" s="66" customFormat="1">
      <c r="A282" s="150"/>
      <c r="B282" s="26"/>
      <c r="C282" s="26"/>
      <c r="D282" s="67"/>
      <c r="E282" s="67"/>
      <c r="F282" s="26"/>
      <c r="G282" s="69"/>
      <c r="I282" s="26"/>
      <c r="J282" s="69"/>
      <c r="K282" s="69"/>
      <c r="L282" s="67"/>
      <c r="M282" s="69"/>
      <c r="N282" s="71"/>
      <c r="O282" s="72"/>
      <c r="P282" s="26"/>
      <c r="Q282" s="26"/>
      <c r="R282" s="26"/>
      <c r="S282" s="26"/>
    </row>
    <row r="283" spans="1:19" s="66" customFormat="1">
      <c r="A283" s="150"/>
      <c r="B283" s="26"/>
      <c r="C283" s="26"/>
      <c r="D283" s="67"/>
      <c r="E283" s="67"/>
      <c r="F283" s="26"/>
      <c r="G283" s="69"/>
      <c r="I283" s="26"/>
      <c r="J283" s="69"/>
      <c r="K283" s="69"/>
      <c r="L283" s="67"/>
      <c r="M283" s="69"/>
      <c r="N283" s="71"/>
      <c r="O283" s="72"/>
      <c r="P283" s="26"/>
      <c r="Q283" s="26"/>
      <c r="R283" s="26"/>
      <c r="S283" s="26"/>
    </row>
    <row r="284" spans="1:19" s="66" customFormat="1">
      <c r="A284" s="150"/>
      <c r="B284" s="26"/>
      <c r="C284" s="26"/>
      <c r="D284" s="67"/>
      <c r="E284" s="67"/>
      <c r="F284" s="26"/>
      <c r="G284" s="69"/>
      <c r="I284" s="26"/>
      <c r="J284" s="69"/>
      <c r="K284" s="69"/>
      <c r="L284" s="67"/>
      <c r="M284" s="69"/>
      <c r="N284" s="71"/>
      <c r="O284" s="72"/>
      <c r="P284" s="26"/>
      <c r="Q284" s="26"/>
      <c r="R284" s="26"/>
      <c r="S284" s="26"/>
    </row>
    <row r="285" spans="1:19" s="66" customFormat="1">
      <c r="A285" s="150"/>
      <c r="B285" s="26"/>
      <c r="C285" s="26"/>
      <c r="D285" s="67"/>
      <c r="E285" s="67"/>
      <c r="F285" s="26"/>
      <c r="G285" s="69"/>
      <c r="I285" s="26"/>
      <c r="J285" s="69"/>
      <c r="K285" s="69"/>
      <c r="L285" s="67"/>
      <c r="M285" s="69"/>
      <c r="N285" s="71"/>
      <c r="O285" s="72"/>
      <c r="P285" s="26"/>
      <c r="Q285" s="26"/>
      <c r="R285" s="26"/>
      <c r="S285" s="26"/>
    </row>
    <row r="286" spans="1:19" s="66" customFormat="1">
      <c r="A286" s="150"/>
      <c r="B286" s="26"/>
      <c r="C286" s="26"/>
      <c r="D286" s="67"/>
      <c r="E286" s="67"/>
      <c r="F286" s="26"/>
      <c r="G286" s="69"/>
      <c r="I286" s="26"/>
      <c r="J286" s="69"/>
      <c r="K286" s="69"/>
      <c r="L286" s="67"/>
      <c r="M286" s="69"/>
      <c r="N286" s="71"/>
      <c r="O286" s="72"/>
      <c r="P286" s="26"/>
      <c r="Q286" s="26"/>
      <c r="R286" s="26"/>
      <c r="S286" s="26"/>
    </row>
    <row r="287" spans="1:19">
      <c r="A287" s="24"/>
    </row>
    <row r="288" spans="1:19">
      <c r="A288" s="24"/>
    </row>
    <row r="289" spans="1:19">
      <c r="A289" s="24"/>
    </row>
    <row r="290" spans="1:19">
      <c r="A290" s="24"/>
    </row>
    <row r="291" spans="1:19" s="66" customFormat="1">
      <c r="A291" s="150"/>
      <c r="B291" s="26"/>
      <c r="C291" s="26"/>
      <c r="D291" s="67"/>
      <c r="E291" s="67"/>
      <c r="F291" s="26"/>
      <c r="G291" s="69"/>
      <c r="I291" s="26"/>
      <c r="J291" s="69"/>
      <c r="K291" s="69"/>
      <c r="L291" s="67"/>
      <c r="M291" s="69"/>
      <c r="N291" s="71"/>
      <c r="O291" s="72"/>
      <c r="P291" s="26"/>
      <c r="Q291" s="26"/>
      <c r="R291" s="26"/>
      <c r="S291" s="26"/>
    </row>
    <row r="292" spans="1:19" s="66" customFormat="1">
      <c r="A292" s="150"/>
      <c r="B292" s="26"/>
      <c r="C292" s="26"/>
      <c r="D292" s="67"/>
      <c r="E292" s="67"/>
      <c r="F292" s="26"/>
      <c r="G292" s="69"/>
      <c r="I292" s="26"/>
      <c r="J292" s="69"/>
      <c r="K292" s="69"/>
      <c r="L292" s="67"/>
      <c r="M292" s="69"/>
      <c r="N292" s="71"/>
      <c r="O292" s="72"/>
      <c r="P292" s="26"/>
      <c r="Q292" s="26"/>
      <c r="R292" s="26"/>
      <c r="S292" s="26"/>
    </row>
    <row r="293" spans="1:19" s="66" customFormat="1">
      <c r="A293" s="150"/>
      <c r="B293" s="26"/>
      <c r="C293" s="26"/>
      <c r="D293" s="67"/>
      <c r="E293" s="67"/>
      <c r="F293" s="26"/>
      <c r="G293" s="69"/>
      <c r="I293" s="26"/>
      <c r="J293" s="69"/>
      <c r="K293" s="69"/>
      <c r="L293" s="67"/>
      <c r="M293" s="69"/>
      <c r="N293" s="71"/>
      <c r="O293" s="72"/>
      <c r="P293" s="26"/>
      <c r="Q293" s="26"/>
      <c r="R293" s="26"/>
      <c r="S293" s="26"/>
    </row>
    <row r="294" spans="1:19" s="66" customFormat="1">
      <c r="A294" s="150"/>
      <c r="B294" s="26"/>
      <c r="C294" s="26"/>
      <c r="D294" s="67"/>
      <c r="E294" s="67"/>
      <c r="F294" s="26"/>
      <c r="G294" s="69"/>
      <c r="I294" s="26"/>
      <c r="J294" s="69"/>
      <c r="K294" s="69"/>
      <c r="L294" s="67"/>
      <c r="M294" s="69"/>
      <c r="N294" s="71"/>
      <c r="O294" s="72"/>
      <c r="P294" s="26"/>
      <c r="Q294" s="26"/>
      <c r="R294" s="26"/>
      <c r="S294" s="26"/>
    </row>
    <row r="295" spans="1:19" s="66" customFormat="1">
      <c r="A295" s="150"/>
      <c r="B295" s="26"/>
      <c r="C295" s="26"/>
      <c r="D295" s="67"/>
      <c r="E295" s="67"/>
      <c r="F295" s="26"/>
      <c r="G295" s="69"/>
      <c r="I295" s="26"/>
      <c r="J295" s="69"/>
      <c r="K295" s="69"/>
      <c r="L295" s="67"/>
      <c r="M295" s="69"/>
      <c r="N295" s="71"/>
      <c r="O295" s="72"/>
      <c r="P295" s="26"/>
      <c r="Q295" s="26"/>
      <c r="R295" s="26"/>
      <c r="S295" s="26"/>
    </row>
    <row r="296" spans="1:19" s="66" customFormat="1">
      <c r="A296" s="150"/>
      <c r="B296" s="26"/>
      <c r="C296" s="26"/>
      <c r="D296" s="67"/>
      <c r="E296" s="67"/>
      <c r="F296" s="26"/>
      <c r="G296" s="69"/>
      <c r="I296" s="26"/>
      <c r="J296" s="69"/>
      <c r="K296" s="69"/>
      <c r="L296" s="67"/>
      <c r="M296" s="69"/>
      <c r="N296" s="71"/>
      <c r="O296" s="72"/>
      <c r="P296" s="26"/>
      <c r="Q296" s="26"/>
      <c r="R296" s="26"/>
      <c r="S296" s="26"/>
    </row>
    <row r="297" spans="1:19" s="66" customFormat="1">
      <c r="A297" s="150"/>
      <c r="B297" s="26"/>
      <c r="C297" s="26"/>
      <c r="D297" s="67"/>
      <c r="E297" s="67"/>
      <c r="F297" s="26"/>
      <c r="G297" s="69"/>
      <c r="I297" s="26"/>
      <c r="J297" s="69"/>
      <c r="K297" s="69"/>
      <c r="L297" s="67"/>
      <c r="M297" s="69"/>
      <c r="N297" s="71"/>
      <c r="O297" s="72"/>
      <c r="P297" s="26"/>
      <c r="Q297" s="26"/>
      <c r="R297" s="26"/>
      <c r="S297" s="26"/>
    </row>
    <row r="298" spans="1:19">
      <c r="A298" s="24"/>
    </row>
    <row r="299" spans="1:19">
      <c r="A299" s="24"/>
    </row>
    <row r="300" spans="1:19">
      <c r="A300" s="24"/>
    </row>
    <row r="301" spans="1:19">
      <c r="A301" s="24"/>
    </row>
    <row r="302" spans="1:19">
      <c r="A302" s="24"/>
    </row>
    <row r="303" spans="1:19">
      <c r="A303" s="24"/>
    </row>
    <row r="304" spans="1:19" s="66" customFormat="1">
      <c r="A304" s="150"/>
      <c r="B304" s="26"/>
      <c r="C304" s="26"/>
      <c r="D304" s="67"/>
      <c r="E304" s="67"/>
      <c r="F304" s="26"/>
      <c r="G304" s="69"/>
      <c r="I304" s="26"/>
      <c r="J304" s="69"/>
      <c r="K304" s="69"/>
      <c r="L304" s="67"/>
      <c r="M304" s="69"/>
      <c r="N304" s="71"/>
      <c r="O304" s="72"/>
      <c r="P304" s="26"/>
      <c r="Q304" s="26"/>
      <c r="R304" s="26"/>
      <c r="S304" s="26"/>
    </row>
    <row r="305" spans="1:19" s="66" customFormat="1">
      <c r="A305" s="150"/>
      <c r="B305" s="26"/>
      <c r="C305" s="26"/>
      <c r="D305" s="67"/>
      <c r="E305" s="67"/>
      <c r="F305" s="26"/>
      <c r="G305" s="69"/>
      <c r="I305" s="26"/>
      <c r="J305" s="69"/>
      <c r="K305" s="69"/>
      <c r="L305" s="67"/>
      <c r="M305" s="69"/>
      <c r="N305" s="71"/>
      <c r="O305" s="72"/>
      <c r="P305" s="26"/>
      <c r="Q305" s="26"/>
      <c r="R305" s="26"/>
      <c r="S305" s="26"/>
    </row>
    <row r="306" spans="1:19" s="66" customFormat="1">
      <c r="A306" s="150"/>
      <c r="B306" s="26"/>
      <c r="C306" s="26"/>
      <c r="D306" s="67"/>
      <c r="E306" s="67"/>
      <c r="F306" s="26"/>
      <c r="G306" s="69"/>
      <c r="I306" s="26"/>
      <c r="J306" s="69"/>
      <c r="K306" s="69"/>
      <c r="L306" s="67"/>
      <c r="M306" s="69"/>
      <c r="N306" s="71"/>
      <c r="O306" s="72"/>
      <c r="P306" s="26"/>
      <c r="Q306" s="26"/>
      <c r="R306" s="26"/>
      <c r="S306" s="26"/>
    </row>
    <row r="307" spans="1:19" s="66" customFormat="1">
      <c r="A307" s="150"/>
      <c r="B307" s="26"/>
      <c r="C307" s="26"/>
      <c r="D307" s="67"/>
      <c r="E307" s="67"/>
      <c r="F307" s="26"/>
      <c r="G307" s="69"/>
      <c r="I307" s="26"/>
      <c r="J307" s="69"/>
      <c r="K307" s="69"/>
      <c r="L307" s="67"/>
      <c r="M307" s="69"/>
      <c r="N307" s="71"/>
      <c r="O307" s="72"/>
      <c r="P307" s="26"/>
      <c r="Q307" s="26"/>
      <c r="R307" s="26"/>
      <c r="S307" s="26"/>
    </row>
    <row r="308" spans="1:19" s="66" customFormat="1">
      <c r="A308" s="150"/>
      <c r="B308" s="26"/>
      <c r="C308" s="26"/>
      <c r="D308" s="67"/>
      <c r="E308" s="67"/>
      <c r="F308" s="26"/>
      <c r="G308" s="69"/>
      <c r="I308" s="26"/>
      <c r="J308" s="69"/>
      <c r="K308" s="69"/>
      <c r="L308" s="67"/>
      <c r="M308" s="69"/>
      <c r="N308" s="71"/>
      <c r="O308" s="72"/>
      <c r="P308" s="26"/>
      <c r="Q308" s="26"/>
      <c r="R308" s="26"/>
      <c r="S308" s="26"/>
    </row>
    <row r="309" spans="1:19" s="66" customFormat="1">
      <c r="A309" s="150"/>
      <c r="B309" s="26"/>
      <c r="C309" s="26"/>
      <c r="D309" s="67"/>
      <c r="E309" s="67"/>
      <c r="F309" s="26"/>
      <c r="G309" s="69"/>
      <c r="I309" s="26"/>
      <c r="J309" s="69"/>
      <c r="K309" s="69"/>
      <c r="L309" s="67"/>
      <c r="M309" s="69"/>
      <c r="N309" s="71"/>
      <c r="O309" s="72"/>
      <c r="P309" s="26"/>
      <c r="Q309" s="26"/>
      <c r="R309" s="26"/>
      <c r="S309" s="26"/>
    </row>
    <row r="310" spans="1:19" s="66" customFormat="1">
      <c r="A310" s="150"/>
      <c r="B310" s="26"/>
      <c r="C310" s="26"/>
      <c r="D310" s="67"/>
      <c r="E310" s="67"/>
      <c r="F310" s="26"/>
      <c r="G310" s="69"/>
      <c r="I310" s="26"/>
      <c r="J310" s="69"/>
      <c r="K310" s="69"/>
      <c r="L310" s="67"/>
      <c r="M310" s="69"/>
      <c r="N310" s="71"/>
      <c r="O310" s="72"/>
      <c r="P310" s="26"/>
      <c r="Q310" s="26"/>
      <c r="R310" s="26"/>
      <c r="S310" s="26"/>
    </row>
    <row r="311" spans="1:19" s="66" customFormat="1">
      <c r="A311" s="150"/>
      <c r="B311" s="26"/>
      <c r="C311" s="26"/>
      <c r="D311" s="67"/>
      <c r="E311" s="67"/>
      <c r="F311" s="26"/>
      <c r="G311" s="69"/>
      <c r="I311" s="26"/>
      <c r="J311" s="69"/>
      <c r="K311" s="69"/>
      <c r="L311" s="67"/>
      <c r="M311" s="69"/>
      <c r="N311" s="71"/>
      <c r="O311" s="72"/>
      <c r="P311" s="26"/>
      <c r="Q311" s="26"/>
      <c r="R311" s="26"/>
      <c r="S311" s="26"/>
    </row>
    <row r="312" spans="1:19" s="66" customFormat="1">
      <c r="A312" s="150"/>
      <c r="B312" s="26"/>
      <c r="C312" s="26"/>
      <c r="D312" s="67"/>
      <c r="E312" s="67"/>
      <c r="F312" s="26"/>
      <c r="G312" s="69"/>
      <c r="I312" s="26"/>
      <c r="J312" s="69"/>
      <c r="K312" s="69"/>
      <c r="L312" s="67"/>
      <c r="M312" s="69"/>
      <c r="N312" s="71"/>
      <c r="O312" s="72"/>
      <c r="P312" s="26"/>
      <c r="Q312" s="26"/>
      <c r="R312" s="26"/>
      <c r="S312" s="26"/>
    </row>
    <row r="313" spans="1:19" s="66" customFormat="1">
      <c r="A313" s="150"/>
      <c r="B313" s="26"/>
      <c r="C313" s="26"/>
      <c r="D313" s="67"/>
      <c r="E313" s="67"/>
      <c r="F313" s="26"/>
      <c r="G313" s="69"/>
      <c r="I313" s="26"/>
      <c r="J313" s="69"/>
      <c r="K313" s="69"/>
      <c r="L313" s="67"/>
      <c r="M313" s="69"/>
      <c r="N313" s="71"/>
      <c r="O313" s="72"/>
      <c r="P313" s="26"/>
      <c r="Q313" s="26"/>
      <c r="R313" s="26"/>
      <c r="S313" s="26"/>
    </row>
    <row r="314" spans="1:19" s="66" customFormat="1">
      <c r="A314" s="150"/>
      <c r="B314" s="26"/>
      <c r="C314" s="26"/>
      <c r="D314" s="67"/>
      <c r="E314" s="67"/>
      <c r="F314" s="26"/>
      <c r="G314" s="69"/>
      <c r="I314" s="26"/>
      <c r="J314" s="69"/>
      <c r="K314" s="69"/>
      <c r="L314" s="67"/>
      <c r="M314" s="69"/>
      <c r="N314" s="71"/>
      <c r="O314" s="72"/>
      <c r="P314" s="26"/>
      <c r="Q314" s="26"/>
      <c r="R314" s="26"/>
      <c r="S314" s="26"/>
    </row>
    <row r="315" spans="1:19" s="66" customFormat="1">
      <c r="A315" s="150"/>
      <c r="B315" s="26"/>
      <c r="C315" s="26"/>
      <c r="D315" s="67"/>
      <c r="E315" s="67"/>
      <c r="F315" s="26"/>
      <c r="G315" s="69"/>
      <c r="I315" s="26"/>
      <c r="J315" s="69"/>
      <c r="K315" s="69"/>
      <c r="L315" s="67"/>
      <c r="M315" s="69"/>
      <c r="N315" s="71"/>
      <c r="O315" s="72"/>
      <c r="P315" s="26"/>
      <c r="Q315" s="26"/>
      <c r="R315" s="26"/>
      <c r="S315" s="26"/>
    </row>
    <row r="316" spans="1:19" s="66" customFormat="1">
      <c r="A316" s="150"/>
      <c r="B316" s="26"/>
      <c r="C316" s="26"/>
      <c r="D316" s="67"/>
      <c r="E316" s="67"/>
      <c r="F316" s="26"/>
      <c r="G316" s="69"/>
      <c r="I316" s="26"/>
      <c r="J316" s="69"/>
      <c r="K316" s="69"/>
      <c r="L316" s="67"/>
      <c r="M316" s="69"/>
      <c r="N316" s="71"/>
      <c r="O316" s="72"/>
      <c r="P316" s="26"/>
      <c r="Q316" s="26"/>
      <c r="R316" s="26"/>
      <c r="S316" s="26"/>
    </row>
    <row r="317" spans="1:19" s="66" customFormat="1">
      <c r="A317" s="150"/>
      <c r="B317" s="26"/>
      <c r="C317" s="26"/>
      <c r="D317" s="67"/>
      <c r="E317" s="67"/>
      <c r="F317" s="26"/>
      <c r="G317" s="69"/>
      <c r="I317" s="26"/>
      <c r="J317" s="69"/>
      <c r="K317" s="69"/>
      <c r="L317" s="67"/>
      <c r="M317" s="69"/>
      <c r="N317" s="71"/>
      <c r="O317" s="72"/>
      <c r="P317" s="26"/>
      <c r="Q317" s="26"/>
      <c r="R317" s="26"/>
      <c r="S317" s="26"/>
    </row>
    <row r="318" spans="1:19" s="66" customFormat="1">
      <c r="A318" s="150"/>
      <c r="B318" s="26"/>
      <c r="C318" s="26"/>
      <c r="D318" s="67"/>
      <c r="E318" s="67"/>
      <c r="F318" s="26"/>
      <c r="G318" s="69"/>
      <c r="I318" s="26"/>
      <c r="J318" s="69"/>
      <c r="K318" s="69"/>
      <c r="L318" s="67"/>
      <c r="M318" s="69"/>
      <c r="N318" s="71"/>
      <c r="O318" s="72"/>
      <c r="P318" s="26"/>
      <c r="Q318" s="26"/>
      <c r="R318" s="26"/>
      <c r="S318" s="26"/>
    </row>
    <row r="319" spans="1:19" s="66" customFormat="1">
      <c r="A319" s="150"/>
      <c r="B319" s="26"/>
      <c r="C319" s="26"/>
      <c r="D319" s="67"/>
      <c r="E319" s="67"/>
      <c r="F319" s="26"/>
      <c r="G319" s="69"/>
      <c r="I319" s="26"/>
      <c r="J319" s="69"/>
      <c r="K319" s="69"/>
      <c r="L319" s="67"/>
      <c r="M319" s="69"/>
      <c r="N319" s="71"/>
      <c r="O319" s="72"/>
      <c r="P319" s="26"/>
      <c r="Q319" s="26"/>
      <c r="R319" s="26"/>
      <c r="S319" s="26"/>
    </row>
    <row r="320" spans="1:19" s="66" customFormat="1">
      <c r="A320" s="150"/>
      <c r="B320" s="26"/>
      <c r="C320" s="26"/>
      <c r="D320" s="67"/>
      <c r="E320" s="67"/>
      <c r="F320" s="26"/>
      <c r="G320" s="69"/>
      <c r="I320" s="26"/>
      <c r="J320" s="69"/>
      <c r="K320" s="69"/>
      <c r="L320" s="67"/>
      <c r="M320" s="69"/>
      <c r="N320" s="71"/>
      <c r="O320" s="72"/>
      <c r="P320" s="26"/>
      <c r="Q320" s="26"/>
      <c r="R320" s="26"/>
      <c r="S320" s="26"/>
    </row>
    <row r="321" spans="1:19" s="66" customFormat="1">
      <c r="A321" s="150"/>
      <c r="B321" s="26"/>
      <c r="C321" s="26"/>
      <c r="D321" s="67"/>
      <c r="E321" s="67"/>
      <c r="F321" s="26"/>
      <c r="G321" s="69"/>
      <c r="I321" s="26"/>
      <c r="J321" s="69"/>
      <c r="K321" s="69"/>
      <c r="L321" s="67"/>
      <c r="M321" s="69"/>
      <c r="N321" s="71"/>
      <c r="O321" s="72"/>
      <c r="P321" s="26"/>
      <c r="Q321" s="26"/>
      <c r="R321" s="26"/>
      <c r="S321" s="26"/>
    </row>
    <row r="322" spans="1:19" s="66" customFormat="1">
      <c r="A322" s="150"/>
      <c r="B322" s="26"/>
      <c r="C322" s="26"/>
      <c r="D322" s="67"/>
      <c r="E322" s="67"/>
      <c r="F322" s="26"/>
      <c r="G322" s="69"/>
      <c r="I322" s="26"/>
      <c r="J322" s="69"/>
      <c r="K322" s="69"/>
      <c r="L322" s="67"/>
      <c r="M322" s="69"/>
      <c r="N322" s="71"/>
      <c r="O322" s="72"/>
      <c r="P322" s="26"/>
      <c r="Q322" s="26"/>
      <c r="R322" s="26"/>
      <c r="S322" s="26"/>
    </row>
    <row r="323" spans="1:19" s="66" customFormat="1">
      <c r="A323" s="150"/>
      <c r="B323" s="26"/>
      <c r="C323" s="26"/>
      <c r="D323" s="67"/>
      <c r="E323" s="67"/>
      <c r="F323" s="26"/>
      <c r="G323" s="69"/>
      <c r="I323" s="26"/>
      <c r="J323" s="69"/>
      <c r="K323" s="69"/>
      <c r="L323" s="67"/>
      <c r="M323" s="69"/>
      <c r="N323" s="71"/>
      <c r="O323" s="72"/>
      <c r="P323" s="26"/>
      <c r="Q323" s="26"/>
      <c r="R323" s="26"/>
      <c r="S323" s="26"/>
    </row>
    <row r="324" spans="1:19" s="66" customFormat="1">
      <c r="A324" s="150"/>
      <c r="B324" s="26"/>
      <c r="C324" s="26"/>
      <c r="D324" s="67"/>
      <c r="E324" s="67"/>
      <c r="F324" s="26"/>
      <c r="G324" s="69"/>
      <c r="I324" s="26"/>
      <c r="J324" s="69"/>
      <c r="K324" s="69"/>
      <c r="L324" s="67"/>
      <c r="M324" s="69"/>
      <c r="N324" s="71"/>
      <c r="O324" s="72"/>
      <c r="P324" s="26"/>
      <c r="Q324" s="26"/>
      <c r="R324" s="26"/>
      <c r="S324" s="26"/>
    </row>
    <row r="325" spans="1:19" s="66" customFormat="1">
      <c r="A325" s="150"/>
      <c r="B325" s="26"/>
      <c r="C325" s="26"/>
      <c r="D325" s="67"/>
      <c r="E325" s="67"/>
      <c r="F325" s="26"/>
      <c r="G325" s="69"/>
      <c r="I325" s="26"/>
      <c r="J325" s="69"/>
      <c r="K325" s="69"/>
      <c r="L325" s="67"/>
      <c r="M325" s="69"/>
      <c r="N325" s="71"/>
      <c r="O325" s="72"/>
      <c r="P325" s="26"/>
      <c r="Q325" s="26"/>
      <c r="R325" s="26"/>
      <c r="S325" s="26"/>
    </row>
    <row r="326" spans="1:19" s="66" customFormat="1">
      <c r="A326" s="150"/>
      <c r="B326" s="26"/>
      <c r="C326" s="26"/>
      <c r="D326" s="67"/>
      <c r="E326" s="67"/>
      <c r="F326" s="26"/>
      <c r="G326" s="69"/>
      <c r="I326" s="26"/>
      <c r="J326" s="69"/>
      <c r="K326" s="69"/>
      <c r="L326" s="67"/>
      <c r="M326" s="69"/>
      <c r="N326" s="71"/>
      <c r="O326" s="72"/>
      <c r="P326" s="26"/>
      <c r="Q326" s="26"/>
      <c r="R326" s="26"/>
      <c r="S326" s="26"/>
    </row>
    <row r="327" spans="1:19" s="66" customFormat="1">
      <c r="A327" s="150"/>
      <c r="B327" s="26"/>
      <c r="C327" s="26"/>
      <c r="D327" s="67"/>
      <c r="E327" s="67"/>
      <c r="F327" s="26"/>
      <c r="G327" s="69"/>
      <c r="I327" s="26"/>
      <c r="J327" s="69"/>
      <c r="K327" s="69"/>
      <c r="L327" s="67"/>
      <c r="M327" s="69"/>
      <c r="N327" s="71"/>
      <c r="O327" s="72"/>
      <c r="P327" s="26"/>
      <c r="Q327" s="26"/>
      <c r="R327" s="26"/>
      <c r="S327" s="26"/>
    </row>
    <row r="328" spans="1:19" s="66" customFormat="1">
      <c r="A328" s="150"/>
      <c r="B328" s="26"/>
      <c r="C328" s="26"/>
      <c r="D328" s="67"/>
      <c r="E328" s="67"/>
      <c r="F328" s="26"/>
      <c r="G328" s="69"/>
      <c r="I328" s="26"/>
      <c r="J328" s="69"/>
      <c r="K328" s="69"/>
      <c r="L328" s="67"/>
      <c r="M328" s="69"/>
      <c r="N328" s="71"/>
      <c r="O328" s="72"/>
      <c r="P328" s="26"/>
      <c r="Q328" s="26"/>
      <c r="R328" s="26"/>
      <c r="S328" s="26"/>
    </row>
    <row r="329" spans="1:19" s="66" customFormat="1">
      <c r="A329" s="150"/>
      <c r="B329" s="26"/>
      <c r="C329" s="26"/>
      <c r="D329" s="67"/>
      <c r="E329" s="67"/>
      <c r="F329" s="26"/>
      <c r="G329" s="69"/>
      <c r="I329" s="26"/>
      <c r="J329" s="69"/>
      <c r="K329" s="69"/>
      <c r="L329" s="67"/>
      <c r="M329" s="69"/>
      <c r="N329" s="71"/>
      <c r="O329" s="72"/>
      <c r="P329" s="26"/>
      <c r="Q329" s="26"/>
      <c r="R329" s="26"/>
      <c r="S329" s="26"/>
    </row>
    <row r="330" spans="1:19" s="66" customFormat="1">
      <c r="A330" s="150"/>
      <c r="B330" s="26"/>
      <c r="C330" s="26"/>
      <c r="D330" s="67"/>
      <c r="E330" s="67"/>
      <c r="F330" s="26"/>
      <c r="G330" s="69"/>
      <c r="I330" s="26"/>
      <c r="J330" s="69"/>
      <c r="K330" s="69"/>
      <c r="L330" s="67"/>
      <c r="M330" s="69"/>
      <c r="N330" s="71"/>
      <c r="O330" s="72"/>
      <c r="P330" s="26"/>
      <c r="Q330" s="26"/>
      <c r="R330" s="26"/>
      <c r="S330" s="26"/>
    </row>
    <row r="331" spans="1:19" s="66" customFormat="1">
      <c r="A331" s="150"/>
      <c r="B331" s="26"/>
      <c r="C331" s="26"/>
      <c r="D331" s="67"/>
      <c r="E331" s="67"/>
      <c r="F331" s="26"/>
      <c r="G331" s="69"/>
      <c r="I331" s="26"/>
      <c r="J331" s="69"/>
      <c r="K331" s="69"/>
      <c r="L331" s="67"/>
      <c r="M331" s="69"/>
      <c r="N331" s="71"/>
      <c r="O331" s="72"/>
      <c r="P331" s="26"/>
      <c r="Q331" s="26"/>
      <c r="R331" s="26"/>
      <c r="S331" s="26"/>
    </row>
    <row r="332" spans="1:19" s="66" customFormat="1">
      <c r="A332" s="150"/>
      <c r="B332" s="26"/>
      <c r="C332" s="26"/>
      <c r="D332" s="67"/>
      <c r="E332" s="67"/>
      <c r="F332" s="26"/>
      <c r="G332" s="69"/>
      <c r="I332" s="26"/>
      <c r="J332" s="69"/>
      <c r="K332" s="69"/>
      <c r="L332" s="67"/>
      <c r="M332" s="69"/>
      <c r="N332" s="71"/>
      <c r="O332" s="72"/>
      <c r="P332" s="26"/>
      <c r="Q332" s="26"/>
      <c r="R332" s="26"/>
      <c r="S332" s="26"/>
    </row>
    <row r="333" spans="1:19" s="66" customFormat="1">
      <c r="A333" s="150"/>
      <c r="B333" s="26"/>
      <c r="C333" s="26"/>
      <c r="D333" s="67"/>
      <c r="E333" s="67"/>
      <c r="F333" s="26"/>
      <c r="G333" s="69"/>
      <c r="I333" s="26"/>
      <c r="J333" s="69"/>
      <c r="K333" s="69"/>
      <c r="L333" s="67"/>
      <c r="M333" s="69"/>
      <c r="N333" s="71"/>
      <c r="O333" s="72"/>
      <c r="P333" s="26"/>
      <c r="Q333" s="26"/>
      <c r="R333" s="26"/>
      <c r="S333" s="26"/>
    </row>
    <row r="334" spans="1:19" s="66" customFormat="1">
      <c r="A334" s="150"/>
      <c r="B334" s="26"/>
      <c r="C334" s="26"/>
      <c r="D334" s="67"/>
      <c r="E334" s="67"/>
      <c r="F334" s="26"/>
      <c r="G334" s="69"/>
      <c r="I334" s="26"/>
      <c r="J334" s="69"/>
      <c r="K334" s="69"/>
      <c r="L334" s="67"/>
      <c r="M334" s="69"/>
      <c r="N334" s="71"/>
      <c r="O334" s="72"/>
      <c r="P334" s="26"/>
      <c r="Q334" s="26"/>
      <c r="R334" s="26"/>
      <c r="S334" s="26"/>
    </row>
    <row r="335" spans="1:19" s="66" customFormat="1">
      <c r="A335" s="150"/>
      <c r="B335" s="26"/>
      <c r="C335" s="26"/>
      <c r="D335" s="67"/>
      <c r="E335" s="67"/>
      <c r="F335" s="26"/>
      <c r="G335" s="69"/>
      <c r="I335" s="26"/>
      <c r="J335" s="69"/>
      <c r="K335" s="69"/>
      <c r="L335" s="67"/>
      <c r="M335" s="69"/>
      <c r="N335" s="71"/>
      <c r="O335" s="72"/>
      <c r="P335" s="26"/>
      <c r="Q335" s="26"/>
      <c r="R335" s="26"/>
      <c r="S335" s="26"/>
    </row>
    <row r="336" spans="1:19" s="66" customFormat="1">
      <c r="A336" s="150"/>
      <c r="B336" s="26"/>
      <c r="C336" s="26"/>
      <c r="D336" s="67"/>
      <c r="E336" s="67"/>
      <c r="F336" s="26"/>
      <c r="G336" s="69"/>
      <c r="I336" s="26"/>
      <c r="J336" s="69"/>
      <c r="K336" s="69"/>
      <c r="L336" s="67"/>
      <c r="M336" s="69"/>
      <c r="N336" s="71"/>
      <c r="O336" s="72"/>
      <c r="P336" s="26"/>
      <c r="Q336" s="26"/>
      <c r="R336" s="26"/>
      <c r="S336" s="26"/>
    </row>
    <row r="337" spans="1:19" s="66" customFormat="1">
      <c r="A337" s="150"/>
      <c r="B337" s="26"/>
      <c r="C337" s="26"/>
      <c r="D337" s="67"/>
      <c r="E337" s="67"/>
      <c r="F337" s="26"/>
      <c r="G337" s="69"/>
      <c r="I337" s="26"/>
      <c r="J337" s="69"/>
      <c r="K337" s="69"/>
      <c r="L337" s="67"/>
      <c r="M337" s="69"/>
      <c r="N337" s="71"/>
      <c r="O337" s="72"/>
      <c r="P337" s="26"/>
      <c r="Q337" s="26"/>
      <c r="R337" s="26"/>
      <c r="S337" s="26"/>
    </row>
    <row r="338" spans="1:19" s="66" customFormat="1">
      <c r="A338" s="150"/>
      <c r="B338" s="26"/>
      <c r="C338" s="26"/>
      <c r="D338" s="67"/>
      <c r="E338" s="67"/>
      <c r="F338" s="26"/>
      <c r="G338" s="69"/>
      <c r="I338" s="26"/>
      <c r="J338" s="69"/>
      <c r="K338" s="69"/>
      <c r="L338" s="67"/>
      <c r="M338" s="69"/>
      <c r="N338" s="71"/>
      <c r="O338" s="72"/>
      <c r="P338" s="26"/>
      <c r="Q338" s="26"/>
      <c r="R338" s="26"/>
      <c r="S338" s="26"/>
    </row>
    <row r="339" spans="1:19" s="66" customFormat="1">
      <c r="A339" s="150"/>
      <c r="B339" s="26"/>
      <c r="C339" s="26"/>
      <c r="D339" s="67"/>
      <c r="E339" s="67"/>
      <c r="F339" s="26"/>
      <c r="G339" s="69"/>
      <c r="I339" s="26"/>
      <c r="J339" s="69"/>
      <c r="K339" s="69"/>
      <c r="L339" s="67"/>
      <c r="M339" s="69"/>
      <c r="N339" s="71"/>
      <c r="O339" s="72"/>
      <c r="P339" s="26"/>
      <c r="Q339" s="26"/>
      <c r="R339" s="26"/>
      <c r="S339" s="26"/>
    </row>
    <row r="340" spans="1:19" s="66" customFormat="1">
      <c r="A340" s="150"/>
      <c r="B340" s="26"/>
      <c r="C340" s="26"/>
      <c r="D340" s="67"/>
      <c r="E340" s="67"/>
      <c r="F340" s="26"/>
      <c r="G340" s="69"/>
      <c r="I340" s="26"/>
      <c r="J340" s="69"/>
      <c r="K340" s="69"/>
      <c r="L340" s="67"/>
      <c r="M340" s="69"/>
      <c r="N340" s="71"/>
      <c r="O340" s="72"/>
      <c r="P340" s="26"/>
      <c r="Q340" s="26"/>
      <c r="R340" s="26"/>
      <c r="S340" s="26"/>
    </row>
    <row r="341" spans="1:19" s="66" customFormat="1">
      <c r="A341" s="150"/>
      <c r="B341" s="26"/>
      <c r="C341" s="26"/>
      <c r="D341" s="67"/>
      <c r="E341" s="67"/>
      <c r="F341" s="26"/>
      <c r="G341" s="69"/>
      <c r="I341" s="26"/>
      <c r="J341" s="69"/>
      <c r="K341" s="69"/>
      <c r="L341" s="67"/>
      <c r="M341" s="69"/>
      <c r="N341" s="71"/>
      <c r="O341" s="72"/>
      <c r="P341" s="26"/>
      <c r="Q341" s="26"/>
      <c r="R341" s="26"/>
      <c r="S341" s="26"/>
    </row>
    <row r="342" spans="1:19" s="66" customFormat="1">
      <c r="A342" s="150"/>
      <c r="B342" s="26"/>
      <c r="C342" s="26"/>
      <c r="D342" s="67"/>
      <c r="E342" s="67"/>
      <c r="F342" s="26"/>
      <c r="G342" s="69"/>
      <c r="I342" s="26"/>
      <c r="J342" s="69"/>
      <c r="K342" s="69"/>
      <c r="L342" s="67"/>
      <c r="M342" s="69"/>
      <c r="N342" s="71"/>
      <c r="O342" s="72"/>
      <c r="P342" s="26"/>
      <c r="Q342" s="26"/>
      <c r="R342" s="26"/>
      <c r="S342" s="26"/>
    </row>
    <row r="343" spans="1:19">
      <c r="A343" s="24"/>
    </row>
    <row r="344" spans="1:19">
      <c r="A344" s="24"/>
    </row>
    <row r="345" spans="1:19">
      <c r="A345" s="24"/>
    </row>
    <row r="346" spans="1:19">
      <c r="A346" s="24"/>
    </row>
    <row r="347" spans="1:19">
      <c r="A347" s="24"/>
    </row>
    <row r="348" spans="1:19">
      <c r="A348" s="24"/>
    </row>
    <row r="349" spans="1:19">
      <c r="A349" s="24"/>
    </row>
    <row r="350" spans="1:19">
      <c r="A350" s="24"/>
    </row>
    <row r="351" spans="1:19">
      <c r="A351" s="24"/>
    </row>
    <row r="352" spans="1:19">
      <c r="A352" s="24"/>
    </row>
    <row r="353" spans="1:19">
      <c r="A353" s="24"/>
    </row>
    <row r="354" spans="1:19">
      <c r="A354" s="24"/>
    </row>
    <row r="355" spans="1:19">
      <c r="A355" s="24"/>
    </row>
    <row r="356" spans="1:19">
      <c r="A356" s="24"/>
    </row>
    <row r="357" spans="1:19">
      <c r="A357" s="24"/>
    </row>
    <row r="358" spans="1:19" s="66" customFormat="1">
      <c r="A358" s="150"/>
      <c r="B358" s="26"/>
      <c r="C358" s="26"/>
      <c r="D358" s="67"/>
      <c r="E358" s="67"/>
      <c r="F358" s="26"/>
      <c r="G358" s="69"/>
      <c r="I358" s="26"/>
      <c r="J358" s="69"/>
      <c r="K358" s="69"/>
      <c r="L358" s="67"/>
      <c r="M358" s="69"/>
      <c r="N358" s="71"/>
      <c r="O358" s="72"/>
      <c r="P358" s="26"/>
      <c r="Q358" s="26"/>
      <c r="R358" s="26"/>
      <c r="S358" s="26"/>
    </row>
    <row r="359" spans="1:19" s="66" customFormat="1">
      <c r="A359" s="150"/>
      <c r="B359" s="26"/>
      <c r="C359" s="26"/>
      <c r="D359" s="67"/>
      <c r="E359" s="67"/>
      <c r="F359" s="26"/>
      <c r="G359" s="69"/>
      <c r="I359" s="26"/>
      <c r="J359" s="69"/>
      <c r="K359" s="69"/>
      <c r="L359" s="67"/>
      <c r="M359" s="69"/>
      <c r="N359" s="71"/>
      <c r="O359" s="72"/>
      <c r="P359" s="26"/>
      <c r="Q359" s="26"/>
      <c r="R359" s="26"/>
      <c r="S359" s="26"/>
    </row>
    <row r="360" spans="1:19" s="66" customFormat="1">
      <c r="A360" s="150"/>
      <c r="B360" s="26"/>
      <c r="C360" s="26"/>
      <c r="D360" s="67"/>
      <c r="E360" s="67"/>
      <c r="F360" s="26"/>
      <c r="G360" s="69"/>
      <c r="I360" s="26"/>
      <c r="J360" s="69"/>
      <c r="K360" s="69"/>
      <c r="L360" s="67"/>
      <c r="M360" s="69"/>
      <c r="N360" s="71"/>
      <c r="O360" s="72"/>
      <c r="P360" s="26"/>
      <c r="Q360" s="26"/>
      <c r="R360" s="26"/>
      <c r="S360" s="26"/>
    </row>
    <row r="361" spans="1:19" s="66" customFormat="1">
      <c r="A361" s="150"/>
      <c r="B361" s="26"/>
      <c r="C361" s="26"/>
      <c r="D361" s="67"/>
      <c r="E361" s="67"/>
      <c r="F361" s="26"/>
      <c r="G361" s="69"/>
      <c r="I361" s="26"/>
      <c r="J361" s="69"/>
      <c r="K361" s="69"/>
      <c r="L361" s="67"/>
      <c r="M361" s="69"/>
      <c r="N361" s="71"/>
      <c r="O361" s="72"/>
      <c r="P361" s="26"/>
      <c r="Q361" s="26"/>
      <c r="R361" s="26"/>
      <c r="S361" s="26"/>
    </row>
    <row r="362" spans="1:19" s="66" customFormat="1">
      <c r="A362" s="150"/>
      <c r="B362" s="26"/>
      <c r="C362" s="26"/>
      <c r="D362" s="67"/>
      <c r="E362" s="67"/>
      <c r="F362" s="26"/>
      <c r="G362" s="69"/>
      <c r="I362" s="26"/>
      <c r="J362" s="69"/>
      <c r="K362" s="69"/>
      <c r="L362" s="67"/>
      <c r="M362" s="69"/>
      <c r="N362" s="71"/>
      <c r="O362" s="72"/>
      <c r="P362" s="26"/>
      <c r="Q362" s="26"/>
      <c r="R362" s="26"/>
      <c r="S362" s="26"/>
    </row>
    <row r="363" spans="1:19" s="66" customFormat="1">
      <c r="A363" s="150"/>
      <c r="B363" s="26"/>
      <c r="C363" s="26"/>
      <c r="D363" s="67"/>
      <c r="E363" s="67"/>
      <c r="F363" s="26"/>
      <c r="G363" s="69"/>
      <c r="I363" s="26"/>
      <c r="J363" s="69"/>
      <c r="K363" s="69"/>
      <c r="L363" s="67"/>
      <c r="M363" s="69"/>
      <c r="N363" s="71"/>
      <c r="O363" s="72"/>
      <c r="P363" s="26"/>
      <c r="Q363" s="26"/>
      <c r="R363" s="26"/>
      <c r="S363" s="26"/>
    </row>
    <row r="364" spans="1:19" s="66" customFormat="1">
      <c r="A364" s="150"/>
      <c r="B364" s="26"/>
      <c r="C364" s="26"/>
      <c r="D364" s="67"/>
      <c r="E364" s="67"/>
      <c r="F364" s="26"/>
      <c r="G364" s="69"/>
      <c r="I364" s="26"/>
      <c r="J364" s="69"/>
      <c r="K364" s="69"/>
      <c r="L364" s="67"/>
      <c r="M364" s="69"/>
      <c r="N364" s="71"/>
      <c r="O364" s="72"/>
      <c r="P364" s="26"/>
      <c r="Q364" s="26"/>
      <c r="R364" s="26"/>
      <c r="S364" s="26"/>
    </row>
    <row r="365" spans="1:19" s="66" customFormat="1">
      <c r="A365" s="150"/>
      <c r="B365" s="26"/>
      <c r="C365" s="26"/>
      <c r="D365" s="67"/>
      <c r="E365" s="67"/>
      <c r="F365" s="26"/>
      <c r="G365" s="69"/>
      <c r="I365" s="26"/>
      <c r="J365" s="69"/>
      <c r="K365" s="69"/>
      <c r="L365" s="67"/>
      <c r="M365" s="69"/>
      <c r="N365" s="71"/>
      <c r="O365" s="72"/>
      <c r="P365" s="26"/>
      <c r="Q365" s="26"/>
      <c r="R365" s="26"/>
      <c r="S365" s="26"/>
    </row>
    <row r="366" spans="1:19" s="66" customFormat="1">
      <c r="A366" s="150"/>
      <c r="B366" s="26"/>
      <c r="C366" s="26"/>
      <c r="D366" s="67"/>
      <c r="E366" s="67"/>
      <c r="F366" s="26"/>
      <c r="G366" s="69"/>
      <c r="I366" s="26"/>
      <c r="J366" s="69"/>
      <c r="K366" s="69"/>
      <c r="L366" s="67"/>
      <c r="M366" s="69"/>
      <c r="N366" s="71"/>
      <c r="O366" s="72"/>
      <c r="P366" s="26"/>
      <c r="Q366" s="26"/>
      <c r="R366" s="26"/>
      <c r="S366" s="26"/>
    </row>
    <row r="367" spans="1:19" s="66" customFormat="1">
      <c r="A367" s="150"/>
      <c r="B367" s="26"/>
      <c r="C367" s="26"/>
      <c r="D367" s="67"/>
      <c r="E367" s="67"/>
      <c r="F367" s="26"/>
      <c r="G367" s="69"/>
      <c r="I367" s="26"/>
      <c r="J367" s="69"/>
      <c r="K367" s="69"/>
      <c r="L367" s="67"/>
      <c r="M367" s="69"/>
      <c r="N367" s="71"/>
      <c r="O367" s="72"/>
      <c r="P367" s="26"/>
      <c r="Q367" s="26"/>
      <c r="R367" s="26"/>
      <c r="S367" s="26"/>
    </row>
    <row r="368" spans="1:19" s="66" customFormat="1">
      <c r="A368" s="150"/>
      <c r="B368" s="26"/>
      <c r="C368" s="26"/>
      <c r="D368" s="67"/>
      <c r="E368" s="67"/>
      <c r="F368" s="26"/>
      <c r="G368" s="69"/>
      <c r="I368" s="26"/>
      <c r="J368" s="69"/>
      <c r="K368" s="69"/>
      <c r="L368" s="67"/>
      <c r="M368" s="69"/>
      <c r="N368" s="71"/>
      <c r="O368" s="72"/>
      <c r="P368" s="26"/>
      <c r="Q368" s="26"/>
      <c r="R368" s="26"/>
      <c r="S368" s="26"/>
    </row>
    <row r="369" spans="1:19" s="66" customFormat="1">
      <c r="A369" s="150"/>
      <c r="B369" s="26"/>
      <c r="C369" s="26"/>
      <c r="D369" s="67"/>
      <c r="E369" s="67"/>
      <c r="F369" s="26"/>
      <c r="G369" s="69"/>
      <c r="I369" s="26"/>
      <c r="J369" s="69"/>
      <c r="K369" s="69"/>
      <c r="L369" s="67"/>
      <c r="M369" s="69"/>
      <c r="N369" s="71"/>
      <c r="O369" s="72"/>
      <c r="P369" s="26"/>
      <c r="Q369" s="26"/>
      <c r="R369" s="26"/>
      <c r="S369" s="26"/>
    </row>
    <row r="370" spans="1:19" s="66" customFormat="1">
      <c r="A370" s="150"/>
      <c r="B370" s="26"/>
      <c r="C370" s="26"/>
      <c r="D370" s="67"/>
      <c r="E370" s="67"/>
      <c r="F370" s="26"/>
      <c r="G370" s="69"/>
      <c r="I370" s="26"/>
      <c r="J370" s="69"/>
      <c r="K370" s="69"/>
      <c r="L370" s="67"/>
      <c r="M370" s="69"/>
      <c r="N370" s="71"/>
      <c r="O370" s="72"/>
      <c r="P370" s="26"/>
      <c r="Q370" s="26"/>
      <c r="R370" s="26"/>
      <c r="S370" s="26"/>
    </row>
    <row r="371" spans="1:19" s="66" customFormat="1">
      <c r="A371" s="150"/>
      <c r="B371" s="26"/>
      <c r="C371" s="26"/>
      <c r="D371" s="67"/>
      <c r="E371" s="67"/>
      <c r="F371" s="26"/>
      <c r="G371" s="69"/>
      <c r="I371" s="26"/>
      <c r="J371" s="69"/>
      <c r="K371" s="69"/>
      <c r="L371" s="67"/>
      <c r="M371" s="69"/>
      <c r="N371" s="71"/>
      <c r="O371" s="72"/>
      <c r="P371" s="26"/>
      <c r="Q371" s="26"/>
      <c r="R371" s="26"/>
      <c r="S371" s="26"/>
    </row>
    <row r="372" spans="1:19" s="66" customFormat="1">
      <c r="A372" s="150"/>
      <c r="B372" s="26"/>
      <c r="C372" s="26"/>
      <c r="D372" s="67"/>
      <c r="E372" s="67"/>
      <c r="F372" s="26"/>
      <c r="G372" s="69"/>
      <c r="I372" s="26"/>
      <c r="J372" s="69"/>
      <c r="K372" s="69"/>
      <c r="L372" s="67"/>
      <c r="M372" s="69"/>
      <c r="N372" s="71"/>
      <c r="O372" s="72"/>
      <c r="P372" s="26"/>
      <c r="Q372" s="26"/>
      <c r="R372" s="26"/>
      <c r="S372" s="26"/>
    </row>
    <row r="373" spans="1:19" s="66" customFormat="1">
      <c r="A373" s="150"/>
      <c r="B373" s="26"/>
      <c r="C373" s="26"/>
      <c r="D373" s="67"/>
      <c r="E373" s="67"/>
      <c r="F373" s="26"/>
      <c r="G373" s="69"/>
      <c r="I373" s="26"/>
      <c r="J373" s="69"/>
      <c r="K373" s="69"/>
      <c r="L373" s="67"/>
      <c r="M373" s="69"/>
      <c r="N373" s="71"/>
      <c r="O373" s="72"/>
      <c r="P373" s="26"/>
      <c r="Q373" s="26"/>
      <c r="R373" s="26"/>
      <c r="S373" s="26"/>
    </row>
    <row r="374" spans="1:19" s="66" customFormat="1">
      <c r="A374" s="150"/>
      <c r="B374" s="26"/>
      <c r="C374" s="26"/>
      <c r="D374" s="67"/>
      <c r="E374" s="67"/>
      <c r="F374" s="26"/>
      <c r="G374" s="69"/>
      <c r="I374" s="26"/>
      <c r="J374" s="69"/>
      <c r="K374" s="69"/>
      <c r="L374" s="67"/>
      <c r="M374" s="69"/>
      <c r="N374" s="71"/>
      <c r="O374" s="72"/>
      <c r="P374" s="26"/>
      <c r="Q374" s="26"/>
      <c r="R374" s="26"/>
      <c r="S374" s="26"/>
    </row>
    <row r="375" spans="1:19" s="66" customFormat="1">
      <c r="A375" s="150"/>
      <c r="B375" s="26"/>
      <c r="C375" s="26"/>
      <c r="D375" s="67"/>
      <c r="E375" s="67"/>
      <c r="F375" s="26"/>
      <c r="G375" s="69"/>
      <c r="I375" s="26"/>
      <c r="J375" s="69"/>
      <c r="K375" s="69"/>
      <c r="L375" s="67"/>
      <c r="M375" s="69"/>
      <c r="N375" s="71"/>
      <c r="O375" s="72"/>
      <c r="P375" s="26"/>
      <c r="Q375" s="26"/>
      <c r="R375" s="26"/>
      <c r="S375" s="26"/>
    </row>
    <row r="376" spans="1:19" s="66" customFormat="1">
      <c r="A376" s="150"/>
      <c r="B376" s="26"/>
      <c r="C376" s="26"/>
      <c r="D376" s="67"/>
      <c r="E376" s="67"/>
      <c r="F376" s="26"/>
      <c r="G376" s="69"/>
      <c r="I376" s="26"/>
      <c r="J376" s="69"/>
      <c r="K376" s="69"/>
      <c r="L376" s="67"/>
      <c r="M376" s="69"/>
      <c r="N376" s="71"/>
      <c r="O376" s="72"/>
      <c r="P376" s="26"/>
      <c r="Q376" s="26"/>
      <c r="R376" s="26"/>
      <c r="S376" s="26"/>
    </row>
    <row r="377" spans="1:19" s="66" customFormat="1">
      <c r="A377" s="150"/>
      <c r="B377" s="26"/>
      <c r="C377" s="26"/>
      <c r="D377" s="67"/>
      <c r="E377" s="67"/>
      <c r="F377" s="26"/>
      <c r="G377" s="69"/>
      <c r="I377" s="26"/>
      <c r="J377" s="69"/>
      <c r="K377" s="69"/>
      <c r="L377" s="67"/>
      <c r="M377" s="69"/>
      <c r="N377" s="71"/>
      <c r="O377" s="72"/>
      <c r="P377" s="26"/>
      <c r="Q377" s="26"/>
      <c r="R377" s="26"/>
      <c r="S377" s="26"/>
    </row>
    <row r="378" spans="1:19" s="66" customFormat="1">
      <c r="A378" s="150"/>
      <c r="B378" s="26"/>
      <c r="C378" s="26"/>
      <c r="D378" s="67"/>
      <c r="E378" s="67"/>
      <c r="F378" s="26"/>
      <c r="G378" s="69"/>
      <c r="I378" s="26"/>
      <c r="J378" s="69"/>
      <c r="K378" s="69"/>
      <c r="L378" s="67"/>
      <c r="M378" s="69"/>
      <c r="N378" s="71"/>
      <c r="O378" s="72"/>
      <c r="P378" s="26"/>
      <c r="Q378" s="26"/>
      <c r="R378" s="26"/>
      <c r="S378" s="26"/>
    </row>
    <row r="379" spans="1:19" s="66" customFormat="1">
      <c r="A379" s="150"/>
      <c r="B379" s="26"/>
      <c r="C379" s="26"/>
      <c r="D379" s="67"/>
      <c r="E379" s="67"/>
      <c r="F379" s="26"/>
      <c r="G379" s="69"/>
      <c r="I379" s="26"/>
      <c r="J379" s="69"/>
      <c r="K379" s="69"/>
      <c r="L379" s="67"/>
      <c r="M379" s="69"/>
      <c r="N379" s="71"/>
      <c r="O379" s="72"/>
      <c r="P379" s="26"/>
      <c r="Q379" s="26"/>
      <c r="R379" s="26"/>
      <c r="S379" s="26"/>
    </row>
    <row r="380" spans="1:19" s="66" customFormat="1">
      <c r="A380" s="150"/>
      <c r="B380" s="26"/>
      <c r="C380" s="26"/>
      <c r="D380" s="67"/>
      <c r="E380" s="67"/>
      <c r="F380" s="26"/>
      <c r="G380" s="69"/>
      <c r="I380" s="26"/>
      <c r="J380" s="69"/>
      <c r="K380" s="69"/>
      <c r="L380" s="67"/>
      <c r="M380" s="69"/>
      <c r="N380" s="71"/>
      <c r="O380" s="72"/>
      <c r="P380" s="26"/>
      <c r="Q380" s="26"/>
      <c r="R380" s="26"/>
      <c r="S380" s="26"/>
    </row>
    <row r="381" spans="1:19" s="66" customFormat="1">
      <c r="A381" s="150"/>
      <c r="B381" s="26"/>
      <c r="C381" s="26"/>
      <c r="D381" s="67"/>
      <c r="E381" s="67"/>
      <c r="F381" s="26"/>
      <c r="G381" s="69"/>
      <c r="I381" s="26"/>
      <c r="J381" s="69"/>
      <c r="K381" s="69"/>
      <c r="L381" s="67"/>
      <c r="M381" s="69"/>
      <c r="N381" s="71"/>
      <c r="O381" s="72"/>
      <c r="P381" s="26"/>
      <c r="Q381" s="26"/>
      <c r="R381" s="26"/>
      <c r="S381" s="26"/>
    </row>
    <row r="382" spans="1:19" s="66" customFormat="1">
      <c r="A382" s="150"/>
      <c r="B382" s="26"/>
      <c r="C382" s="26"/>
      <c r="D382" s="67"/>
      <c r="E382" s="67"/>
      <c r="F382" s="26"/>
      <c r="G382" s="69"/>
      <c r="I382" s="26"/>
      <c r="J382" s="69"/>
      <c r="K382" s="69"/>
      <c r="L382" s="67"/>
      <c r="M382" s="69"/>
      <c r="N382" s="71"/>
      <c r="O382" s="72"/>
      <c r="P382" s="26"/>
      <c r="Q382" s="26"/>
      <c r="R382" s="26"/>
      <c r="S382" s="26"/>
    </row>
    <row r="383" spans="1:19" s="66" customFormat="1">
      <c r="A383" s="150"/>
      <c r="B383" s="26"/>
      <c r="C383" s="26"/>
      <c r="D383" s="67"/>
      <c r="E383" s="67"/>
      <c r="F383" s="26"/>
      <c r="G383" s="69"/>
      <c r="I383" s="26"/>
      <c r="J383" s="69"/>
      <c r="K383" s="69"/>
      <c r="L383" s="67"/>
      <c r="M383" s="69"/>
      <c r="N383" s="71"/>
      <c r="O383" s="72"/>
      <c r="P383" s="26"/>
      <c r="Q383" s="26"/>
      <c r="R383" s="26"/>
      <c r="S383" s="26"/>
    </row>
    <row r="384" spans="1:19" s="66" customFormat="1">
      <c r="A384" s="150"/>
      <c r="B384" s="26"/>
      <c r="C384" s="26"/>
      <c r="D384" s="67"/>
      <c r="E384" s="67"/>
      <c r="F384" s="26"/>
      <c r="G384" s="69"/>
      <c r="I384" s="26"/>
      <c r="J384" s="69"/>
      <c r="K384" s="69"/>
      <c r="L384" s="67"/>
      <c r="M384" s="69"/>
      <c r="N384" s="71"/>
      <c r="O384" s="72"/>
      <c r="P384" s="26"/>
      <c r="Q384" s="26"/>
      <c r="R384" s="26"/>
      <c r="S384" s="26"/>
    </row>
    <row r="385" spans="1:19" s="66" customFormat="1">
      <c r="A385" s="150"/>
      <c r="B385" s="26"/>
      <c r="C385" s="26"/>
      <c r="D385" s="67"/>
      <c r="E385" s="67"/>
      <c r="F385" s="26"/>
      <c r="G385" s="69"/>
      <c r="I385" s="26"/>
      <c r="J385" s="69"/>
      <c r="K385" s="69"/>
      <c r="L385" s="67"/>
      <c r="M385" s="69"/>
      <c r="N385" s="71"/>
      <c r="O385" s="72"/>
      <c r="P385" s="26"/>
      <c r="Q385" s="26"/>
      <c r="R385" s="26"/>
      <c r="S385" s="26"/>
    </row>
    <row r="386" spans="1:19" s="66" customFormat="1">
      <c r="A386" s="150"/>
      <c r="B386" s="26"/>
      <c r="C386" s="26"/>
      <c r="D386" s="67"/>
      <c r="E386" s="67"/>
      <c r="F386" s="26"/>
      <c r="G386" s="69"/>
      <c r="I386" s="26"/>
      <c r="J386" s="69"/>
      <c r="K386" s="69"/>
      <c r="L386" s="67"/>
      <c r="M386" s="69"/>
      <c r="N386" s="71"/>
      <c r="O386" s="72"/>
      <c r="P386" s="26"/>
      <c r="Q386" s="26"/>
      <c r="R386" s="26"/>
      <c r="S386" s="26"/>
    </row>
    <row r="387" spans="1:19" s="66" customFormat="1">
      <c r="A387" s="150"/>
      <c r="B387" s="26"/>
      <c r="C387" s="26"/>
      <c r="D387" s="67"/>
      <c r="E387" s="67"/>
      <c r="F387" s="26"/>
      <c r="G387" s="69"/>
      <c r="I387" s="26"/>
      <c r="J387" s="69"/>
      <c r="K387" s="69"/>
      <c r="L387" s="67"/>
      <c r="M387" s="69"/>
      <c r="N387" s="71"/>
      <c r="O387" s="72"/>
      <c r="P387" s="26"/>
      <c r="Q387" s="26"/>
      <c r="R387" s="26"/>
      <c r="S387" s="26"/>
    </row>
    <row r="388" spans="1:19" s="66" customFormat="1">
      <c r="A388" s="150"/>
      <c r="B388" s="26"/>
      <c r="C388" s="26"/>
      <c r="D388" s="67"/>
      <c r="E388" s="67"/>
      <c r="F388" s="26"/>
      <c r="G388" s="69"/>
      <c r="I388" s="26"/>
      <c r="J388" s="69"/>
      <c r="K388" s="69"/>
      <c r="L388" s="67"/>
      <c r="M388" s="69"/>
      <c r="N388" s="71"/>
      <c r="O388" s="72"/>
      <c r="P388" s="26"/>
      <c r="Q388" s="26"/>
      <c r="R388" s="26"/>
      <c r="S388" s="26"/>
    </row>
    <row r="389" spans="1:19" s="66" customFormat="1">
      <c r="A389" s="150"/>
      <c r="B389" s="26"/>
      <c r="C389" s="26"/>
      <c r="D389" s="67"/>
      <c r="E389" s="67"/>
      <c r="F389" s="26"/>
      <c r="G389" s="69"/>
      <c r="I389" s="26"/>
      <c r="J389" s="69"/>
      <c r="K389" s="69"/>
      <c r="L389" s="67"/>
      <c r="M389" s="69"/>
      <c r="N389" s="71"/>
      <c r="O389" s="72"/>
      <c r="P389" s="26"/>
      <c r="Q389" s="26"/>
      <c r="R389" s="26"/>
      <c r="S389" s="26"/>
    </row>
    <row r="390" spans="1:19" s="66" customFormat="1">
      <c r="A390" s="150"/>
      <c r="B390" s="26"/>
      <c r="C390" s="26"/>
      <c r="D390" s="67"/>
      <c r="E390" s="67"/>
      <c r="F390" s="26"/>
      <c r="G390" s="69"/>
      <c r="I390" s="26"/>
      <c r="J390" s="69"/>
      <c r="K390" s="69"/>
      <c r="L390" s="67"/>
      <c r="M390" s="69"/>
      <c r="N390" s="71"/>
      <c r="O390" s="72"/>
      <c r="P390" s="26"/>
      <c r="Q390" s="26"/>
      <c r="R390" s="26"/>
      <c r="S390" s="26"/>
    </row>
    <row r="391" spans="1:19" s="66" customFormat="1">
      <c r="A391" s="150"/>
      <c r="B391" s="26"/>
      <c r="C391" s="26"/>
      <c r="D391" s="67"/>
      <c r="E391" s="67"/>
      <c r="F391" s="26"/>
      <c r="G391" s="69"/>
      <c r="I391" s="26"/>
      <c r="J391" s="69"/>
      <c r="K391" s="69"/>
      <c r="L391" s="67"/>
      <c r="M391" s="69"/>
      <c r="N391" s="71"/>
      <c r="O391" s="72"/>
      <c r="P391" s="26"/>
      <c r="Q391" s="26"/>
      <c r="R391" s="26"/>
      <c r="S391" s="26"/>
    </row>
    <row r="392" spans="1:19" s="66" customFormat="1">
      <c r="A392" s="150"/>
      <c r="B392" s="26"/>
      <c r="C392" s="26"/>
      <c r="D392" s="67"/>
      <c r="E392" s="67"/>
      <c r="F392" s="26"/>
      <c r="G392" s="69"/>
      <c r="I392" s="26"/>
      <c r="J392" s="69"/>
      <c r="K392" s="69"/>
      <c r="L392" s="67"/>
      <c r="M392" s="69"/>
      <c r="N392" s="71"/>
      <c r="O392" s="72"/>
      <c r="P392" s="26"/>
      <c r="Q392" s="26"/>
      <c r="R392" s="26"/>
      <c r="S392" s="26"/>
    </row>
    <row r="393" spans="1:19" s="66" customFormat="1">
      <c r="A393" s="150"/>
      <c r="B393" s="26"/>
      <c r="C393" s="26"/>
      <c r="D393" s="67"/>
      <c r="E393" s="67"/>
      <c r="F393" s="26"/>
      <c r="G393" s="69"/>
      <c r="I393" s="26"/>
      <c r="J393" s="69"/>
      <c r="K393" s="69"/>
      <c r="L393" s="67"/>
      <c r="M393" s="69"/>
      <c r="N393" s="71"/>
      <c r="O393" s="72"/>
      <c r="P393" s="26"/>
      <c r="Q393" s="26"/>
      <c r="R393" s="26"/>
      <c r="S393" s="26"/>
    </row>
    <row r="394" spans="1:19" s="66" customFormat="1">
      <c r="A394" s="150"/>
      <c r="B394" s="26"/>
      <c r="C394" s="26"/>
      <c r="D394" s="67"/>
      <c r="E394" s="67"/>
      <c r="F394" s="26"/>
      <c r="G394" s="69"/>
      <c r="I394" s="26"/>
      <c r="J394" s="69"/>
      <c r="K394" s="69"/>
      <c r="L394" s="67"/>
      <c r="M394" s="69"/>
      <c r="N394" s="71"/>
      <c r="O394" s="72"/>
      <c r="P394" s="26"/>
      <c r="Q394" s="26"/>
      <c r="R394" s="26"/>
      <c r="S394" s="26"/>
    </row>
    <row r="395" spans="1:19" s="66" customFormat="1">
      <c r="A395" s="150"/>
      <c r="B395" s="26"/>
      <c r="C395" s="26"/>
      <c r="D395" s="67"/>
      <c r="E395" s="67"/>
      <c r="F395" s="26"/>
      <c r="G395" s="69"/>
      <c r="I395" s="26"/>
      <c r="J395" s="69"/>
      <c r="K395" s="69"/>
      <c r="L395" s="67"/>
      <c r="M395" s="69"/>
      <c r="N395" s="71"/>
      <c r="O395" s="72"/>
      <c r="P395" s="26"/>
      <c r="Q395" s="26"/>
      <c r="R395" s="26"/>
      <c r="S395" s="26"/>
    </row>
    <row r="396" spans="1:19" s="66" customFormat="1">
      <c r="A396" s="150"/>
      <c r="B396" s="26"/>
      <c r="C396" s="26"/>
      <c r="D396" s="67"/>
      <c r="E396" s="67"/>
      <c r="F396" s="26"/>
      <c r="G396" s="69"/>
      <c r="I396" s="26"/>
      <c r="J396" s="69"/>
      <c r="K396" s="69"/>
      <c r="L396" s="67"/>
      <c r="M396" s="69"/>
      <c r="N396" s="71"/>
      <c r="O396" s="72"/>
      <c r="P396" s="26"/>
      <c r="Q396" s="26"/>
      <c r="R396" s="26"/>
      <c r="S396" s="26"/>
    </row>
    <row r="397" spans="1:19" s="66" customFormat="1">
      <c r="A397" s="150"/>
      <c r="B397" s="26"/>
      <c r="C397" s="26"/>
      <c r="D397" s="67"/>
      <c r="E397" s="67"/>
      <c r="F397" s="26"/>
      <c r="G397" s="69"/>
      <c r="I397" s="26"/>
      <c r="J397" s="69"/>
      <c r="K397" s="69"/>
      <c r="L397" s="67"/>
      <c r="M397" s="69"/>
      <c r="N397" s="71"/>
      <c r="O397" s="72"/>
      <c r="P397" s="26"/>
      <c r="Q397" s="26"/>
      <c r="R397" s="26"/>
      <c r="S397" s="26"/>
    </row>
    <row r="398" spans="1:19" s="66" customFormat="1">
      <c r="A398" s="150"/>
      <c r="B398" s="26"/>
      <c r="C398" s="26"/>
      <c r="D398" s="67"/>
      <c r="E398" s="67"/>
      <c r="F398" s="26"/>
      <c r="G398" s="69"/>
      <c r="I398" s="26"/>
      <c r="J398" s="69"/>
      <c r="K398" s="69"/>
      <c r="L398" s="67"/>
      <c r="M398" s="69"/>
      <c r="N398" s="71"/>
      <c r="O398" s="72"/>
      <c r="P398" s="26"/>
      <c r="Q398" s="26"/>
      <c r="R398" s="26"/>
      <c r="S398" s="26"/>
    </row>
    <row r="399" spans="1:19" s="66" customFormat="1">
      <c r="A399" s="150"/>
      <c r="B399" s="26"/>
      <c r="C399" s="26"/>
      <c r="D399" s="67"/>
      <c r="E399" s="67"/>
      <c r="F399" s="26"/>
      <c r="G399" s="69"/>
      <c r="I399" s="26"/>
      <c r="J399" s="69"/>
      <c r="K399" s="69"/>
      <c r="L399" s="67"/>
      <c r="M399" s="69"/>
      <c r="N399" s="71"/>
      <c r="O399" s="72"/>
      <c r="P399" s="26"/>
      <c r="Q399" s="26"/>
      <c r="R399" s="26"/>
      <c r="S399" s="26"/>
    </row>
    <row r="400" spans="1:19" s="66" customFormat="1">
      <c r="A400" s="150"/>
      <c r="B400" s="26"/>
      <c r="C400" s="26"/>
      <c r="D400" s="67"/>
      <c r="E400" s="67"/>
      <c r="F400" s="26"/>
      <c r="G400" s="69"/>
      <c r="I400" s="26"/>
      <c r="J400" s="69"/>
      <c r="K400" s="69"/>
      <c r="L400" s="67"/>
      <c r="M400" s="69"/>
      <c r="N400" s="71"/>
      <c r="O400" s="72"/>
      <c r="P400" s="26"/>
      <c r="Q400" s="26"/>
      <c r="R400" s="26"/>
      <c r="S400" s="26"/>
    </row>
    <row r="401" spans="1:19" s="66" customFormat="1">
      <c r="A401" s="150"/>
      <c r="B401" s="26"/>
      <c r="C401" s="26"/>
      <c r="D401" s="67"/>
      <c r="E401" s="67"/>
      <c r="F401" s="26"/>
      <c r="G401" s="69"/>
      <c r="I401" s="26"/>
      <c r="J401" s="69"/>
      <c r="K401" s="69"/>
      <c r="L401" s="67"/>
      <c r="M401" s="69"/>
      <c r="N401" s="71"/>
      <c r="O401" s="72"/>
      <c r="P401" s="26"/>
      <c r="Q401" s="26"/>
      <c r="R401" s="26"/>
      <c r="S401" s="26"/>
    </row>
    <row r="402" spans="1:19" s="66" customFormat="1">
      <c r="A402" s="150"/>
      <c r="B402" s="26"/>
      <c r="C402" s="26"/>
      <c r="D402" s="67"/>
      <c r="E402" s="67"/>
      <c r="F402" s="26"/>
      <c r="G402" s="69"/>
      <c r="I402" s="26"/>
      <c r="J402" s="69"/>
      <c r="K402" s="69"/>
      <c r="L402" s="67"/>
      <c r="M402" s="69"/>
      <c r="N402" s="71"/>
      <c r="O402" s="72"/>
      <c r="P402" s="26"/>
      <c r="Q402" s="26"/>
      <c r="R402" s="26"/>
      <c r="S402" s="26"/>
    </row>
    <row r="403" spans="1:19" s="66" customFormat="1">
      <c r="A403" s="150"/>
      <c r="B403" s="26"/>
      <c r="C403" s="26"/>
      <c r="D403" s="67"/>
      <c r="E403" s="67"/>
      <c r="F403" s="26"/>
      <c r="G403" s="69"/>
      <c r="I403" s="26"/>
      <c r="J403" s="69"/>
      <c r="K403" s="69"/>
      <c r="L403" s="67"/>
      <c r="M403" s="69"/>
      <c r="N403" s="71"/>
      <c r="O403" s="72"/>
      <c r="P403" s="26"/>
      <c r="Q403" s="26"/>
      <c r="R403" s="26"/>
      <c r="S403" s="26"/>
    </row>
    <row r="404" spans="1:19" s="66" customFormat="1">
      <c r="A404" s="150"/>
      <c r="B404" s="26"/>
      <c r="C404" s="26"/>
      <c r="D404" s="67"/>
      <c r="E404" s="67"/>
      <c r="F404" s="26"/>
      <c r="G404" s="69"/>
      <c r="I404" s="26"/>
      <c r="J404" s="69"/>
      <c r="K404" s="69"/>
      <c r="L404" s="67"/>
      <c r="M404" s="69"/>
      <c r="N404" s="71"/>
      <c r="O404" s="72"/>
      <c r="P404" s="26"/>
      <c r="Q404" s="26"/>
      <c r="R404" s="26"/>
      <c r="S404" s="26"/>
    </row>
    <row r="405" spans="1:19" s="66" customFormat="1">
      <c r="A405" s="150"/>
      <c r="B405" s="26"/>
      <c r="C405" s="26"/>
      <c r="D405" s="67"/>
      <c r="E405" s="67"/>
      <c r="F405" s="26"/>
      <c r="G405" s="69"/>
      <c r="I405" s="26"/>
      <c r="J405" s="69"/>
      <c r="K405" s="69"/>
      <c r="L405" s="67"/>
      <c r="M405" s="69"/>
      <c r="N405" s="71"/>
      <c r="O405" s="72"/>
      <c r="P405" s="26"/>
      <c r="Q405" s="26"/>
      <c r="R405" s="26"/>
      <c r="S405" s="26"/>
    </row>
    <row r="406" spans="1:19" s="66" customFormat="1">
      <c r="A406" s="150"/>
      <c r="B406" s="26"/>
      <c r="C406" s="26"/>
      <c r="D406" s="67"/>
      <c r="E406" s="67"/>
      <c r="F406" s="26"/>
      <c r="G406" s="69"/>
      <c r="I406" s="26"/>
      <c r="J406" s="69"/>
      <c r="K406" s="69"/>
      <c r="L406" s="67"/>
      <c r="M406" s="69"/>
      <c r="N406" s="71"/>
      <c r="O406" s="72"/>
      <c r="P406" s="26"/>
      <c r="Q406" s="26"/>
      <c r="R406" s="26"/>
      <c r="S406" s="26"/>
    </row>
    <row r="407" spans="1:19" s="66" customFormat="1">
      <c r="A407" s="150"/>
      <c r="B407" s="26"/>
      <c r="C407" s="26"/>
      <c r="D407" s="67"/>
      <c r="E407" s="67"/>
      <c r="F407" s="26"/>
      <c r="G407" s="69"/>
      <c r="I407" s="26"/>
      <c r="J407" s="69"/>
      <c r="K407" s="69"/>
      <c r="L407" s="67"/>
      <c r="M407" s="69"/>
      <c r="N407" s="71"/>
      <c r="O407" s="72"/>
      <c r="P407" s="26"/>
      <c r="Q407" s="26"/>
      <c r="R407" s="26"/>
      <c r="S407" s="26"/>
    </row>
    <row r="408" spans="1:19" s="66" customFormat="1">
      <c r="A408" s="150"/>
      <c r="B408" s="26"/>
      <c r="C408" s="26"/>
      <c r="D408" s="67"/>
      <c r="E408" s="67"/>
      <c r="F408" s="26"/>
      <c r="G408" s="69"/>
      <c r="I408" s="26"/>
      <c r="J408" s="69"/>
      <c r="K408" s="69"/>
      <c r="L408" s="67"/>
      <c r="M408" s="69"/>
      <c r="N408" s="71"/>
      <c r="O408" s="72"/>
      <c r="P408" s="26"/>
      <c r="Q408" s="26"/>
      <c r="R408" s="26"/>
      <c r="S408" s="26"/>
    </row>
    <row r="409" spans="1:19" s="66" customFormat="1">
      <c r="A409" s="150"/>
      <c r="B409" s="26"/>
      <c r="C409" s="26"/>
      <c r="D409" s="67"/>
      <c r="E409" s="67"/>
      <c r="F409" s="26"/>
      <c r="G409" s="69"/>
      <c r="I409" s="26"/>
      <c r="J409" s="69"/>
      <c r="K409" s="69"/>
      <c r="L409" s="67"/>
      <c r="M409" s="69"/>
      <c r="N409" s="71"/>
      <c r="O409" s="72"/>
      <c r="P409" s="26"/>
      <c r="Q409" s="26"/>
      <c r="R409" s="26"/>
      <c r="S409" s="26"/>
    </row>
    <row r="410" spans="1:19" s="66" customFormat="1">
      <c r="A410" s="150"/>
      <c r="B410" s="26"/>
      <c r="C410" s="26"/>
      <c r="D410" s="67"/>
      <c r="E410" s="67"/>
      <c r="F410" s="26"/>
      <c r="G410" s="69"/>
      <c r="I410" s="26"/>
      <c r="J410" s="69"/>
      <c r="K410" s="69"/>
      <c r="L410" s="67"/>
      <c r="M410" s="69"/>
      <c r="N410" s="71"/>
      <c r="O410" s="72"/>
      <c r="P410" s="26"/>
      <c r="Q410" s="26"/>
      <c r="R410" s="26"/>
      <c r="S410" s="26"/>
    </row>
    <row r="411" spans="1:19" s="66" customFormat="1">
      <c r="A411" s="150"/>
      <c r="B411" s="26"/>
      <c r="C411" s="26"/>
      <c r="D411" s="67"/>
      <c r="E411" s="67"/>
      <c r="F411" s="26"/>
      <c r="G411" s="69"/>
      <c r="I411" s="26"/>
      <c r="J411" s="69"/>
      <c r="K411" s="69"/>
      <c r="L411" s="67"/>
      <c r="M411" s="69"/>
      <c r="N411" s="71"/>
      <c r="O411" s="72"/>
      <c r="P411" s="26"/>
      <c r="Q411" s="26"/>
      <c r="R411" s="26"/>
      <c r="S411" s="26"/>
    </row>
    <row r="412" spans="1:19" s="66" customFormat="1">
      <c r="A412" s="150"/>
      <c r="B412" s="26"/>
      <c r="C412" s="26"/>
      <c r="D412" s="67"/>
      <c r="E412" s="67"/>
      <c r="F412" s="26"/>
      <c r="G412" s="69"/>
      <c r="I412" s="26"/>
      <c r="J412" s="69"/>
      <c r="K412" s="69"/>
      <c r="L412" s="67"/>
      <c r="M412" s="69"/>
      <c r="N412" s="71"/>
      <c r="O412" s="72"/>
      <c r="P412" s="26"/>
      <c r="Q412" s="26"/>
      <c r="R412" s="26"/>
      <c r="S412" s="26"/>
    </row>
    <row r="413" spans="1:19">
      <c r="A413" s="24"/>
    </row>
    <row r="414" spans="1:19">
      <c r="A414" s="24"/>
    </row>
    <row r="415" spans="1:19">
      <c r="A415" s="24"/>
    </row>
    <row r="416" spans="1:19">
      <c r="A416" s="24"/>
    </row>
    <row r="417" spans="1:19">
      <c r="A417" s="24"/>
    </row>
    <row r="418" spans="1:19">
      <c r="A418" s="24"/>
    </row>
    <row r="419" spans="1:19" s="66" customFormat="1">
      <c r="A419" s="150"/>
      <c r="B419" s="26"/>
      <c r="C419" s="26"/>
      <c r="D419" s="67"/>
      <c r="E419" s="67"/>
      <c r="F419" s="26"/>
      <c r="G419" s="69"/>
      <c r="I419" s="26"/>
      <c r="J419" s="69"/>
      <c r="K419" s="69"/>
      <c r="L419" s="67"/>
      <c r="M419" s="69"/>
      <c r="N419" s="71"/>
      <c r="O419" s="72"/>
      <c r="P419" s="26"/>
      <c r="Q419" s="26"/>
      <c r="R419" s="26"/>
      <c r="S419" s="26"/>
    </row>
    <row r="420" spans="1:19" s="66" customFormat="1">
      <c r="A420" s="150"/>
      <c r="B420" s="26"/>
      <c r="C420" s="26"/>
      <c r="D420" s="67"/>
      <c r="E420" s="67"/>
      <c r="F420" s="26"/>
      <c r="G420" s="69"/>
      <c r="I420" s="26"/>
      <c r="J420" s="69"/>
      <c r="K420" s="69"/>
      <c r="L420" s="67"/>
      <c r="M420" s="69"/>
      <c r="N420" s="71"/>
      <c r="O420" s="72"/>
      <c r="P420" s="26"/>
      <c r="Q420" s="26"/>
      <c r="R420" s="26"/>
      <c r="S420" s="26"/>
    </row>
    <row r="421" spans="1:19" s="66" customFormat="1">
      <c r="A421" s="150"/>
      <c r="B421" s="26"/>
      <c r="C421" s="26"/>
      <c r="D421" s="67"/>
      <c r="E421" s="67"/>
      <c r="F421" s="26"/>
      <c r="G421" s="69"/>
      <c r="I421" s="26"/>
      <c r="J421" s="69"/>
      <c r="K421" s="69"/>
      <c r="L421" s="67"/>
      <c r="M421" s="69"/>
      <c r="N421" s="71"/>
      <c r="O421" s="72"/>
      <c r="P421" s="26"/>
      <c r="Q421" s="26"/>
      <c r="R421" s="26"/>
      <c r="S421" s="26"/>
    </row>
    <row r="422" spans="1:19" s="66" customFormat="1">
      <c r="A422" s="150"/>
      <c r="B422" s="26"/>
      <c r="C422" s="26"/>
      <c r="D422" s="67"/>
      <c r="E422" s="67"/>
      <c r="F422" s="26"/>
      <c r="G422" s="69"/>
      <c r="I422" s="26"/>
      <c r="J422" s="69"/>
      <c r="K422" s="69"/>
      <c r="L422" s="67"/>
      <c r="M422" s="69"/>
      <c r="N422" s="71"/>
      <c r="O422" s="72"/>
      <c r="P422" s="26"/>
      <c r="Q422" s="26"/>
      <c r="R422" s="26"/>
      <c r="S422" s="26"/>
    </row>
    <row r="423" spans="1:19" s="66" customFormat="1">
      <c r="A423" s="150"/>
      <c r="B423" s="26"/>
      <c r="C423" s="26"/>
      <c r="D423" s="67"/>
      <c r="E423" s="67"/>
      <c r="F423" s="26"/>
      <c r="G423" s="69"/>
      <c r="I423" s="26"/>
      <c r="J423" s="69"/>
      <c r="K423" s="69"/>
      <c r="L423" s="67"/>
      <c r="M423" s="69"/>
      <c r="N423" s="71"/>
      <c r="O423" s="72"/>
      <c r="P423" s="26"/>
      <c r="Q423" s="26"/>
      <c r="R423" s="26"/>
      <c r="S423" s="26"/>
    </row>
    <row r="424" spans="1:19" s="66" customFormat="1">
      <c r="A424" s="150"/>
      <c r="B424" s="26"/>
      <c r="C424" s="26"/>
      <c r="D424" s="67"/>
      <c r="E424" s="67"/>
      <c r="F424" s="26"/>
      <c r="G424" s="69"/>
      <c r="I424" s="26"/>
      <c r="J424" s="69"/>
      <c r="K424" s="69"/>
      <c r="L424" s="67"/>
      <c r="M424" s="69"/>
      <c r="N424" s="71"/>
      <c r="O424" s="72"/>
      <c r="P424" s="26"/>
      <c r="Q424" s="26"/>
      <c r="R424" s="26"/>
      <c r="S424" s="26"/>
    </row>
    <row r="425" spans="1:19" s="66" customFormat="1">
      <c r="A425" s="150"/>
      <c r="B425" s="26"/>
      <c r="C425" s="26"/>
      <c r="D425" s="67"/>
      <c r="E425" s="67"/>
      <c r="F425" s="26"/>
      <c r="G425" s="69"/>
      <c r="I425" s="26"/>
      <c r="J425" s="69"/>
      <c r="K425" s="69"/>
      <c r="L425" s="67"/>
      <c r="M425" s="69"/>
      <c r="N425" s="71"/>
      <c r="O425" s="72"/>
      <c r="P425" s="26"/>
      <c r="Q425" s="26"/>
      <c r="R425" s="26"/>
      <c r="S425" s="26"/>
    </row>
    <row r="426" spans="1:19" s="66" customFormat="1">
      <c r="A426" s="150"/>
      <c r="B426" s="26"/>
      <c r="C426" s="26"/>
      <c r="D426" s="67"/>
      <c r="E426" s="67"/>
      <c r="F426" s="26"/>
      <c r="G426" s="69"/>
      <c r="I426" s="26"/>
      <c r="J426" s="69"/>
      <c r="K426" s="69"/>
      <c r="L426" s="67"/>
      <c r="M426" s="69"/>
      <c r="N426" s="71"/>
      <c r="O426" s="72"/>
      <c r="P426" s="26"/>
      <c r="Q426" s="26"/>
      <c r="R426" s="26"/>
      <c r="S426" s="26"/>
    </row>
    <row r="427" spans="1:19" s="66" customFormat="1">
      <c r="A427" s="150"/>
      <c r="B427" s="26"/>
      <c r="C427" s="26"/>
      <c r="D427" s="67"/>
      <c r="E427" s="67"/>
      <c r="F427" s="26"/>
      <c r="G427" s="69"/>
      <c r="I427" s="26"/>
      <c r="J427" s="69"/>
      <c r="K427" s="69"/>
      <c r="L427" s="67"/>
      <c r="M427" s="69"/>
      <c r="N427" s="71"/>
      <c r="O427" s="72"/>
      <c r="P427" s="26"/>
      <c r="Q427" s="26"/>
      <c r="R427" s="26"/>
      <c r="S427" s="26"/>
    </row>
    <row r="428" spans="1:19" s="66" customFormat="1">
      <c r="A428" s="150"/>
      <c r="B428" s="26"/>
      <c r="C428" s="26"/>
      <c r="D428" s="67"/>
      <c r="E428" s="67"/>
      <c r="F428" s="26"/>
      <c r="G428" s="69"/>
      <c r="I428" s="26"/>
      <c r="J428" s="69"/>
      <c r="K428" s="69"/>
      <c r="L428" s="67"/>
      <c r="M428" s="69"/>
      <c r="N428" s="71"/>
      <c r="O428" s="72"/>
      <c r="P428" s="26"/>
      <c r="Q428" s="26"/>
      <c r="R428" s="26"/>
      <c r="S428" s="26"/>
    </row>
    <row r="429" spans="1:19" s="66" customFormat="1">
      <c r="A429" s="150"/>
      <c r="B429" s="26"/>
      <c r="C429" s="26"/>
      <c r="D429" s="67"/>
      <c r="E429" s="67"/>
      <c r="F429" s="26"/>
      <c r="G429" s="69"/>
      <c r="I429" s="26"/>
      <c r="J429" s="69"/>
      <c r="K429" s="69"/>
      <c r="L429" s="67"/>
      <c r="M429" s="69"/>
      <c r="N429" s="71"/>
      <c r="O429" s="72"/>
      <c r="P429" s="26"/>
      <c r="Q429" s="26"/>
      <c r="R429" s="26"/>
      <c r="S429" s="26"/>
    </row>
    <row r="430" spans="1:19" s="66" customFormat="1">
      <c r="A430" s="150"/>
      <c r="B430" s="26"/>
      <c r="C430" s="26"/>
      <c r="D430" s="67"/>
      <c r="E430" s="67"/>
      <c r="F430" s="26"/>
      <c r="G430" s="69"/>
      <c r="I430" s="26"/>
      <c r="J430" s="69"/>
      <c r="K430" s="69"/>
      <c r="L430" s="67"/>
      <c r="M430" s="69"/>
      <c r="N430" s="71"/>
      <c r="O430" s="72"/>
      <c r="P430" s="26"/>
      <c r="Q430" s="26"/>
      <c r="R430" s="26"/>
      <c r="S430" s="26"/>
    </row>
    <row r="431" spans="1:19" s="66" customFormat="1">
      <c r="A431" s="150"/>
      <c r="B431" s="26"/>
      <c r="C431" s="26"/>
      <c r="D431" s="67"/>
      <c r="E431" s="67"/>
      <c r="F431" s="26"/>
      <c r="G431" s="69"/>
      <c r="I431" s="26"/>
      <c r="J431" s="69"/>
      <c r="K431" s="69"/>
      <c r="L431" s="67"/>
      <c r="M431" s="69"/>
      <c r="N431" s="71"/>
      <c r="O431" s="72"/>
      <c r="P431" s="26"/>
      <c r="Q431" s="26"/>
      <c r="R431" s="26"/>
      <c r="S431" s="26"/>
    </row>
    <row r="432" spans="1:19" s="66" customFormat="1">
      <c r="A432" s="150"/>
      <c r="B432" s="26"/>
      <c r="C432" s="26"/>
      <c r="D432" s="67"/>
      <c r="E432" s="67"/>
      <c r="F432" s="26"/>
      <c r="G432" s="69"/>
      <c r="I432" s="26"/>
      <c r="J432" s="69"/>
      <c r="K432" s="69"/>
      <c r="L432" s="67"/>
      <c r="M432" s="69"/>
      <c r="N432" s="71"/>
      <c r="O432" s="72"/>
      <c r="P432" s="26"/>
      <c r="Q432" s="26"/>
      <c r="R432" s="26"/>
      <c r="S432" s="26"/>
    </row>
    <row r="433" spans="1:19" s="66" customFormat="1">
      <c r="A433" s="150"/>
      <c r="B433" s="26"/>
      <c r="C433" s="26"/>
      <c r="D433" s="67"/>
      <c r="E433" s="67"/>
      <c r="F433" s="26"/>
      <c r="G433" s="69"/>
      <c r="I433" s="26"/>
      <c r="J433" s="69"/>
      <c r="K433" s="69"/>
      <c r="L433" s="67"/>
      <c r="M433" s="69"/>
      <c r="N433" s="71"/>
      <c r="O433" s="72"/>
      <c r="P433" s="26"/>
      <c r="Q433" s="26"/>
      <c r="R433" s="26"/>
      <c r="S433" s="26"/>
    </row>
    <row r="434" spans="1:19" s="66" customFormat="1">
      <c r="A434" s="150"/>
      <c r="B434" s="26"/>
      <c r="C434" s="26"/>
      <c r="D434" s="67"/>
      <c r="E434" s="67"/>
      <c r="F434" s="26"/>
      <c r="G434" s="69"/>
      <c r="I434" s="26"/>
      <c r="J434" s="69"/>
      <c r="K434" s="69"/>
      <c r="L434" s="67"/>
      <c r="M434" s="69"/>
      <c r="N434" s="71"/>
      <c r="O434" s="72"/>
      <c r="P434" s="26"/>
      <c r="Q434" s="26"/>
      <c r="R434" s="26"/>
      <c r="S434" s="26"/>
    </row>
    <row r="435" spans="1:19" s="66" customFormat="1">
      <c r="A435" s="150"/>
      <c r="B435" s="26"/>
      <c r="C435" s="26"/>
      <c r="D435" s="67"/>
      <c r="E435" s="67"/>
      <c r="F435" s="26"/>
      <c r="G435" s="69"/>
      <c r="I435" s="26"/>
      <c r="J435" s="69"/>
      <c r="K435" s="69"/>
      <c r="L435" s="67"/>
      <c r="M435" s="69"/>
      <c r="N435" s="71"/>
      <c r="O435" s="72"/>
      <c r="P435" s="26"/>
      <c r="Q435" s="26"/>
      <c r="R435" s="26"/>
      <c r="S435" s="26"/>
    </row>
    <row r="436" spans="1:19" s="66" customFormat="1">
      <c r="A436" s="150"/>
      <c r="B436" s="26"/>
      <c r="C436" s="26"/>
      <c r="D436" s="67"/>
      <c r="E436" s="67"/>
      <c r="F436" s="26"/>
      <c r="G436" s="69"/>
      <c r="I436" s="26"/>
      <c r="J436" s="69"/>
      <c r="K436" s="69"/>
      <c r="L436" s="67"/>
      <c r="M436" s="69"/>
      <c r="N436" s="71"/>
      <c r="O436" s="72"/>
      <c r="P436" s="26"/>
      <c r="Q436" s="26"/>
      <c r="R436" s="26"/>
      <c r="S436" s="26"/>
    </row>
    <row r="437" spans="1:19" s="66" customFormat="1">
      <c r="A437" s="150"/>
      <c r="B437" s="26"/>
      <c r="C437" s="26"/>
      <c r="D437" s="67"/>
      <c r="E437" s="67"/>
      <c r="F437" s="26"/>
      <c r="G437" s="69"/>
      <c r="I437" s="26"/>
      <c r="J437" s="69"/>
      <c r="K437" s="69"/>
      <c r="L437" s="67"/>
      <c r="M437" s="69"/>
      <c r="N437" s="71"/>
      <c r="O437" s="72"/>
      <c r="P437" s="26"/>
      <c r="Q437" s="26"/>
      <c r="R437" s="26"/>
      <c r="S437" s="26"/>
    </row>
    <row r="438" spans="1:19" s="66" customFormat="1">
      <c r="A438" s="150"/>
      <c r="B438" s="26"/>
      <c r="C438" s="26"/>
      <c r="D438" s="67"/>
      <c r="E438" s="67"/>
      <c r="F438" s="26"/>
      <c r="G438" s="69"/>
      <c r="I438" s="26"/>
      <c r="J438" s="69"/>
      <c r="K438" s="69"/>
      <c r="L438" s="67"/>
      <c r="M438" s="69"/>
      <c r="N438" s="71"/>
      <c r="O438" s="72"/>
      <c r="P438" s="26"/>
      <c r="Q438" s="26"/>
      <c r="R438" s="26"/>
      <c r="S438" s="26"/>
    </row>
    <row r="439" spans="1:19" s="66" customFormat="1">
      <c r="A439" s="150"/>
      <c r="B439" s="26"/>
      <c r="C439" s="26"/>
      <c r="D439" s="67"/>
      <c r="E439" s="67"/>
      <c r="F439" s="26"/>
      <c r="G439" s="69"/>
      <c r="I439" s="26"/>
      <c r="J439" s="69"/>
      <c r="K439" s="69"/>
      <c r="L439" s="67"/>
      <c r="M439" s="69"/>
      <c r="N439" s="71"/>
      <c r="O439" s="72"/>
      <c r="P439" s="26"/>
      <c r="Q439" s="26"/>
      <c r="R439" s="26"/>
      <c r="S439" s="26"/>
    </row>
    <row r="440" spans="1:19" s="66" customFormat="1">
      <c r="A440" s="150"/>
      <c r="B440" s="26"/>
      <c r="C440" s="26"/>
      <c r="D440" s="67"/>
      <c r="E440" s="67"/>
      <c r="F440" s="26"/>
      <c r="G440" s="69"/>
      <c r="I440" s="26"/>
      <c r="J440" s="69"/>
      <c r="K440" s="69"/>
      <c r="L440" s="67"/>
      <c r="M440" s="69"/>
      <c r="N440" s="71"/>
      <c r="O440" s="72"/>
      <c r="P440" s="26"/>
      <c r="Q440" s="26"/>
      <c r="R440" s="26"/>
      <c r="S440" s="26"/>
    </row>
    <row r="441" spans="1:19" s="66" customFormat="1">
      <c r="A441" s="150"/>
      <c r="B441" s="26"/>
      <c r="C441" s="26"/>
      <c r="D441" s="67"/>
      <c r="E441" s="67"/>
      <c r="F441" s="26"/>
      <c r="G441" s="69"/>
      <c r="I441" s="26"/>
      <c r="J441" s="69"/>
      <c r="K441" s="69"/>
      <c r="L441" s="67"/>
      <c r="M441" s="69"/>
      <c r="N441" s="71"/>
      <c r="O441" s="72"/>
      <c r="P441" s="26"/>
      <c r="Q441" s="26"/>
      <c r="R441" s="26"/>
      <c r="S441" s="26"/>
    </row>
    <row r="442" spans="1:19" s="66" customFormat="1">
      <c r="A442" s="150"/>
      <c r="B442" s="26"/>
      <c r="C442" s="26"/>
      <c r="D442" s="67"/>
      <c r="E442" s="67"/>
      <c r="F442" s="26"/>
      <c r="G442" s="69"/>
      <c r="I442" s="26"/>
      <c r="J442" s="69"/>
      <c r="K442" s="69"/>
      <c r="L442" s="67"/>
      <c r="M442" s="69"/>
      <c r="N442" s="71"/>
      <c r="O442" s="72"/>
      <c r="P442" s="26"/>
      <c r="Q442" s="26"/>
      <c r="R442" s="26"/>
      <c r="S442" s="26"/>
    </row>
    <row r="443" spans="1:19" s="66" customFormat="1">
      <c r="A443" s="150"/>
      <c r="B443" s="26"/>
      <c r="C443" s="26"/>
      <c r="D443" s="67"/>
      <c r="E443" s="67"/>
      <c r="F443" s="26"/>
      <c r="G443" s="69"/>
      <c r="I443" s="26"/>
      <c r="J443" s="69"/>
      <c r="K443" s="69"/>
      <c r="L443" s="67"/>
      <c r="M443" s="69"/>
      <c r="N443" s="71"/>
      <c r="O443" s="72"/>
      <c r="P443" s="26"/>
      <c r="Q443" s="26"/>
      <c r="R443" s="26"/>
      <c r="S443" s="26"/>
    </row>
    <row r="444" spans="1:19" s="66" customFormat="1">
      <c r="A444" s="150"/>
      <c r="B444" s="26"/>
      <c r="C444" s="26"/>
      <c r="D444" s="67"/>
      <c r="E444" s="67"/>
      <c r="F444" s="26"/>
      <c r="G444" s="69"/>
      <c r="I444" s="26"/>
      <c r="J444" s="69"/>
      <c r="K444" s="69"/>
      <c r="L444" s="67"/>
      <c r="M444" s="69"/>
      <c r="N444" s="71"/>
      <c r="O444" s="72"/>
      <c r="P444" s="26"/>
      <c r="Q444" s="26"/>
      <c r="R444" s="26"/>
      <c r="S444" s="26"/>
    </row>
    <row r="445" spans="1:19" s="66" customFormat="1">
      <c r="A445" s="150"/>
      <c r="B445" s="26"/>
      <c r="C445" s="26"/>
      <c r="D445" s="67"/>
      <c r="E445" s="67"/>
      <c r="F445" s="26"/>
      <c r="G445" s="69"/>
      <c r="I445" s="26"/>
      <c r="J445" s="69"/>
      <c r="K445" s="69"/>
      <c r="L445" s="67"/>
      <c r="M445" s="69"/>
      <c r="N445" s="71"/>
      <c r="O445" s="72"/>
      <c r="P445" s="26"/>
      <c r="Q445" s="26"/>
      <c r="R445" s="26"/>
      <c r="S445" s="26"/>
    </row>
    <row r="446" spans="1:19" s="66" customFormat="1">
      <c r="A446" s="150"/>
      <c r="B446" s="26"/>
      <c r="C446" s="26"/>
      <c r="D446" s="67"/>
      <c r="E446" s="67"/>
      <c r="F446" s="26"/>
      <c r="G446" s="69"/>
      <c r="I446" s="26"/>
      <c r="J446" s="69"/>
      <c r="K446" s="69"/>
      <c r="L446" s="67"/>
      <c r="M446" s="69"/>
      <c r="N446" s="71"/>
      <c r="O446" s="72"/>
      <c r="P446" s="26"/>
      <c r="Q446" s="26"/>
      <c r="R446" s="26"/>
      <c r="S446" s="26"/>
    </row>
    <row r="447" spans="1:19" s="66" customFormat="1">
      <c r="A447" s="150"/>
      <c r="B447" s="26"/>
      <c r="C447" s="26"/>
      <c r="D447" s="67"/>
      <c r="E447" s="67"/>
      <c r="F447" s="26"/>
      <c r="G447" s="69"/>
      <c r="I447" s="26"/>
      <c r="J447" s="69"/>
      <c r="K447" s="69"/>
      <c r="L447" s="67"/>
      <c r="M447" s="69"/>
      <c r="N447" s="71"/>
      <c r="O447" s="72"/>
      <c r="P447" s="26"/>
      <c r="Q447" s="26"/>
      <c r="R447" s="26"/>
      <c r="S447" s="26"/>
    </row>
    <row r="448" spans="1:19"/>
    <row r="449" spans="1:19"/>
    <row r="450" spans="1:19"/>
    <row r="451" spans="1:19"/>
    <row r="452" spans="1:19"/>
    <row r="453" spans="1:19"/>
    <row r="454" spans="1:19"/>
    <row r="455" spans="1:19"/>
    <row r="456" spans="1:19"/>
    <row r="457" spans="1:19"/>
    <row r="458" spans="1:19"/>
    <row r="459" spans="1:19"/>
    <row r="460" spans="1:19"/>
    <row r="461" spans="1:19"/>
    <row r="462" spans="1:19" s="66" customFormat="1">
      <c r="A462" s="150"/>
      <c r="B462" s="26"/>
      <c r="C462" s="26"/>
      <c r="D462" s="67"/>
      <c r="E462" s="67"/>
      <c r="F462" s="26"/>
      <c r="G462" s="69"/>
      <c r="I462" s="26"/>
      <c r="J462" s="69"/>
      <c r="K462" s="69"/>
      <c r="L462" s="67"/>
      <c r="M462" s="69"/>
      <c r="N462" s="71"/>
      <c r="O462" s="72"/>
      <c r="P462" s="26"/>
      <c r="Q462" s="26"/>
      <c r="R462" s="26"/>
      <c r="S462" s="26"/>
    </row>
    <row r="463" spans="1:19" s="66" customFormat="1">
      <c r="A463" s="150"/>
      <c r="B463" s="26"/>
      <c r="C463" s="26"/>
      <c r="D463" s="67"/>
      <c r="E463" s="67"/>
      <c r="F463" s="26"/>
      <c r="G463" s="69"/>
      <c r="I463" s="26"/>
      <c r="J463" s="69"/>
      <c r="K463" s="69"/>
      <c r="L463" s="67"/>
      <c r="M463" s="69"/>
      <c r="N463" s="71"/>
      <c r="O463" s="72"/>
      <c r="P463" s="26"/>
      <c r="Q463" s="26"/>
      <c r="R463" s="26"/>
      <c r="S463" s="26"/>
    </row>
    <row r="464" spans="1:19" s="66" customFormat="1">
      <c r="A464" s="150"/>
      <c r="B464" s="26"/>
      <c r="C464" s="26"/>
      <c r="D464" s="67"/>
      <c r="E464" s="67"/>
      <c r="F464" s="26"/>
      <c r="G464" s="69"/>
      <c r="I464" s="26"/>
      <c r="J464" s="69"/>
      <c r="K464" s="69"/>
      <c r="L464" s="67"/>
      <c r="M464" s="69"/>
      <c r="N464" s="71"/>
      <c r="O464" s="72"/>
      <c r="P464" s="26"/>
      <c r="Q464" s="26"/>
      <c r="R464" s="26"/>
      <c r="S464" s="26"/>
    </row>
    <row r="465" spans="1:19" s="66" customFormat="1">
      <c r="A465" s="150"/>
      <c r="B465" s="26"/>
      <c r="C465" s="26"/>
      <c r="D465" s="67"/>
      <c r="E465" s="67"/>
      <c r="F465" s="26"/>
      <c r="G465" s="69"/>
      <c r="I465" s="26"/>
      <c r="J465" s="69"/>
      <c r="K465" s="69"/>
      <c r="L465" s="67"/>
      <c r="M465" s="69"/>
      <c r="N465" s="71"/>
      <c r="O465" s="72"/>
      <c r="P465" s="26"/>
      <c r="Q465" s="26"/>
      <c r="R465" s="26"/>
      <c r="S465" s="26"/>
    </row>
    <row r="466" spans="1:19" s="66" customFormat="1">
      <c r="A466" s="150"/>
      <c r="B466" s="26"/>
      <c r="C466" s="26"/>
      <c r="D466" s="67"/>
      <c r="E466" s="67"/>
      <c r="F466" s="26"/>
      <c r="G466" s="69"/>
      <c r="I466" s="26"/>
      <c r="J466" s="69"/>
      <c r="K466" s="69"/>
      <c r="L466" s="67"/>
      <c r="M466" s="69"/>
      <c r="N466" s="71"/>
      <c r="O466" s="72"/>
      <c r="P466" s="26"/>
      <c r="Q466" s="26"/>
      <c r="R466" s="26"/>
      <c r="S466" s="26"/>
    </row>
    <row r="467" spans="1:19" s="66" customFormat="1">
      <c r="A467" s="150"/>
      <c r="B467" s="26"/>
      <c r="C467" s="26"/>
      <c r="D467" s="67"/>
      <c r="E467" s="67"/>
      <c r="F467" s="26"/>
      <c r="G467" s="69"/>
      <c r="I467" s="26"/>
      <c r="J467" s="69"/>
      <c r="K467" s="69"/>
      <c r="L467" s="67"/>
      <c r="M467" s="69"/>
      <c r="N467" s="71"/>
      <c r="O467" s="72"/>
      <c r="P467" s="26"/>
      <c r="Q467" s="26"/>
      <c r="R467" s="26"/>
      <c r="S467" s="26"/>
    </row>
    <row r="468" spans="1:19" s="66" customFormat="1">
      <c r="A468" s="150"/>
      <c r="B468" s="26"/>
      <c r="C468" s="26"/>
      <c r="D468" s="67"/>
      <c r="E468" s="67"/>
      <c r="F468" s="26"/>
      <c r="G468" s="69"/>
      <c r="I468" s="26"/>
      <c r="J468" s="69"/>
      <c r="K468" s="69"/>
      <c r="L468" s="67"/>
      <c r="M468" s="69"/>
      <c r="N468" s="71"/>
      <c r="O468" s="72"/>
      <c r="P468" s="26"/>
      <c r="Q468" s="26"/>
      <c r="R468" s="26"/>
      <c r="S468" s="26"/>
    </row>
    <row r="469" spans="1:19" s="66" customFormat="1">
      <c r="A469" s="150"/>
      <c r="B469" s="26"/>
      <c r="C469" s="26"/>
      <c r="D469" s="67"/>
      <c r="E469" s="67"/>
      <c r="F469" s="26"/>
      <c r="G469" s="69"/>
      <c r="I469" s="26"/>
      <c r="J469" s="69"/>
      <c r="K469" s="69"/>
      <c r="L469" s="67"/>
      <c r="M469" s="69"/>
      <c r="N469" s="71"/>
      <c r="O469" s="72"/>
      <c r="P469" s="26"/>
      <c r="Q469" s="26"/>
      <c r="R469" s="26"/>
      <c r="S469" s="26"/>
    </row>
    <row r="470" spans="1:19" s="66" customFormat="1">
      <c r="A470" s="150"/>
      <c r="B470" s="26"/>
      <c r="C470" s="26"/>
      <c r="D470" s="67"/>
      <c r="E470" s="67"/>
      <c r="F470" s="26"/>
      <c r="G470" s="69"/>
      <c r="I470" s="26"/>
      <c r="J470" s="69"/>
      <c r="K470" s="69"/>
      <c r="L470" s="67"/>
      <c r="M470" s="69"/>
      <c r="N470" s="71"/>
      <c r="O470" s="72"/>
      <c r="P470" s="26"/>
      <c r="Q470" s="26"/>
      <c r="R470" s="26"/>
      <c r="S470" s="26"/>
    </row>
    <row r="471" spans="1:19" s="66" customFormat="1">
      <c r="A471" s="150"/>
      <c r="B471" s="26"/>
      <c r="C471" s="26"/>
      <c r="D471" s="67"/>
      <c r="E471" s="67"/>
      <c r="F471" s="26"/>
      <c r="G471" s="69"/>
      <c r="I471" s="26"/>
      <c r="J471" s="69"/>
      <c r="K471" s="69"/>
      <c r="L471" s="67"/>
      <c r="M471" s="69"/>
      <c r="N471" s="71"/>
      <c r="O471" s="72"/>
      <c r="P471" s="26"/>
      <c r="Q471" s="26"/>
      <c r="R471" s="26"/>
      <c r="S471" s="26"/>
    </row>
    <row r="472" spans="1:19" s="66" customFormat="1">
      <c r="A472" s="150"/>
      <c r="B472" s="26"/>
      <c r="C472" s="26"/>
      <c r="D472" s="67"/>
      <c r="E472" s="67"/>
      <c r="F472" s="26"/>
      <c r="G472" s="69"/>
      <c r="I472" s="26"/>
      <c r="J472" s="69"/>
      <c r="K472" s="69"/>
      <c r="L472" s="67"/>
      <c r="M472" s="69"/>
      <c r="N472" s="71"/>
      <c r="O472" s="72"/>
      <c r="P472" s="26"/>
      <c r="Q472" s="26"/>
      <c r="R472" s="26"/>
      <c r="S472" s="26"/>
    </row>
    <row r="473" spans="1:19" s="66" customFormat="1">
      <c r="A473" s="150"/>
      <c r="B473" s="26"/>
      <c r="C473" s="26"/>
      <c r="D473" s="67"/>
      <c r="E473" s="67"/>
      <c r="F473" s="26"/>
      <c r="G473" s="69"/>
      <c r="I473" s="26"/>
      <c r="J473" s="69"/>
      <c r="K473" s="69"/>
      <c r="L473" s="67"/>
      <c r="M473" s="69"/>
      <c r="N473" s="71"/>
      <c r="O473" s="72"/>
      <c r="P473" s="26"/>
      <c r="Q473" s="26"/>
      <c r="R473" s="26"/>
      <c r="S473" s="26"/>
    </row>
    <row r="474" spans="1:19" s="66" customFormat="1">
      <c r="A474" s="150"/>
      <c r="B474" s="26"/>
      <c r="C474" s="26"/>
      <c r="D474" s="67"/>
      <c r="E474" s="67"/>
      <c r="F474" s="26"/>
      <c r="G474" s="69"/>
      <c r="I474" s="26"/>
      <c r="J474" s="69"/>
      <c r="K474" s="69"/>
      <c r="L474" s="67"/>
      <c r="M474" s="69"/>
      <c r="N474" s="71"/>
      <c r="O474" s="72"/>
      <c r="P474" s="26"/>
      <c r="Q474" s="26"/>
      <c r="R474" s="26"/>
      <c r="S474" s="26"/>
    </row>
    <row r="475" spans="1:19" s="66" customFormat="1">
      <c r="A475" s="150"/>
      <c r="B475" s="26"/>
      <c r="C475" s="26"/>
      <c r="D475" s="67"/>
      <c r="E475" s="67"/>
      <c r="F475" s="26"/>
      <c r="G475" s="69"/>
      <c r="I475" s="26"/>
      <c r="J475" s="69"/>
      <c r="K475" s="69"/>
      <c r="L475" s="67"/>
      <c r="M475" s="69"/>
      <c r="N475" s="71"/>
      <c r="O475" s="72"/>
      <c r="P475" s="26"/>
      <c r="Q475" s="26"/>
      <c r="R475" s="26"/>
      <c r="S475" s="26"/>
    </row>
    <row r="476" spans="1:19" s="66" customFormat="1">
      <c r="A476" s="150"/>
      <c r="B476" s="26"/>
      <c r="C476" s="26"/>
      <c r="D476" s="67"/>
      <c r="E476" s="67"/>
      <c r="F476" s="26"/>
      <c r="G476" s="69"/>
      <c r="I476" s="26"/>
      <c r="J476" s="69"/>
      <c r="K476" s="69"/>
      <c r="L476" s="67"/>
      <c r="M476" s="69"/>
      <c r="N476" s="71"/>
      <c r="O476" s="72"/>
      <c r="P476" s="26"/>
      <c r="Q476" s="26"/>
      <c r="R476" s="26"/>
      <c r="S476" s="26"/>
    </row>
    <row r="477" spans="1:19" s="66" customFormat="1">
      <c r="A477" s="150"/>
      <c r="B477" s="26"/>
      <c r="C477" s="26"/>
      <c r="D477" s="67"/>
      <c r="E477" s="67"/>
      <c r="F477" s="26"/>
      <c r="G477" s="69"/>
      <c r="I477" s="26"/>
      <c r="J477" s="69"/>
      <c r="K477" s="69"/>
      <c r="L477" s="67"/>
      <c r="M477" s="69"/>
      <c r="N477" s="71"/>
      <c r="O477" s="72"/>
      <c r="P477" s="26"/>
      <c r="Q477" s="26"/>
      <c r="R477" s="26"/>
      <c r="S477" s="26"/>
    </row>
    <row r="478" spans="1:19" s="66" customFormat="1">
      <c r="A478" s="150"/>
      <c r="B478" s="26"/>
      <c r="C478" s="26"/>
      <c r="D478" s="67"/>
      <c r="E478" s="67"/>
      <c r="F478" s="26"/>
      <c r="G478" s="69"/>
      <c r="I478" s="26"/>
      <c r="J478" s="69"/>
      <c r="K478" s="69"/>
      <c r="L478" s="67"/>
      <c r="M478" s="69"/>
      <c r="N478" s="71"/>
      <c r="O478" s="72"/>
      <c r="P478" s="26"/>
      <c r="Q478" s="26"/>
      <c r="R478" s="26"/>
      <c r="S478" s="26"/>
    </row>
    <row r="479" spans="1:19" s="66" customFormat="1">
      <c r="A479" s="150"/>
      <c r="B479" s="26"/>
      <c r="C479" s="26"/>
      <c r="D479" s="67"/>
      <c r="E479" s="67"/>
      <c r="F479" s="26"/>
      <c r="G479" s="69"/>
      <c r="I479" s="26"/>
      <c r="J479" s="69"/>
      <c r="K479" s="69"/>
      <c r="L479" s="67"/>
      <c r="M479" s="69"/>
      <c r="N479" s="71"/>
      <c r="O479" s="72"/>
      <c r="P479" s="26"/>
      <c r="Q479" s="26"/>
      <c r="R479" s="26"/>
      <c r="S479" s="26"/>
    </row>
    <row r="480" spans="1:19" s="66" customFormat="1">
      <c r="A480" s="150"/>
      <c r="B480" s="26"/>
      <c r="C480" s="26"/>
      <c r="D480" s="67"/>
      <c r="E480" s="67"/>
      <c r="F480" s="26"/>
      <c r="G480" s="69"/>
      <c r="I480" s="26"/>
      <c r="J480" s="69"/>
      <c r="K480" s="69"/>
      <c r="L480" s="67"/>
      <c r="M480" s="69"/>
      <c r="N480" s="71"/>
      <c r="O480" s="72"/>
      <c r="P480" s="26"/>
      <c r="Q480" s="26"/>
      <c r="R480" s="26"/>
      <c r="S480" s="26"/>
    </row>
    <row r="481" spans="1:19" s="66" customFormat="1">
      <c r="A481" s="150"/>
      <c r="B481" s="26"/>
      <c r="C481" s="26"/>
      <c r="D481" s="67"/>
      <c r="E481" s="67"/>
      <c r="F481" s="26"/>
      <c r="G481" s="69"/>
      <c r="I481" s="26"/>
      <c r="J481" s="69"/>
      <c r="K481" s="69"/>
      <c r="L481" s="67"/>
      <c r="M481" s="69"/>
      <c r="N481" s="71"/>
      <c r="O481" s="72"/>
      <c r="P481" s="26"/>
      <c r="Q481" s="26"/>
      <c r="R481" s="26"/>
      <c r="S481" s="26"/>
    </row>
    <row r="482" spans="1:19" s="66" customFormat="1">
      <c r="A482" s="150"/>
      <c r="B482" s="26"/>
      <c r="C482" s="26"/>
      <c r="D482" s="67"/>
      <c r="E482" s="67"/>
      <c r="F482" s="26"/>
      <c r="G482" s="69"/>
      <c r="I482" s="26"/>
      <c r="J482" s="69"/>
      <c r="K482" s="69"/>
      <c r="L482" s="67"/>
      <c r="M482" s="69"/>
      <c r="N482" s="71"/>
      <c r="O482" s="72"/>
      <c r="P482" s="26"/>
      <c r="Q482" s="26"/>
      <c r="R482" s="26"/>
      <c r="S482" s="26"/>
    </row>
    <row r="483" spans="1:19" s="66" customFormat="1">
      <c r="A483" s="150"/>
      <c r="B483" s="26"/>
      <c r="C483" s="26"/>
      <c r="D483" s="67"/>
      <c r="E483" s="67"/>
      <c r="F483" s="26"/>
      <c r="G483" s="69"/>
      <c r="I483" s="26"/>
      <c r="J483" s="69"/>
      <c r="K483" s="69"/>
      <c r="L483" s="67"/>
      <c r="M483" s="69"/>
      <c r="N483" s="71"/>
      <c r="O483" s="72"/>
      <c r="P483" s="26"/>
      <c r="Q483" s="26"/>
      <c r="R483" s="26"/>
      <c r="S483" s="26"/>
    </row>
    <row r="484" spans="1:19" s="66" customFormat="1">
      <c r="A484" s="150"/>
      <c r="B484" s="26"/>
      <c r="C484" s="26"/>
      <c r="D484" s="67"/>
      <c r="E484" s="67"/>
      <c r="F484" s="26"/>
      <c r="G484" s="69"/>
      <c r="I484" s="26"/>
      <c r="J484" s="69"/>
      <c r="K484" s="69"/>
      <c r="L484" s="67"/>
      <c r="M484" s="69"/>
      <c r="N484" s="71"/>
      <c r="O484" s="72"/>
      <c r="P484" s="26"/>
      <c r="Q484" s="26"/>
      <c r="R484" s="26"/>
      <c r="S484" s="26"/>
    </row>
    <row r="485" spans="1:19" s="66" customFormat="1">
      <c r="A485" s="150"/>
      <c r="B485" s="26"/>
      <c r="C485" s="26"/>
      <c r="D485" s="67"/>
      <c r="E485" s="67"/>
      <c r="F485" s="26"/>
      <c r="G485" s="69"/>
      <c r="I485" s="26"/>
      <c r="J485" s="69"/>
      <c r="K485" s="69"/>
      <c r="L485" s="67"/>
      <c r="M485" s="69"/>
      <c r="N485" s="71"/>
      <c r="O485" s="72"/>
      <c r="P485" s="26"/>
      <c r="Q485" s="26"/>
      <c r="R485" s="26"/>
      <c r="S485" s="26"/>
    </row>
    <row r="486" spans="1:19" s="66" customFormat="1">
      <c r="A486" s="150"/>
      <c r="B486" s="26"/>
      <c r="C486" s="26"/>
      <c r="D486" s="67"/>
      <c r="E486" s="67"/>
      <c r="F486" s="26"/>
      <c r="G486" s="69"/>
      <c r="I486" s="26"/>
      <c r="J486" s="69"/>
      <c r="K486" s="69"/>
      <c r="L486" s="67"/>
      <c r="M486" s="69"/>
      <c r="N486" s="71"/>
      <c r="O486" s="72"/>
      <c r="P486" s="26"/>
      <c r="Q486" s="26"/>
      <c r="R486" s="26"/>
      <c r="S486" s="26"/>
    </row>
    <row r="487" spans="1:19" s="66" customFormat="1">
      <c r="A487" s="150"/>
      <c r="B487" s="26"/>
      <c r="C487" s="26"/>
      <c r="D487" s="67"/>
      <c r="E487" s="67"/>
      <c r="F487" s="26"/>
      <c r="G487" s="69"/>
      <c r="I487" s="26"/>
      <c r="J487" s="69"/>
      <c r="K487" s="69"/>
      <c r="L487" s="67"/>
      <c r="M487" s="69"/>
      <c r="N487" s="71"/>
      <c r="O487" s="72"/>
      <c r="P487" s="26"/>
      <c r="Q487" s="26"/>
      <c r="R487" s="26"/>
      <c r="S487" s="26"/>
    </row>
    <row r="488" spans="1:19" s="66" customFormat="1">
      <c r="A488" s="150"/>
      <c r="B488" s="26"/>
      <c r="C488" s="26"/>
      <c r="D488" s="67"/>
      <c r="E488" s="67"/>
      <c r="F488" s="26"/>
      <c r="G488" s="69"/>
      <c r="I488" s="26"/>
      <c r="J488" s="69"/>
      <c r="K488" s="69"/>
      <c r="L488" s="67"/>
      <c r="M488" s="69"/>
      <c r="N488" s="71"/>
      <c r="O488" s="72"/>
      <c r="P488" s="26"/>
      <c r="Q488" s="26"/>
      <c r="R488" s="26"/>
      <c r="S488" s="26"/>
    </row>
    <row r="489" spans="1:19" s="66" customFormat="1">
      <c r="A489" s="150"/>
      <c r="B489" s="26"/>
      <c r="C489" s="26"/>
      <c r="D489" s="67"/>
      <c r="E489" s="67"/>
      <c r="F489" s="26"/>
      <c r="G489" s="69"/>
      <c r="I489" s="26"/>
      <c r="J489" s="69"/>
      <c r="K489" s="69"/>
      <c r="L489" s="67"/>
      <c r="M489" s="69"/>
      <c r="N489" s="71"/>
      <c r="O489" s="72"/>
      <c r="P489" s="26"/>
      <c r="Q489" s="26"/>
      <c r="R489" s="26"/>
      <c r="S489" s="26"/>
    </row>
    <row r="490" spans="1:19" s="66" customFormat="1">
      <c r="A490" s="150"/>
      <c r="B490" s="26"/>
      <c r="C490" s="26"/>
      <c r="D490" s="67"/>
      <c r="E490" s="67"/>
      <c r="F490" s="26"/>
      <c r="G490" s="69"/>
      <c r="I490" s="26"/>
      <c r="J490" s="69"/>
      <c r="K490" s="69"/>
      <c r="L490" s="67"/>
      <c r="M490" s="69"/>
      <c r="N490" s="71"/>
      <c r="O490" s="72"/>
      <c r="P490" s="26"/>
      <c r="Q490" s="26"/>
      <c r="R490" s="26"/>
      <c r="S490" s="26"/>
    </row>
    <row r="491" spans="1:19" s="66" customFormat="1">
      <c r="A491" s="150"/>
      <c r="B491" s="26"/>
      <c r="C491" s="26"/>
      <c r="D491" s="67"/>
      <c r="E491" s="67"/>
      <c r="F491" s="26"/>
      <c r="G491" s="69"/>
      <c r="I491" s="26"/>
      <c r="J491" s="69"/>
      <c r="K491" s="69"/>
      <c r="L491" s="67"/>
      <c r="M491" s="69"/>
      <c r="N491" s="71"/>
      <c r="O491" s="72"/>
      <c r="P491" s="26"/>
      <c r="Q491" s="26"/>
      <c r="R491" s="26"/>
      <c r="S491" s="26"/>
    </row>
    <row r="492" spans="1:19" s="66" customFormat="1">
      <c r="A492" s="150"/>
      <c r="B492" s="26"/>
      <c r="C492" s="26"/>
      <c r="D492" s="67"/>
      <c r="E492" s="67"/>
      <c r="F492" s="26"/>
      <c r="G492" s="69"/>
      <c r="I492" s="26"/>
      <c r="J492" s="69"/>
      <c r="K492" s="69"/>
      <c r="L492" s="67"/>
      <c r="M492" s="69"/>
      <c r="N492" s="71"/>
      <c r="O492" s="72"/>
      <c r="P492" s="26"/>
      <c r="Q492" s="26"/>
      <c r="R492" s="26"/>
      <c r="S492" s="26"/>
    </row>
    <row r="493" spans="1:19" s="66" customFormat="1">
      <c r="A493" s="150"/>
      <c r="B493" s="26"/>
      <c r="C493" s="26"/>
      <c r="D493" s="67"/>
      <c r="E493" s="67"/>
      <c r="F493" s="26"/>
      <c r="G493" s="69"/>
      <c r="I493" s="26"/>
      <c r="J493" s="69"/>
      <c r="K493" s="69"/>
      <c r="L493" s="67"/>
      <c r="M493" s="69"/>
      <c r="N493" s="71"/>
      <c r="O493" s="72"/>
      <c r="P493" s="26"/>
      <c r="Q493" s="26"/>
      <c r="R493" s="26"/>
      <c r="S493" s="26"/>
    </row>
    <row r="494" spans="1:19" s="66" customFormat="1">
      <c r="A494" s="150"/>
      <c r="B494" s="26"/>
      <c r="C494" s="26"/>
      <c r="D494" s="67"/>
      <c r="E494" s="67"/>
      <c r="F494" s="26"/>
      <c r="G494" s="69"/>
      <c r="I494" s="26"/>
      <c r="J494" s="69"/>
      <c r="K494" s="69"/>
      <c r="L494" s="67"/>
      <c r="M494" s="69"/>
      <c r="N494" s="71"/>
      <c r="O494" s="72"/>
      <c r="P494" s="26"/>
      <c r="Q494" s="26"/>
      <c r="R494" s="26"/>
      <c r="S494" s="26"/>
    </row>
    <row r="495" spans="1:19" s="66" customFormat="1">
      <c r="A495" s="150"/>
      <c r="B495" s="26"/>
      <c r="C495" s="26"/>
      <c r="D495" s="67"/>
      <c r="E495" s="67"/>
      <c r="F495" s="26"/>
      <c r="G495" s="69"/>
      <c r="I495" s="26"/>
      <c r="J495" s="69"/>
      <c r="K495" s="69"/>
      <c r="L495" s="67"/>
      <c r="M495" s="69"/>
      <c r="N495" s="71"/>
      <c r="O495" s="72"/>
      <c r="P495" s="26"/>
      <c r="Q495" s="26"/>
      <c r="R495" s="26"/>
      <c r="S495" s="26"/>
    </row>
    <row r="496" spans="1:19" s="66" customFormat="1">
      <c r="A496" s="150"/>
      <c r="B496" s="26"/>
      <c r="C496" s="26"/>
      <c r="D496" s="67"/>
      <c r="E496" s="67"/>
      <c r="F496" s="26"/>
      <c r="G496" s="69"/>
      <c r="I496" s="26"/>
      <c r="J496" s="69"/>
      <c r="K496" s="69"/>
      <c r="L496" s="67"/>
      <c r="M496" s="69"/>
      <c r="N496" s="71"/>
      <c r="O496" s="72"/>
      <c r="P496" s="26"/>
      <c r="Q496" s="26"/>
      <c r="R496" s="26"/>
      <c r="S496" s="26"/>
    </row>
    <row r="497" spans="1:19" s="66" customFormat="1">
      <c r="A497" s="150"/>
      <c r="B497" s="26"/>
      <c r="C497" s="26"/>
      <c r="D497" s="67"/>
      <c r="E497" s="67"/>
      <c r="F497" s="26"/>
      <c r="G497" s="69"/>
      <c r="I497" s="26"/>
      <c r="J497" s="69"/>
      <c r="K497" s="69"/>
      <c r="L497" s="67"/>
      <c r="M497" s="69"/>
      <c r="N497" s="71"/>
      <c r="O497" s="72"/>
      <c r="P497" s="26"/>
      <c r="Q497" s="26"/>
      <c r="R497" s="26"/>
      <c r="S497" s="26"/>
    </row>
    <row r="498" spans="1:19" s="66" customFormat="1">
      <c r="A498" s="150"/>
      <c r="B498" s="26"/>
      <c r="C498" s="26"/>
      <c r="D498" s="67"/>
      <c r="E498" s="67"/>
      <c r="F498" s="26"/>
      <c r="G498" s="69"/>
      <c r="I498" s="26"/>
      <c r="J498" s="69"/>
      <c r="K498" s="69"/>
      <c r="L498" s="67"/>
      <c r="M498" s="69"/>
      <c r="N498" s="71"/>
      <c r="O498" s="72"/>
      <c r="P498" s="26"/>
      <c r="Q498" s="26"/>
      <c r="R498" s="26"/>
      <c r="S498" s="26"/>
    </row>
    <row r="499" spans="1:19" s="66" customFormat="1">
      <c r="A499" s="150"/>
      <c r="B499" s="26"/>
      <c r="C499" s="26"/>
      <c r="D499" s="67"/>
      <c r="E499" s="67"/>
      <c r="F499" s="26"/>
      <c r="G499" s="69"/>
      <c r="I499" s="26"/>
      <c r="J499" s="69"/>
      <c r="K499" s="69"/>
      <c r="L499" s="67"/>
      <c r="M499" s="69"/>
      <c r="N499" s="71"/>
      <c r="O499" s="72"/>
      <c r="P499" s="26"/>
      <c r="Q499" s="26"/>
      <c r="R499" s="26"/>
      <c r="S499" s="26"/>
    </row>
    <row r="500" spans="1:19" s="66" customFormat="1">
      <c r="A500" s="150"/>
      <c r="B500" s="26"/>
      <c r="C500" s="26"/>
      <c r="D500" s="67"/>
      <c r="E500" s="67"/>
      <c r="F500" s="26"/>
      <c r="G500" s="69"/>
      <c r="I500" s="26"/>
      <c r="J500" s="69"/>
      <c r="K500" s="69"/>
      <c r="L500" s="67"/>
      <c r="M500" s="69"/>
      <c r="N500" s="71"/>
      <c r="O500" s="72"/>
      <c r="P500" s="26"/>
      <c r="Q500" s="26"/>
      <c r="R500" s="26"/>
      <c r="S500" s="26"/>
    </row>
    <row r="501" spans="1:19" s="66" customFormat="1">
      <c r="A501" s="150"/>
      <c r="B501" s="26"/>
      <c r="C501" s="26"/>
      <c r="D501" s="67"/>
      <c r="E501" s="67"/>
      <c r="F501" s="26"/>
      <c r="G501" s="69"/>
      <c r="I501" s="26"/>
      <c r="J501" s="69"/>
      <c r="K501" s="69"/>
      <c r="L501" s="67"/>
      <c r="M501" s="69"/>
      <c r="N501" s="71"/>
      <c r="O501" s="72"/>
      <c r="P501" s="26"/>
      <c r="Q501" s="26"/>
      <c r="R501" s="26"/>
      <c r="S501" s="26"/>
    </row>
    <row r="502" spans="1:19" s="66" customFormat="1">
      <c r="A502" s="150"/>
      <c r="B502" s="26"/>
      <c r="C502" s="26"/>
      <c r="D502" s="67"/>
      <c r="E502" s="67"/>
      <c r="F502" s="26"/>
      <c r="G502" s="69"/>
      <c r="I502" s="26"/>
      <c r="J502" s="69"/>
      <c r="K502" s="69"/>
      <c r="L502" s="67"/>
      <c r="M502" s="69"/>
      <c r="N502" s="71"/>
      <c r="O502" s="72"/>
      <c r="P502" s="26"/>
      <c r="Q502" s="26"/>
      <c r="R502" s="26"/>
      <c r="S502" s="26"/>
    </row>
    <row r="503" spans="1:19" s="66" customFormat="1">
      <c r="A503" s="150"/>
      <c r="B503" s="26"/>
      <c r="C503" s="26"/>
      <c r="D503" s="67"/>
      <c r="E503" s="67"/>
      <c r="F503" s="26"/>
      <c r="G503" s="69"/>
      <c r="I503" s="26"/>
      <c r="J503" s="69"/>
      <c r="K503" s="69"/>
      <c r="L503" s="67"/>
      <c r="M503" s="69"/>
      <c r="N503" s="71"/>
      <c r="O503" s="72"/>
      <c r="P503" s="26"/>
      <c r="Q503" s="26"/>
      <c r="R503" s="26"/>
      <c r="S503" s="26"/>
    </row>
    <row r="504" spans="1:19" s="66" customFormat="1">
      <c r="A504" s="150"/>
      <c r="B504" s="26"/>
      <c r="C504" s="26"/>
      <c r="D504" s="67"/>
      <c r="E504" s="67"/>
      <c r="F504" s="26"/>
      <c r="G504" s="69"/>
      <c r="I504" s="26"/>
      <c r="J504" s="69"/>
      <c r="K504" s="69"/>
      <c r="L504" s="67"/>
      <c r="M504" s="69"/>
      <c r="N504" s="71"/>
      <c r="O504" s="72"/>
      <c r="P504" s="26"/>
      <c r="Q504" s="26"/>
      <c r="R504" s="26"/>
      <c r="S504" s="26"/>
    </row>
    <row r="505" spans="1:19" s="66" customFormat="1">
      <c r="A505" s="150"/>
      <c r="B505" s="26"/>
      <c r="C505" s="26"/>
      <c r="D505" s="67"/>
      <c r="E505" s="67"/>
      <c r="F505" s="26"/>
      <c r="G505" s="69"/>
      <c r="I505" s="26"/>
      <c r="J505" s="69"/>
      <c r="K505" s="69"/>
      <c r="L505" s="67"/>
      <c r="M505" s="69"/>
      <c r="N505" s="71"/>
      <c r="O505" s="72"/>
      <c r="P505" s="26"/>
      <c r="Q505" s="26"/>
      <c r="R505" s="26"/>
      <c r="S505" s="26"/>
    </row>
    <row r="506" spans="1:19" s="66" customFormat="1">
      <c r="A506" s="150"/>
      <c r="B506" s="26"/>
      <c r="C506" s="26"/>
      <c r="D506" s="67"/>
      <c r="E506" s="67"/>
      <c r="F506" s="26"/>
      <c r="G506" s="69"/>
      <c r="I506" s="26"/>
      <c r="J506" s="69"/>
      <c r="K506" s="69"/>
      <c r="L506" s="67"/>
      <c r="M506" s="69"/>
      <c r="N506" s="71"/>
      <c r="O506" s="72"/>
      <c r="P506" s="26"/>
      <c r="Q506" s="26"/>
      <c r="R506" s="26"/>
      <c r="S506" s="26"/>
    </row>
    <row r="507" spans="1:19" s="66" customFormat="1">
      <c r="A507" s="150"/>
      <c r="B507" s="26"/>
      <c r="C507" s="26"/>
      <c r="D507" s="67"/>
      <c r="E507" s="67"/>
      <c r="F507" s="26"/>
      <c r="G507" s="69"/>
      <c r="I507" s="26"/>
      <c r="J507" s="69"/>
      <c r="K507" s="69"/>
      <c r="L507" s="67"/>
      <c r="M507" s="69"/>
      <c r="N507" s="71"/>
      <c r="O507" s="72"/>
      <c r="P507" s="26"/>
      <c r="Q507" s="26"/>
      <c r="R507" s="26"/>
      <c r="S507" s="26"/>
    </row>
    <row r="508" spans="1:19" s="66" customFormat="1">
      <c r="A508" s="150"/>
      <c r="B508" s="26"/>
      <c r="C508" s="26"/>
      <c r="D508" s="67"/>
      <c r="E508" s="67"/>
      <c r="F508" s="26"/>
      <c r="G508" s="69"/>
      <c r="I508" s="26"/>
      <c r="J508" s="69"/>
      <c r="K508" s="69"/>
      <c r="L508" s="67"/>
      <c r="M508" s="69"/>
      <c r="N508" s="71"/>
      <c r="O508" s="72"/>
      <c r="P508" s="26"/>
      <c r="Q508" s="26"/>
      <c r="R508" s="26"/>
      <c r="S508" s="26"/>
    </row>
    <row r="509" spans="1:19" s="66" customFormat="1">
      <c r="A509" s="150"/>
      <c r="B509" s="26"/>
      <c r="C509" s="26"/>
      <c r="D509" s="67"/>
      <c r="E509" s="67"/>
      <c r="F509" s="26"/>
      <c r="G509" s="69"/>
      <c r="I509" s="26"/>
      <c r="J509" s="69"/>
      <c r="K509" s="69"/>
      <c r="L509" s="67"/>
      <c r="M509" s="69"/>
      <c r="N509" s="71"/>
      <c r="O509" s="72"/>
      <c r="P509" s="26"/>
      <c r="Q509" s="26"/>
      <c r="R509" s="26"/>
      <c r="S509" s="26"/>
    </row>
    <row r="510" spans="1:19" s="66" customFormat="1">
      <c r="A510" s="150"/>
      <c r="B510" s="26"/>
      <c r="C510" s="26"/>
      <c r="D510" s="67"/>
      <c r="E510" s="67"/>
      <c r="F510" s="26"/>
      <c r="G510" s="69"/>
      <c r="I510" s="26"/>
      <c r="J510" s="69"/>
      <c r="K510" s="69"/>
      <c r="L510" s="67"/>
      <c r="M510" s="69"/>
      <c r="N510" s="71"/>
      <c r="O510" s="72"/>
      <c r="P510" s="26"/>
      <c r="Q510" s="26"/>
      <c r="R510" s="26"/>
      <c r="S510" s="26"/>
    </row>
    <row r="511" spans="1:19" s="66" customFormat="1">
      <c r="A511" s="150"/>
      <c r="B511" s="26"/>
      <c r="C511" s="26"/>
      <c r="D511" s="67"/>
      <c r="E511" s="67"/>
      <c r="F511" s="26"/>
      <c r="G511" s="69"/>
      <c r="I511" s="26"/>
      <c r="J511" s="69"/>
      <c r="K511" s="69"/>
      <c r="L511" s="67"/>
      <c r="M511" s="69"/>
      <c r="N511" s="71"/>
      <c r="O511" s="72"/>
      <c r="P511" s="26"/>
      <c r="Q511" s="26"/>
      <c r="R511" s="26"/>
      <c r="S511" s="26"/>
    </row>
    <row r="512" spans="1:19" s="66" customFormat="1">
      <c r="A512" s="150"/>
      <c r="B512" s="26"/>
      <c r="C512" s="26"/>
      <c r="D512" s="67"/>
      <c r="E512" s="67"/>
      <c r="F512" s="26"/>
      <c r="G512" s="69"/>
      <c r="I512" s="26"/>
      <c r="J512" s="69"/>
      <c r="K512" s="69"/>
      <c r="L512" s="67"/>
      <c r="M512" s="69"/>
      <c r="N512" s="71"/>
      <c r="O512" s="72"/>
      <c r="P512" s="26"/>
      <c r="Q512" s="26"/>
      <c r="R512" s="26"/>
      <c r="S512" s="26"/>
    </row>
    <row r="513" spans="1:19" s="66" customFormat="1">
      <c r="A513" s="150"/>
      <c r="B513" s="26"/>
      <c r="C513" s="26"/>
      <c r="D513" s="67"/>
      <c r="E513" s="67"/>
      <c r="F513" s="26"/>
      <c r="G513" s="69"/>
      <c r="I513" s="26"/>
      <c r="J513" s="69"/>
      <c r="K513" s="69"/>
      <c r="L513" s="67"/>
      <c r="M513" s="69"/>
      <c r="N513" s="71"/>
      <c r="O513" s="72"/>
      <c r="P513" s="26"/>
      <c r="Q513" s="26"/>
      <c r="R513" s="26"/>
      <c r="S513" s="26"/>
    </row>
    <row r="514" spans="1:19" s="66" customFormat="1">
      <c r="A514" s="150"/>
      <c r="B514" s="26"/>
      <c r="C514" s="26"/>
      <c r="D514" s="67"/>
      <c r="E514" s="67"/>
      <c r="F514" s="26"/>
      <c r="G514" s="69"/>
      <c r="I514" s="26"/>
      <c r="J514" s="69"/>
      <c r="K514" s="69"/>
      <c r="L514" s="67"/>
      <c r="M514" s="69"/>
      <c r="N514" s="71"/>
      <c r="O514" s="72"/>
      <c r="P514" s="26"/>
      <c r="Q514" s="26"/>
      <c r="R514" s="26"/>
      <c r="S514" s="26"/>
    </row>
    <row r="515" spans="1:19"/>
    <row r="516" spans="1:19"/>
    <row r="517" spans="1:19"/>
    <row r="518" spans="1:19"/>
    <row r="519" spans="1:19" s="150" customFormat="1">
      <c r="B519" s="26"/>
      <c r="C519" s="26"/>
      <c r="D519" s="67"/>
      <c r="E519" s="67"/>
      <c r="F519" s="26"/>
      <c r="G519" s="69"/>
      <c r="H519" s="66"/>
      <c r="I519" s="26"/>
      <c r="J519" s="69"/>
      <c r="K519" s="69"/>
      <c r="L519" s="67"/>
      <c r="M519" s="69"/>
      <c r="N519" s="71"/>
      <c r="O519" s="72"/>
      <c r="P519" s="26"/>
      <c r="Q519" s="26"/>
      <c r="R519" s="26"/>
      <c r="S519" s="26"/>
    </row>
    <row r="520" spans="1:19" s="150" customFormat="1">
      <c r="B520" s="26"/>
      <c r="C520" s="26"/>
      <c r="D520" s="67"/>
      <c r="E520" s="67"/>
      <c r="F520" s="26"/>
      <c r="G520" s="69"/>
      <c r="H520" s="66"/>
      <c r="I520" s="26"/>
      <c r="J520" s="69"/>
      <c r="K520" s="69"/>
      <c r="L520" s="67"/>
      <c r="M520" s="69"/>
      <c r="N520" s="71"/>
      <c r="O520" s="72"/>
      <c r="P520" s="26"/>
      <c r="Q520" s="26"/>
      <c r="R520" s="26"/>
      <c r="S520" s="26"/>
    </row>
    <row r="521" spans="1:19" s="150" customFormat="1">
      <c r="B521" s="26"/>
      <c r="C521" s="26"/>
      <c r="D521" s="67"/>
      <c r="E521" s="67"/>
      <c r="F521" s="26"/>
      <c r="G521" s="69"/>
      <c r="H521" s="66"/>
      <c r="I521" s="26"/>
      <c r="J521" s="69"/>
      <c r="K521" s="69"/>
      <c r="L521" s="67"/>
      <c r="M521" s="69"/>
      <c r="N521" s="71"/>
      <c r="O521" s="72"/>
      <c r="P521" s="26"/>
      <c r="Q521" s="26"/>
      <c r="R521" s="26"/>
      <c r="S521" s="26"/>
    </row>
    <row r="522" spans="1:19" s="150" customFormat="1">
      <c r="B522" s="26"/>
      <c r="C522" s="26"/>
      <c r="D522" s="67"/>
      <c r="E522" s="67"/>
      <c r="F522" s="26"/>
      <c r="G522" s="69"/>
      <c r="H522" s="66"/>
      <c r="I522" s="26"/>
      <c r="J522" s="69"/>
      <c r="K522" s="69"/>
      <c r="L522" s="67"/>
      <c r="M522" s="69"/>
      <c r="N522" s="71"/>
      <c r="O522" s="72"/>
      <c r="P522" s="26"/>
      <c r="Q522" s="26"/>
      <c r="R522" s="26"/>
      <c r="S522" s="26"/>
    </row>
    <row r="523" spans="1:19" s="150" customFormat="1">
      <c r="B523" s="26"/>
      <c r="C523" s="26"/>
      <c r="D523" s="67"/>
      <c r="E523" s="67"/>
      <c r="F523" s="26"/>
      <c r="G523" s="69"/>
      <c r="H523" s="66"/>
      <c r="I523" s="26"/>
      <c r="J523" s="69"/>
      <c r="K523" s="69"/>
      <c r="L523" s="67"/>
      <c r="M523" s="69"/>
      <c r="N523" s="71"/>
      <c r="O523" s="72"/>
      <c r="P523" s="26"/>
      <c r="Q523" s="26"/>
      <c r="R523" s="26"/>
      <c r="S523" s="26"/>
    </row>
    <row r="524" spans="1:19" s="150" customFormat="1">
      <c r="B524" s="26"/>
      <c r="C524" s="26"/>
      <c r="D524" s="67"/>
      <c r="E524" s="67"/>
      <c r="F524" s="26"/>
      <c r="G524" s="69"/>
      <c r="H524" s="66"/>
      <c r="I524" s="26"/>
      <c r="J524" s="69"/>
      <c r="K524" s="69"/>
      <c r="L524" s="67"/>
      <c r="M524" s="69"/>
      <c r="N524" s="71"/>
      <c r="O524" s="72"/>
      <c r="P524" s="26"/>
      <c r="Q524" s="26"/>
      <c r="R524" s="26"/>
      <c r="S524" s="26"/>
    </row>
    <row r="525" spans="1:19" s="150" customFormat="1">
      <c r="B525" s="26"/>
      <c r="C525" s="26"/>
      <c r="D525" s="67"/>
      <c r="E525" s="67"/>
      <c r="F525" s="26"/>
      <c r="G525" s="69"/>
      <c r="H525" s="66"/>
      <c r="I525" s="26"/>
      <c r="J525" s="69"/>
      <c r="K525" s="69"/>
      <c r="L525" s="67"/>
      <c r="M525" s="69"/>
      <c r="N525" s="71"/>
      <c r="O525" s="72"/>
      <c r="P525" s="26"/>
      <c r="Q525" s="26"/>
      <c r="R525" s="26"/>
      <c r="S525" s="26"/>
    </row>
    <row r="526" spans="1:19" s="150" customFormat="1">
      <c r="B526" s="26"/>
      <c r="C526" s="26"/>
      <c r="D526" s="67"/>
      <c r="E526" s="67"/>
      <c r="F526" s="26"/>
      <c r="G526" s="69"/>
      <c r="H526" s="66"/>
      <c r="I526" s="26"/>
      <c r="J526" s="69"/>
      <c r="K526" s="69"/>
      <c r="L526" s="67"/>
      <c r="M526" s="69"/>
      <c r="N526" s="71"/>
      <c r="O526" s="72"/>
      <c r="P526" s="26"/>
      <c r="Q526" s="26"/>
      <c r="R526" s="26"/>
      <c r="S526" s="26"/>
    </row>
    <row r="527" spans="1:19" s="150" customFormat="1">
      <c r="B527" s="26"/>
      <c r="C527" s="26"/>
      <c r="D527" s="67"/>
      <c r="E527" s="67"/>
      <c r="F527" s="26"/>
      <c r="G527" s="69"/>
      <c r="H527" s="66"/>
      <c r="I527" s="26"/>
      <c r="J527" s="69"/>
      <c r="K527" s="69"/>
      <c r="L527" s="67"/>
      <c r="M527" s="69"/>
      <c r="N527" s="71"/>
      <c r="O527" s="72"/>
      <c r="P527" s="26"/>
      <c r="Q527" s="26"/>
      <c r="R527" s="26"/>
      <c r="S527" s="26"/>
    </row>
    <row r="528" spans="1:19" s="150" customFormat="1">
      <c r="B528" s="26"/>
      <c r="C528" s="26"/>
      <c r="D528" s="67"/>
      <c r="E528" s="67"/>
      <c r="F528" s="26"/>
      <c r="G528" s="69"/>
      <c r="H528" s="66"/>
      <c r="I528" s="26"/>
      <c r="J528" s="69"/>
      <c r="K528" s="69"/>
      <c r="L528" s="67"/>
      <c r="M528" s="69"/>
      <c r="N528" s="71"/>
      <c r="O528" s="72"/>
      <c r="P528" s="26"/>
      <c r="Q528" s="26"/>
      <c r="R528" s="26"/>
      <c r="S528" s="26"/>
    </row>
    <row r="529" spans="2:19" s="150" customFormat="1">
      <c r="B529" s="26"/>
      <c r="C529" s="26"/>
      <c r="D529" s="67"/>
      <c r="E529" s="67"/>
      <c r="F529" s="26"/>
      <c r="G529" s="69"/>
      <c r="H529" s="66"/>
      <c r="I529" s="26"/>
      <c r="J529" s="69"/>
      <c r="K529" s="69"/>
      <c r="L529" s="67"/>
      <c r="M529" s="69"/>
      <c r="N529" s="71"/>
      <c r="O529" s="72"/>
      <c r="P529" s="26"/>
      <c r="Q529" s="26"/>
      <c r="R529" s="26"/>
      <c r="S529" s="26"/>
    </row>
    <row r="530" spans="2:19" s="150" customFormat="1">
      <c r="B530" s="26"/>
      <c r="C530" s="26"/>
      <c r="D530" s="67"/>
      <c r="E530" s="67"/>
      <c r="F530" s="26"/>
      <c r="G530" s="69"/>
      <c r="H530" s="66"/>
      <c r="I530" s="26"/>
      <c r="J530" s="69"/>
      <c r="K530" s="69"/>
      <c r="L530" s="67"/>
      <c r="M530" s="69"/>
      <c r="N530" s="71"/>
      <c r="O530" s="72"/>
      <c r="P530" s="26"/>
      <c r="Q530" s="26"/>
      <c r="R530" s="26"/>
      <c r="S530" s="26"/>
    </row>
    <row r="531" spans="2:19" s="150" customFormat="1">
      <c r="B531" s="26"/>
      <c r="C531" s="26"/>
      <c r="D531" s="67"/>
      <c r="E531" s="67"/>
      <c r="F531" s="26"/>
      <c r="G531" s="69"/>
      <c r="H531" s="66"/>
      <c r="I531" s="26"/>
      <c r="J531" s="69"/>
      <c r="K531" s="69"/>
      <c r="L531" s="67"/>
      <c r="M531" s="69"/>
      <c r="N531" s="71"/>
      <c r="O531" s="72"/>
      <c r="P531" s="26"/>
      <c r="Q531" s="26"/>
      <c r="R531" s="26"/>
      <c r="S531" s="26"/>
    </row>
    <row r="532" spans="2:19" s="150" customFormat="1">
      <c r="B532" s="26"/>
      <c r="C532" s="26"/>
      <c r="D532" s="67"/>
      <c r="E532" s="67"/>
      <c r="F532" s="26"/>
      <c r="G532" s="69"/>
      <c r="H532" s="66"/>
      <c r="I532" s="26"/>
      <c r="J532" s="69"/>
      <c r="K532" s="69"/>
      <c r="L532" s="67"/>
      <c r="M532" s="69"/>
      <c r="N532" s="71"/>
      <c r="O532" s="72"/>
      <c r="P532" s="26"/>
      <c r="Q532" s="26"/>
      <c r="R532" s="26"/>
      <c r="S532" s="26"/>
    </row>
    <row r="533" spans="2:19" s="150" customFormat="1">
      <c r="B533" s="26"/>
      <c r="C533" s="26"/>
      <c r="D533" s="67"/>
      <c r="E533" s="67"/>
      <c r="F533" s="26"/>
      <c r="G533" s="69"/>
      <c r="H533" s="66"/>
      <c r="I533" s="26"/>
      <c r="J533" s="69"/>
      <c r="K533" s="69"/>
      <c r="L533" s="67"/>
      <c r="M533" s="69"/>
      <c r="N533" s="71"/>
      <c r="O533" s="72"/>
      <c r="P533" s="26"/>
      <c r="Q533" s="26"/>
      <c r="R533" s="26"/>
      <c r="S533" s="26"/>
    </row>
    <row r="534" spans="2:19" s="150" customFormat="1">
      <c r="B534" s="26"/>
      <c r="C534" s="26"/>
      <c r="D534" s="67"/>
      <c r="E534" s="67"/>
      <c r="F534" s="26"/>
      <c r="G534" s="69"/>
      <c r="H534" s="66"/>
      <c r="I534" s="26"/>
      <c r="J534" s="69"/>
      <c r="K534" s="69"/>
      <c r="L534" s="67"/>
      <c r="M534" s="69"/>
      <c r="N534" s="71"/>
      <c r="O534" s="72"/>
      <c r="P534" s="26"/>
      <c r="Q534" s="26"/>
      <c r="R534" s="26"/>
      <c r="S534" s="26"/>
    </row>
    <row r="535" spans="2:19" s="150" customFormat="1">
      <c r="B535" s="26"/>
      <c r="C535" s="26"/>
      <c r="D535" s="67"/>
      <c r="E535" s="67"/>
      <c r="F535" s="26"/>
      <c r="G535" s="69"/>
      <c r="H535" s="66"/>
      <c r="I535" s="26"/>
      <c r="J535" s="69"/>
      <c r="K535" s="69"/>
      <c r="L535" s="67"/>
      <c r="M535" s="69"/>
      <c r="N535" s="71"/>
      <c r="O535" s="72"/>
      <c r="P535" s="26"/>
      <c r="Q535" s="26"/>
      <c r="R535" s="26"/>
      <c r="S535" s="26"/>
    </row>
    <row r="536" spans="2:19" s="150" customFormat="1">
      <c r="B536" s="26"/>
      <c r="C536" s="26"/>
      <c r="D536" s="67"/>
      <c r="E536" s="67"/>
      <c r="F536" s="26"/>
      <c r="G536" s="69"/>
      <c r="H536" s="66"/>
      <c r="I536" s="26"/>
      <c r="J536" s="69"/>
      <c r="K536" s="69"/>
      <c r="L536" s="67"/>
      <c r="M536" s="69"/>
      <c r="N536" s="71"/>
      <c r="O536" s="72"/>
      <c r="P536" s="26"/>
      <c r="Q536" s="26"/>
      <c r="R536" s="26"/>
      <c r="S536" s="26"/>
    </row>
    <row r="537" spans="2:19" s="150" customFormat="1">
      <c r="B537" s="26"/>
      <c r="C537" s="26"/>
      <c r="D537" s="67"/>
      <c r="E537" s="67"/>
      <c r="F537" s="26"/>
      <c r="G537" s="69"/>
      <c r="H537" s="66"/>
      <c r="I537" s="26"/>
      <c r="J537" s="69"/>
      <c r="K537" s="69"/>
      <c r="L537" s="67"/>
      <c r="M537" s="69"/>
      <c r="N537" s="71"/>
      <c r="O537" s="72"/>
      <c r="P537" s="26"/>
      <c r="Q537" s="26"/>
      <c r="R537" s="26"/>
      <c r="S537" s="26"/>
    </row>
    <row r="538" spans="2:19" s="150" customFormat="1">
      <c r="B538" s="26"/>
      <c r="C538" s="26"/>
      <c r="D538" s="67"/>
      <c r="E538" s="67"/>
      <c r="F538" s="26"/>
      <c r="G538" s="69"/>
      <c r="H538" s="66"/>
      <c r="I538" s="26"/>
      <c r="J538" s="69"/>
      <c r="K538" s="69"/>
      <c r="L538" s="67"/>
      <c r="M538" s="69"/>
      <c r="N538" s="71"/>
      <c r="O538" s="72"/>
      <c r="P538" s="26"/>
      <c r="Q538" s="26"/>
      <c r="R538" s="26"/>
      <c r="S538" s="26"/>
    </row>
    <row r="539" spans="2:19" s="150" customFormat="1">
      <c r="B539" s="26"/>
      <c r="C539" s="26"/>
      <c r="D539" s="67"/>
      <c r="E539" s="67"/>
      <c r="F539" s="26"/>
      <c r="G539" s="69"/>
      <c r="H539" s="66"/>
      <c r="I539" s="26"/>
      <c r="J539" s="69"/>
      <c r="K539" s="69"/>
      <c r="L539" s="67"/>
      <c r="M539" s="69"/>
      <c r="N539" s="71"/>
      <c r="O539" s="72"/>
      <c r="P539" s="26"/>
      <c r="Q539" s="26"/>
      <c r="R539" s="26"/>
      <c r="S539" s="26"/>
    </row>
    <row r="540" spans="2:19" s="150" customFormat="1">
      <c r="B540" s="26"/>
      <c r="C540" s="26"/>
      <c r="D540" s="67"/>
      <c r="E540" s="67"/>
      <c r="F540" s="26"/>
      <c r="G540" s="69"/>
      <c r="H540" s="66"/>
      <c r="I540" s="26"/>
      <c r="J540" s="69"/>
      <c r="K540" s="69"/>
      <c r="L540" s="67"/>
      <c r="M540" s="69"/>
      <c r="N540" s="71"/>
      <c r="O540" s="72"/>
      <c r="P540" s="26"/>
      <c r="Q540" s="26"/>
      <c r="R540" s="26"/>
      <c r="S540" s="26"/>
    </row>
    <row r="541" spans="2:19" s="150" customFormat="1">
      <c r="B541" s="26"/>
      <c r="C541" s="26"/>
      <c r="D541" s="67"/>
      <c r="E541" s="67"/>
      <c r="F541" s="26"/>
      <c r="G541" s="69"/>
      <c r="H541" s="66"/>
      <c r="I541" s="26"/>
      <c r="J541" s="69"/>
      <c r="K541" s="69"/>
      <c r="L541" s="67"/>
      <c r="M541" s="69"/>
      <c r="N541" s="71"/>
      <c r="O541" s="72"/>
      <c r="P541" s="26"/>
      <c r="Q541" s="26"/>
      <c r="R541" s="26"/>
      <c r="S541" s="26"/>
    </row>
    <row r="542" spans="2:19" s="150" customFormat="1">
      <c r="B542" s="26"/>
      <c r="C542" s="26"/>
      <c r="D542" s="67"/>
      <c r="E542" s="67"/>
      <c r="F542" s="26"/>
      <c r="G542" s="69"/>
      <c r="H542" s="66"/>
      <c r="I542" s="26"/>
      <c r="J542" s="69"/>
      <c r="K542" s="69"/>
      <c r="L542" s="67"/>
      <c r="M542" s="69"/>
      <c r="N542" s="71"/>
      <c r="O542" s="72"/>
      <c r="P542" s="26"/>
      <c r="Q542" s="26"/>
      <c r="R542" s="26"/>
      <c r="S542" s="26"/>
    </row>
    <row r="543" spans="2:19" s="150" customFormat="1">
      <c r="B543" s="26"/>
      <c r="C543" s="26"/>
      <c r="D543" s="67"/>
      <c r="E543" s="67"/>
      <c r="F543" s="26"/>
      <c r="G543" s="69"/>
      <c r="H543" s="66"/>
      <c r="I543" s="26"/>
      <c r="J543" s="69"/>
      <c r="K543" s="69"/>
      <c r="L543" s="67"/>
      <c r="M543" s="69"/>
      <c r="N543" s="71"/>
      <c r="O543" s="72"/>
      <c r="P543" s="26"/>
      <c r="Q543" s="26"/>
      <c r="R543" s="26"/>
      <c r="S543" s="26"/>
    </row>
    <row r="544" spans="2:19" s="150" customFormat="1">
      <c r="B544" s="26"/>
      <c r="C544" s="26"/>
      <c r="D544" s="67"/>
      <c r="E544" s="67"/>
      <c r="F544" s="26"/>
      <c r="G544" s="69"/>
      <c r="H544" s="66"/>
      <c r="I544" s="26"/>
      <c r="J544" s="69"/>
      <c r="K544" s="69"/>
      <c r="L544" s="67"/>
      <c r="M544" s="69"/>
      <c r="N544" s="71"/>
      <c r="O544" s="72"/>
      <c r="P544" s="26"/>
      <c r="Q544" s="26"/>
      <c r="R544" s="26"/>
      <c r="S544" s="26"/>
    </row>
    <row r="545" spans="2:19"/>
    <row r="546" spans="2:19"/>
    <row r="547" spans="2:19"/>
    <row r="548" spans="2:19"/>
    <row r="549" spans="2:19"/>
    <row r="550" spans="2:19"/>
    <row r="551" spans="2:19"/>
    <row r="552" spans="2:19"/>
    <row r="553" spans="2:19"/>
    <row r="554" spans="2:19"/>
    <row r="555" spans="2:19"/>
    <row r="556" spans="2:19"/>
    <row r="557" spans="2:19"/>
    <row r="558" spans="2:19"/>
    <row r="559" spans="2:19"/>
    <row r="560" spans="2:19" s="150" customFormat="1">
      <c r="B560" s="26"/>
      <c r="C560" s="26"/>
      <c r="D560" s="67"/>
      <c r="E560" s="67"/>
      <c r="F560" s="26"/>
      <c r="G560" s="69"/>
      <c r="H560" s="66"/>
      <c r="I560" s="26"/>
      <c r="J560" s="69"/>
      <c r="K560" s="69"/>
      <c r="L560" s="67"/>
      <c r="M560" s="69"/>
      <c r="N560" s="71"/>
      <c r="O560" s="72"/>
      <c r="P560" s="26"/>
      <c r="Q560" s="26"/>
      <c r="R560" s="26"/>
      <c r="S560" s="26"/>
    </row>
    <row r="561" spans="2:19" s="150" customFormat="1">
      <c r="B561" s="26"/>
      <c r="C561" s="26"/>
      <c r="D561" s="67"/>
      <c r="E561" s="67"/>
      <c r="F561" s="26"/>
      <c r="G561" s="69"/>
      <c r="H561" s="66"/>
      <c r="I561" s="26"/>
      <c r="J561" s="69"/>
      <c r="K561" s="69"/>
      <c r="L561" s="67"/>
      <c r="M561" s="69"/>
      <c r="N561" s="71"/>
      <c r="O561" s="72"/>
      <c r="P561" s="26"/>
      <c r="Q561" s="26"/>
      <c r="R561" s="26"/>
      <c r="S561" s="26"/>
    </row>
    <row r="562" spans="2:19" s="150" customFormat="1">
      <c r="B562" s="26"/>
      <c r="C562" s="26"/>
      <c r="D562" s="67"/>
      <c r="E562" s="67"/>
      <c r="F562" s="26"/>
      <c r="G562" s="69"/>
      <c r="H562" s="66"/>
      <c r="I562" s="26"/>
      <c r="J562" s="69"/>
      <c r="K562" s="69"/>
      <c r="L562" s="67"/>
      <c r="M562" s="69"/>
      <c r="N562" s="71"/>
      <c r="O562" s="72"/>
      <c r="P562" s="26"/>
      <c r="Q562" s="26"/>
      <c r="R562" s="26"/>
      <c r="S562" s="26"/>
    </row>
    <row r="563" spans="2:19" s="150" customFormat="1">
      <c r="B563" s="26"/>
      <c r="C563" s="26"/>
      <c r="D563" s="67"/>
      <c r="E563" s="67"/>
      <c r="F563" s="26"/>
      <c r="G563" s="69"/>
      <c r="H563" s="66"/>
      <c r="I563" s="26"/>
      <c r="J563" s="69"/>
      <c r="K563" s="69"/>
      <c r="L563" s="67"/>
      <c r="M563" s="69"/>
      <c r="N563" s="71"/>
      <c r="O563" s="72"/>
      <c r="P563" s="26"/>
      <c r="Q563" s="26"/>
      <c r="R563" s="26"/>
      <c r="S563" s="26"/>
    </row>
    <row r="564" spans="2:19" s="150" customFormat="1">
      <c r="B564" s="26"/>
      <c r="C564" s="26"/>
      <c r="D564" s="67"/>
      <c r="E564" s="67"/>
      <c r="F564" s="26"/>
      <c r="G564" s="69"/>
      <c r="H564" s="66"/>
      <c r="I564" s="26"/>
      <c r="J564" s="69"/>
      <c r="K564" s="69"/>
      <c r="L564" s="67"/>
      <c r="M564" s="69"/>
      <c r="N564" s="71"/>
      <c r="O564" s="72"/>
      <c r="P564" s="26"/>
      <c r="Q564" s="26"/>
      <c r="R564" s="26"/>
      <c r="S564" s="26"/>
    </row>
    <row r="565" spans="2:19" s="150" customFormat="1">
      <c r="B565" s="26"/>
      <c r="C565" s="26"/>
      <c r="D565" s="67"/>
      <c r="E565" s="67"/>
      <c r="F565" s="26"/>
      <c r="G565" s="69"/>
      <c r="H565" s="66"/>
      <c r="I565" s="26"/>
      <c r="J565" s="69"/>
      <c r="K565" s="69"/>
      <c r="L565" s="67"/>
      <c r="M565" s="69"/>
      <c r="N565" s="71"/>
      <c r="O565" s="72"/>
      <c r="P565" s="26"/>
      <c r="Q565" s="26"/>
      <c r="R565" s="26"/>
      <c r="S565" s="26"/>
    </row>
    <row r="566" spans="2:19" s="150" customFormat="1">
      <c r="B566" s="26"/>
      <c r="C566" s="26"/>
      <c r="D566" s="67"/>
      <c r="E566" s="67"/>
      <c r="F566" s="26"/>
      <c r="G566" s="69"/>
      <c r="H566" s="66"/>
      <c r="I566" s="26"/>
      <c r="J566" s="69"/>
      <c r="K566" s="69"/>
      <c r="L566" s="67"/>
      <c r="M566" s="69"/>
      <c r="N566" s="71"/>
      <c r="O566" s="72"/>
      <c r="P566" s="26"/>
      <c r="Q566" s="26"/>
      <c r="R566" s="26"/>
      <c r="S566" s="26"/>
    </row>
    <row r="567" spans="2:19" s="150" customFormat="1">
      <c r="B567" s="26"/>
      <c r="C567" s="26"/>
      <c r="D567" s="67"/>
      <c r="E567" s="67"/>
      <c r="F567" s="26"/>
      <c r="G567" s="69"/>
      <c r="H567" s="66"/>
      <c r="I567" s="26"/>
      <c r="J567" s="69"/>
      <c r="K567" s="69"/>
      <c r="L567" s="67"/>
      <c r="M567" s="69"/>
      <c r="N567" s="71"/>
      <c r="O567" s="72"/>
      <c r="P567" s="26"/>
      <c r="Q567" s="26"/>
      <c r="R567" s="26"/>
      <c r="S567" s="26"/>
    </row>
    <row r="568" spans="2:19" s="150" customFormat="1">
      <c r="B568" s="26"/>
      <c r="C568" s="26"/>
      <c r="D568" s="67"/>
      <c r="E568" s="67"/>
      <c r="F568" s="26"/>
      <c r="G568" s="69"/>
      <c r="H568" s="66"/>
      <c r="I568" s="26"/>
      <c r="J568" s="69"/>
      <c r="K568" s="69"/>
      <c r="L568" s="67"/>
      <c r="M568" s="69"/>
      <c r="N568" s="71"/>
      <c r="O568" s="72"/>
      <c r="P568" s="26"/>
      <c r="Q568" s="26"/>
      <c r="R568" s="26"/>
      <c r="S568" s="26"/>
    </row>
    <row r="569" spans="2:19" s="150" customFormat="1">
      <c r="B569" s="26"/>
      <c r="C569" s="26"/>
      <c r="D569" s="67"/>
      <c r="E569" s="67"/>
      <c r="F569" s="26"/>
      <c r="G569" s="69"/>
      <c r="H569" s="66"/>
      <c r="I569" s="26"/>
      <c r="J569" s="69"/>
      <c r="K569" s="69"/>
      <c r="L569" s="67"/>
      <c r="M569" s="69"/>
      <c r="N569" s="71"/>
      <c r="O569" s="72"/>
      <c r="P569" s="26"/>
      <c r="Q569" s="26"/>
      <c r="R569" s="26"/>
      <c r="S569" s="26"/>
    </row>
    <row r="570" spans="2:19" s="150" customFormat="1">
      <c r="B570" s="26"/>
      <c r="C570" s="26"/>
      <c r="D570" s="67"/>
      <c r="E570" s="67"/>
      <c r="F570" s="26"/>
      <c r="G570" s="69"/>
      <c r="H570" s="66"/>
      <c r="I570" s="26"/>
      <c r="J570" s="69"/>
      <c r="K570" s="69"/>
      <c r="L570" s="67"/>
      <c r="M570" s="69"/>
      <c r="N570" s="71"/>
      <c r="O570" s="72"/>
      <c r="P570" s="26"/>
      <c r="Q570" s="26"/>
      <c r="R570" s="26"/>
      <c r="S570" s="26"/>
    </row>
    <row r="571" spans="2:19" s="150" customFormat="1">
      <c r="B571" s="26"/>
      <c r="C571" s="26"/>
      <c r="D571" s="67"/>
      <c r="E571" s="67"/>
      <c r="F571" s="26"/>
      <c r="G571" s="69"/>
      <c r="H571" s="66"/>
      <c r="I571" s="26"/>
      <c r="J571" s="69"/>
      <c r="K571" s="69"/>
      <c r="L571" s="67"/>
      <c r="M571" s="69"/>
      <c r="N571" s="71"/>
      <c r="O571" s="72"/>
      <c r="P571" s="26"/>
      <c r="Q571" s="26"/>
      <c r="R571" s="26"/>
      <c r="S571" s="26"/>
    </row>
    <row r="572" spans="2:19" s="150" customFormat="1">
      <c r="B572" s="26"/>
      <c r="C572" s="26"/>
      <c r="D572" s="67"/>
      <c r="E572" s="67"/>
      <c r="F572" s="26"/>
      <c r="G572" s="69"/>
      <c r="H572" s="66"/>
      <c r="I572" s="26"/>
      <c r="J572" s="69"/>
      <c r="K572" s="69"/>
      <c r="L572" s="67"/>
      <c r="M572" s="69"/>
      <c r="N572" s="71"/>
      <c r="O572" s="72"/>
      <c r="P572" s="26"/>
      <c r="Q572" s="26"/>
      <c r="R572" s="26"/>
      <c r="S572" s="26"/>
    </row>
    <row r="573" spans="2:19" s="150" customFormat="1">
      <c r="B573" s="26"/>
      <c r="C573" s="26"/>
      <c r="D573" s="67"/>
      <c r="E573" s="67"/>
      <c r="F573" s="26"/>
      <c r="G573" s="69"/>
      <c r="H573" s="66"/>
      <c r="I573" s="26"/>
      <c r="J573" s="69"/>
      <c r="K573" s="69"/>
      <c r="L573" s="67"/>
      <c r="M573" s="69"/>
      <c r="N573" s="71"/>
      <c r="O573" s="72"/>
      <c r="P573" s="26"/>
      <c r="Q573" s="26"/>
      <c r="R573" s="26"/>
      <c r="S573" s="26"/>
    </row>
    <row r="574" spans="2:19" s="150" customFormat="1">
      <c r="B574" s="26"/>
      <c r="C574" s="26"/>
      <c r="D574" s="67"/>
      <c r="E574" s="67"/>
      <c r="F574" s="26"/>
      <c r="G574" s="69"/>
      <c r="H574" s="66"/>
      <c r="I574" s="26"/>
      <c r="J574" s="69"/>
      <c r="K574" s="69"/>
      <c r="L574" s="67"/>
      <c r="M574" s="69"/>
      <c r="N574" s="71"/>
      <c r="O574" s="72"/>
      <c r="P574" s="26"/>
      <c r="Q574" s="26"/>
      <c r="R574" s="26"/>
      <c r="S574" s="26"/>
    </row>
    <row r="575" spans="2:19" s="150" customFormat="1">
      <c r="B575" s="26"/>
      <c r="C575" s="26"/>
      <c r="D575" s="67"/>
      <c r="E575" s="67"/>
      <c r="F575" s="26"/>
      <c r="G575" s="69"/>
      <c r="H575" s="66"/>
      <c r="I575" s="26"/>
      <c r="J575" s="69"/>
      <c r="K575" s="69"/>
      <c r="L575" s="67"/>
      <c r="M575" s="69"/>
      <c r="N575" s="71"/>
      <c r="O575" s="72"/>
      <c r="P575" s="26"/>
      <c r="Q575" s="26"/>
      <c r="R575" s="26"/>
      <c r="S575" s="26"/>
    </row>
    <row r="576" spans="2:19" s="150" customFormat="1">
      <c r="B576" s="26"/>
      <c r="C576" s="26"/>
      <c r="D576" s="67"/>
      <c r="E576" s="67"/>
      <c r="F576" s="26"/>
      <c r="G576" s="69"/>
      <c r="H576" s="66"/>
      <c r="I576" s="26"/>
      <c r="J576" s="69"/>
      <c r="K576" s="69"/>
      <c r="L576" s="67"/>
      <c r="M576" s="69"/>
      <c r="N576" s="71"/>
      <c r="O576" s="72"/>
      <c r="P576" s="26"/>
      <c r="Q576" s="26"/>
      <c r="R576" s="26"/>
      <c r="S576" s="26"/>
    </row>
    <row r="577" spans="2:19" s="150" customFormat="1">
      <c r="B577" s="26"/>
      <c r="C577" s="26"/>
      <c r="D577" s="67"/>
      <c r="E577" s="67"/>
      <c r="F577" s="26"/>
      <c r="G577" s="69"/>
      <c r="H577" s="66"/>
      <c r="I577" s="26"/>
      <c r="J577" s="69"/>
      <c r="K577" s="69"/>
      <c r="L577" s="67"/>
      <c r="M577" s="69"/>
      <c r="N577" s="71"/>
      <c r="O577" s="72"/>
      <c r="P577" s="26"/>
      <c r="Q577" s="26"/>
      <c r="R577" s="26"/>
      <c r="S577" s="26"/>
    </row>
    <row r="578" spans="2:19" s="150" customFormat="1">
      <c r="B578" s="26"/>
      <c r="C578" s="26"/>
      <c r="D578" s="67"/>
      <c r="E578" s="67"/>
      <c r="F578" s="26"/>
      <c r="G578" s="69"/>
      <c r="H578" s="66"/>
      <c r="I578" s="26"/>
      <c r="J578" s="69"/>
      <c r="K578" s="69"/>
      <c r="L578" s="67"/>
      <c r="M578" s="69"/>
      <c r="N578" s="71"/>
      <c r="O578" s="72"/>
      <c r="P578" s="26"/>
      <c r="Q578" s="26"/>
      <c r="R578" s="26"/>
      <c r="S578" s="26"/>
    </row>
    <row r="579" spans="2:19" s="150" customFormat="1">
      <c r="B579" s="26"/>
      <c r="C579" s="26"/>
      <c r="D579" s="67"/>
      <c r="E579" s="67"/>
      <c r="F579" s="26"/>
      <c r="G579" s="69"/>
      <c r="H579" s="66"/>
      <c r="I579" s="26"/>
      <c r="J579" s="69"/>
      <c r="K579" s="69"/>
      <c r="L579" s="67"/>
      <c r="M579" s="69"/>
      <c r="N579" s="71"/>
      <c r="O579" s="72"/>
      <c r="P579" s="26"/>
      <c r="Q579" s="26"/>
      <c r="R579" s="26"/>
      <c r="S579" s="26"/>
    </row>
    <row r="580" spans="2:19" s="150" customFormat="1">
      <c r="B580" s="26"/>
      <c r="C580" s="26"/>
      <c r="D580" s="67"/>
      <c r="E580" s="67"/>
      <c r="F580" s="26"/>
      <c r="G580" s="69"/>
      <c r="H580" s="66"/>
      <c r="I580" s="26"/>
      <c r="J580" s="69"/>
      <c r="K580" s="69"/>
      <c r="L580" s="67"/>
      <c r="M580" s="69"/>
      <c r="N580" s="71"/>
      <c r="O580" s="72"/>
      <c r="P580" s="26"/>
      <c r="Q580" s="26"/>
      <c r="R580" s="26"/>
      <c r="S580" s="26"/>
    </row>
    <row r="581" spans="2:19" s="150" customFormat="1">
      <c r="B581" s="26"/>
      <c r="C581" s="26"/>
      <c r="D581" s="67"/>
      <c r="E581" s="67"/>
      <c r="F581" s="26"/>
      <c r="G581" s="69"/>
      <c r="H581" s="66"/>
      <c r="I581" s="26"/>
      <c r="J581" s="69"/>
      <c r="K581" s="69"/>
      <c r="L581" s="67"/>
      <c r="M581" s="69"/>
      <c r="N581" s="71"/>
      <c r="O581" s="72"/>
      <c r="P581" s="26"/>
      <c r="Q581" s="26"/>
      <c r="R581" s="26"/>
      <c r="S581" s="26"/>
    </row>
    <row r="582" spans="2:19" s="150" customFormat="1">
      <c r="B582" s="26"/>
      <c r="C582" s="26"/>
      <c r="D582" s="67"/>
      <c r="E582" s="67"/>
      <c r="F582" s="26"/>
      <c r="G582" s="69"/>
      <c r="H582" s="66"/>
      <c r="I582" s="26"/>
      <c r="J582" s="69"/>
      <c r="K582" s="69"/>
      <c r="L582" s="67"/>
      <c r="M582" s="69"/>
      <c r="N582" s="71"/>
      <c r="O582" s="72"/>
      <c r="P582" s="26"/>
      <c r="Q582" s="26"/>
      <c r="R582" s="26"/>
      <c r="S582" s="26"/>
    </row>
    <row r="583" spans="2:19" s="150" customFormat="1">
      <c r="B583" s="26"/>
      <c r="C583" s="26"/>
      <c r="D583" s="67"/>
      <c r="E583" s="67"/>
      <c r="F583" s="26"/>
      <c r="G583" s="69"/>
      <c r="H583" s="66"/>
      <c r="I583" s="26"/>
      <c r="J583" s="69"/>
      <c r="K583" s="69"/>
      <c r="L583" s="67"/>
      <c r="M583" s="69"/>
      <c r="N583" s="71"/>
      <c r="O583" s="72"/>
      <c r="P583" s="26"/>
      <c r="Q583" s="26"/>
      <c r="R583" s="26"/>
      <c r="S583" s="26"/>
    </row>
    <row r="584" spans="2:19" s="150" customFormat="1">
      <c r="B584" s="26"/>
      <c r="C584" s="26"/>
      <c r="D584" s="67"/>
      <c r="E584" s="67"/>
      <c r="F584" s="26"/>
      <c r="G584" s="69"/>
      <c r="H584" s="66"/>
      <c r="I584" s="26"/>
      <c r="J584" s="69"/>
      <c r="K584" s="69"/>
      <c r="L584" s="67"/>
      <c r="M584" s="69"/>
      <c r="N584" s="71"/>
      <c r="O584" s="72"/>
      <c r="P584" s="26"/>
      <c r="Q584" s="26"/>
      <c r="R584" s="26"/>
      <c r="S584" s="26"/>
    </row>
    <row r="585" spans="2:19" s="150" customFormat="1">
      <c r="B585" s="26"/>
      <c r="C585" s="26"/>
      <c r="D585" s="67"/>
      <c r="E585" s="67"/>
      <c r="F585" s="26"/>
      <c r="G585" s="69"/>
      <c r="H585" s="66"/>
      <c r="I585" s="26"/>
      <c r="J585" s="69"/>
      <c r="K585" s="69"/>
      <c r="L585" s="67"/>
      <c r="M585" s="69"/>
      <c r="N585" s="71"/>
      <c r="O585" s="72"/>
      <c r="P585" s="26"/>
      <c r="Q585" s="26"/>
      <c r="R585" s="26"/>
      <c r="S585" s="26"/>
    </row>
    <row r="586" spans="2:19"/>
    <row r="587" spans="2:19"/>
    <row r="588" spans="2:19"/>
    <row r="589" spans="2:19"/>
    <row r="590" spans="2:19"/>
    <row r="591" spans="2:19"/>
    <row r="592" spans="2:19"/>
    <row r="593" spans="2:19"/>
    <row r="594" spans="2:19"/>
    <row r="595" spans="2:19"/>
    <row r="596" spans="2:19"/>
    <row r="597" spans="2:19"/>
    <row r="598" spans="2:19"/>
    <row r="599" spans="2:19"/>
    <row r="600" spans="2:19" s="150" customFormat="1">
      <c r="B600" s="26"/>
      <c r="C600" s="26"/>
      <c r="D600" s="67"/>
      <c r="E600" s="67"/>
      <c r="F600" s="26"/>
      <c r="G600" s="69"/>
      <c r="H600" s="66"/>
      <c r="I600" s="26"/>
      <c r="J600" s="69"/>
      <c r="K600" s="69"/>
      <c r="L600" s="67"/>
      <c r="M600" s="69"/>
      <c r="N600" s="71"/>
      <c r="O600" s="72"/>
      <c r="P600" s="26"/>
      <c r="Q600" s="26"/>
      <c r="R600" s="26"/>
      <c r="S600" s="26"/>
    </row>
    <row r="601" spans="2:19" s="150" customFormat="1">
      <c r="B601" s="26"/>
      <c r="C601" s="26"/>
      <c r="D601" s="67"/>
      <c r="E601" s="67"/>
      <c r="F601" s="26"/>
      <c r="G601" s="69"/>
      <c r="H601" s="66"/>
      <c r="I601" s="26"/>
      <c r="J601" s="69"/>
      <c r="K601" s="69"/>
      <c r="L601" s="67"/>
      <c r="M601" s="69"/>
      <c r="N601" s="71"/>
      <c r="O601" s="72"/>
      <c r="P601" s="26"/>
      <c r="Q601" s="26"/>
      <c r="R601" s="26"/>
      <c r="S601" s="26"/>
    </row>
    <row r="602" spans="2:19" s="150" customFormat="1">
      <c r="B602" s="26"/>
      <c r="C602" s="26"/>
      <c r="D602" s="67"/>
      <c r="E602" s="67"/>
      <c r="F602" s="26"/>
      <c r="G602" s="69"/>
      <c r="H602" s="66"/>
      <c r="I602" s="26"/>
      <c r="J602" s="69"/>
      <c r="K602" s="69"/>
      <c r="L602" s="67"/>
      <c r="M602" s="69"/>
      <c r="N602" s="71"/>
      <c r="O602" s="72"/>
      <c r="P602" s="26"/>
      <c r="Q602" s="26"/>
      <c r="R602" s="26"/>
      <c r="S602" s="26"/>
    </row>
    <row r="603" spans="2:19" s="150" customFormat="1">
      <c r="B603" s="26"/>
      <c r="C603" s="26"/>
      <c r="D603" s="67"/>
      <c r="E603" s="67"/>
      <c r="F603" s="26"/>
      <c r="G603" s="69"/>
      <c r="H603" s="66"/>
      <c r="I603" s="26"/>
      <c r="J603" s="69"/>
      <c r="K603" s="69"/>
      <c r="L603" s="67"/>
      <c r="M603" s="69"/>
      <c r="N603" s="71"/>
      <c r="O603" s="72"/>
      <c r="P603" s="26"/>
      <c r="Q603" s="26"/>
      <c r="R603" s="26"/>
      <c r="S603" s="26"/>
    </row>
    <row r="604" spans="2:19" s="150" customFormat="1">
      <c r="B604" s="26"/>
      <c r="C604" s="26"/>
      <c r="D604" s="67"/>
      <c r="E604" s="67"/>
      <c r="F604" s="26"/>
      <c r="G604" s="69"/>
      <c r="H604" s="66"/>
      <c r="I604" s="26"/>
      <c r="J604" s="69"/>
      <c r="K604" s="69"/>
      <c r="L604" s="67"/>
      <c r="M604" s="69"/>
      <c r="N604" s="71"/>
      <c r="O604" s="72"/>
      <c r="P604" s="26"/>
      <c r="Q604" s="26"/>
      <c r="R604" s="26"/>
      <c r="S604" s="26"/>
    </row>
    <row r="605" spans="2:19" s="150" customFormat="1">
      <c r="B605" s="26"/>
      <c r="C605" s="26"/>
      <c r="D605" s="67"/>
      <c r="E605" s="67"/>
      <c r="F605" s="26"/>
      <c r="G605" s="69"/>
      <c r="H605" s="66"/>
      <c r="I605" s="26"/>
      <c r="J605" s="69"/>
      <c r="K605" s="69"/>
      <c r="L605" s="67"/>
      <c r="M605" s="69"/>
      <c r="N605" s="71"/>
      <c r="O605" s="72"/>
      <c r="P605" s="26"/>
      <c r="Q605" s="26"/>
      <c r="R605" s="26"/>
      <c r="S605" s="26"/>
    </row>
    <row r="606" spans="2:19" s="150" customFormat="1">
      <c r="B606" s="26"/>
      <c r="C606" s="26"/>
      <c r="D606" s="67"/>
      <c r="E606" s="67"/>
      <c r="F606" s="26"/>
      <c r="G606" s="69"/>
      <c r="H606" s="66"/>
      <c r="I606" s="26"/>
      <c r="J606" s="69"/>
      <c r="K606" s="69"/>
      <c r="L606" s="67"/>
      <c r="M606" s="69"/>
      <c r="N606" s="71"/>
      <c r="O606" s="72"/>
      <c r="P606" s="26"/>
      <c r="Q606" s="26"/>
      <c r="R606" s="26"/>
      <c r="S606" s="26"/>
    </row>
    <row r="607" spans="2:19" s="150" customFormat="1">
      <c r="B607" s="26"/>
      <c r="C607" s="26"/>
      <c r="D607" s="67"/>
      <c r="E607" s="67"/>
      <c r="F607" s="26"/>
      <c r="G607" s="69"/>
      <c r="H607" s="66"/>
      <c r="I607" s="26"/>
      <c r="J607" s="69"/>
      <c r="K607" s="69"/>
      <c r="L607" s="67"/>
      <c r="M607" s="69"/>
      <c r="N607" s="71"/>
      <c r="O607" s="72"/>
      <c r="P607" s="26"/>
      <c r="Q607" s="26"/>
      <c r="R607" s="26"/>
      <c r="S607" s="26"/>
    </row>
    <row r="608" spans="2:19" s="150" customFormat="1">
      <c r="B608" s="26"/>
      <c r="C608" s="26"/>
      <c r="D608" s="67"/>
      <c r="E608" s="67"/>
      <c r="F608" s="26"/>
      <c r="G608" s="69"/>
      <c r="H608" s="66"/>
      <c r="I608" s="26"/>
      <c r="J608" s="69"/>
      <c r="K608" s="69"/>
      <c r="L608" s="67"/>
      <c r="M608" s="69"/>
      <c r="N608" s="71"/>
      <c r="O608" s="72"/>
      <c r="P608" s="26"/>
      <c r="Q608" s="26"/>
      <c r="R608" s="26"/>
      <c r="S608" s="26"/>
    </row>
    <row r="609" spans="2:19" s="150" customFormat="1">
      <c r="B609" s="26"/>
      <c r="C609" s="26"/>
      <c r="D609" s="67"/>
      <c r="E609" s="67"/>
      <c r="F609" s="26"/>
      <c r="G609" s="69"/>
      <c r="H609" s="66"/>
      <c r="I609" s="26"/>
      <c r="J609" s="69"/>
      <c r="K609" s="69"/>
      <c r="L609" s="67"/>
      <c r="M609" s="69"/>
      <c r="N609" s="71"/>
      <c r="O609" s="72"/>
      <c r="P609" s="26"/>
      <c r="Q609" s="26"/>
      <c r="R609" s="26"/>
      <c r="S609" s="26"/>
    </row>
    <row r="610" spans="2:19" s="150" customFormat="1">
      <c r="B610" s="26"/>
      <c r="C610" s="26"/>
      <c r="D610" s="67"/>
      <c r="E610" s="67"/>
      <c r="F610" s="26"/>
      <c r="G610" s="69"/>
      <c r="H610" s="66"/>
      <c r="I610" s="26"/>
      <c r="J610" s="69"/>
      <c r="K610" s="69"/>
      <c r="L610" s="67"/>
      <c r="M610" s="69"/>
      <c r="N610" s="71"/>
      <c r="O610" s="72"/>
      <c r="P610" s="26"/>
      <c r="Q610" s="26"/>
      <c r="R610" s="26"/>
      <c r="S610" s="26"/>
    </row>
    <row r="611" spans="2:19" s="150" customFormat="1">
      <c r="B611" s="26"/>
      <c r="C611" s="26"/>
      <c r="D611" s="67"/>
      <c r="E611" s="67"/>
      <c r="F611" s="26"/>
      <c r="G611" s="69"/>
      <c r="H611" s="66"/>
      <c r="I611" s="26"/>
      <c r="J611" s="69"/>
      <c r="K611" s="69"/>
      <c r="L611" s="67"/>
      <c r="M611" s="69"/>
      <c r="N611" s="71"/>
      <c r="O611" s="72"/>
      <c r="P611" s="26"/>
      <c r="Q611" s="26"/>
      <c r="R611" s="26"/>
      <c r="S611" s="26"/>
    </row>
    <row r="612" spans="2:19" s="150" customFormat="1">
      <c r="B612" s="26"/>
      <c r="C612" s="26"/>
      <c r="D612" s="67"/>
      <c r="E612" s="67"/>
      <c r="F612" s="26"/>
      <c r="G612" s="69"/>
      <c r="H612" s="66"/>
      <c r="I612" s="26"/>
      <c r="J612" s="69"/>
      <c r="K612" s="69"/>
      <c r="L612" s="67"/>
      <c r="M612" s="69"/>
      <c r="N612" s="71"/>
      <c r="O612" s="72"/>
      <c r="P612" s="26"/>
      <c r="Q612" s="26"/>
      <c r="R612" s="26"/>
      <c r="S612" s="26"/>
    </row>
    <row r="613" spans="2:19" s="150" customFormat="1">
      <c r="B613" s="26"/>
      <c r="C613" s="26"/>
      <c r="D613" s="67"/>
      <c r="E613" s="67"/>
      <c r="F613" s="26"/>
      <c r="G613" s="69"/>
      <c r="H613" s="66"/>
      <c r="I613" s="26"/>
      <c r="J613" s="69"/>
      <c r="K613" s="69"/>
      <c r="L613" s="67"/>
      <c r="M613" s="69"/>
      <c r="N613" s="71"/>
      <c r="O613" s="72"/>
      <c r="P613" s="26"/>
      <c r="Q613" s="26"/>
      <c r="R613" s="26"/>
      <c r="S613" s="26"/>
    </row>
    <row r="614" spans="2:19" s="150" customFormat="1">
      <c r="B614" s="26"/>
      <c r="C614" s="26"/>
      <c r="D614" s="67"/>
      <c r="E614" s="67"/>
      <c r="F614" s="26"/>
      <c r="G614" s="69"/>
      <c r="H614" s="66"/>
      <c r="I614" s="26"/>
      <c r="J614" s="69"/>
      <c r="K614" s="69"/>
      <c r="L614" s="67"/>
      <c r="M614" s="69"/>
      <c r="N614" s="71"/>
      <c r="O614" s="72"/>
      <c r="P614" s="26"/>
      <c r="Q614" s="26"/>
      <c r="R614" s="26"/>
      <c r="S614" s="26"/>
    </row>
    <row r="615" spans="2:19" s="150" customFormat="1">
      <c r="B615" s="26"/>
      <c r="C615" s="26"/>
      <c r="D615" s="67"/>
      <c r="E615" s="67"/>
      <c r="F615" s="26"/>
      <c r="G615" s="69"/>
      <c r="H615" s="66"/>
      <c r="I615" s="26"/>
      <c r="J615" s="69"/>
      <c r="K615" s="69"/>
      <c r="L615" s="67"/>
      <c r="M615" s="69"/>
      <c r="N615" s="71"/>
      <c r="O615" s="72"/>
      <c r="P615" s="26"/>
      <c r="Q615" s="26"/>
      <c r="R615" s="26"/>
      <c r="S615" s="26"/>
    </row>
    <row r="616" spans="2:19" s="150" customFormat="1">
      <c r="B616" s="26"/>
      <c r="C616" s="26"/>
      <c r="D616" s="67"/>
      <c r="E616" s="67"/>
      <c r="F616" s="26"/>
      <c r="G616" s="69"/>
      <c r="H616" s="66"/>
      <c r="I616" s="26"/>
      <c r="J616" s="69"/>
      <c r="K616" s="69"/>
      <c r="L616" s="67"/>
      <c r="M616" s="69"/>
      <c r="N616" s="71"/>
      <c r="O616" s="72"/>
      <c r="P616" s="26"/>
      <c r="Q616" s="26"/>
      <c r="R616" s="26"/>
      <c r="S616" s="26"/>
    </row>
    <row r="617" spans="2:19" s="150" customFormat="1">
      <c r="B617" s="26"/>
      <c r="C617" s="26"/>
      <c r="D617" s="67"/>
      <c r="E617" s="67"/>
      <c r="F617" s="26"/>
      <c r="G617" s="69"/>
      <c r="H617" s="66"/>
      <c r="I617" s="26"/>
      <c r="J617" s="69"/>
      <c r="K617" s="69"/>
      <c r="L617" s="67"/>
      <c r="M617" s="69"/>
      <c r="N617" s="71"/>
      <c r="O617" s="72"/>
      <c r="P617" s="26"/>
      <c r="Q617" s="26"/>
      <c r="R617" s="26"/>
      <c r="S617" s="26"/>
    </row>
    <row r="618" spans="2:19" s="150" customFormat="1">
      <c r="B618" s="26"/>
      <c r="C618" s="26"/>
      <c r="D618" s="67"/>
      <c r="E618" s="67"/>
      <c r="F618" s="26"/>
      <c r="G618" s="69"/>
      <c r="H618" s="66"/>
      <c r="I618" s="26"/>
      <c r="J618" s="69"/>
      <c r="K618" s="69"/>
      <c r="L618" s="67"/>
      <c r="M618" s="69"/>
      <c r="N618" s="71"/>
      <c r="O618" s="72"/>
      <c r="P618" s="26"/>
      <c r="Q618" s="26"/>
      <c r="R618" s="26"/>
      <c r="S618" s="26"/>
    </row>
    <row r="619" spans="2:19" s="150" customFormat="1">
      <c r="B619" s="26"/>
      <c r="C619" s="26"/>
      <c r="D619" s="67"/>
      <c r="E619" s="67"/>
      <c r="F619" s="26"/>
      <c r="G619" s="69"/>
      <c r="H619" s="66"/>
      <c r="I619" s="26"/>
      <c r="J619" s="69"/>
      <c r="K619" s="69"/>
      <c r="L619" s="67"/>
      <c r="M619" s="69"/>
      <c r="N619" s="71"/>
      <c r="O619" s="72"/>
      <c r="P619" s="26"/>
      <c r="Q619" s="26"/>
      <c r="R619" s="26"/>
      <c r="S619" s="26"/>
    </row>
    <row r="620" spans="2:19" s="150" customFormat="1">
      <c r="B620" s="26"/>
      <c r="C620" s="26"/>
      <c r="D620" s="67"/>
      <c r="E620" s="67"/>
      <c r="F620" s="26"/>
      <c r="G620" s="69"/>
      <c r="H620" s="66"/>
      <c r="I620" s="26"/>
      <c r="J620" s="69"/>
      <c r="K620" s="69"/>
      <c r="L620" s="67"/>
      <c r="M620" s="69"/>
      <c r="N620" s="71"/>
      <c r="O620" s="72"/>
      <c r="P620" s="26"/>
      <c r="Q620" s="26"/>
      <c r="R620" s="26"/>
      <c r="S620" s="26"/>
    </row>
    <row r="621" spans="2:19" s="150" customFormat="1">
      <c r="B621" s="26"/>
      <c r="C621" s="26"/>
      <c r="D621" s="67"/>
      <c r="E621" s="67"/>
      <c r="F621" s="26"/>
      <c r="G621" s="69"/>
      <c r="H621" s="66"/>
      <c r="I621" s="26"/>
      <c r="J621" s="69"/>
      <c r="K621" s="69"/>
      <c r="L621" s="67"/>
      <c r="M621" s="69"/>
      <c r="N621" s="71"/>
      <c r="O621" s="72"/>
      <c r="P621" s="26"/>
      <c r="Q621" s="26"/>
      <c r="R621" s="26"/>
      <c r="S621" s="26"/>
    </row>
    <row r="622" spans="2:19" s="150" customFormat="1">
      <c r="B622" s="26"/>
      <c r="C622" s="26"/>
      <c r="D622" s="67"/>
      <c r="E622" s="67"/>
      <c r="F622" s="26"/>
      <c r="G622" s="69"/>
      <c r="H622" s="66"/>
      <c r="I622" s="26"/>
      <c r="J622" s="69"/>
      <c r="K622" s="69"/>
      <c r="L622" s="67"/>
      <c r="M622" s="69"/>
      <c r="N622" s="71"/>
      <c r="O622" s="72"/>
      <c r="P622" s="26"/>
      <c r="Q622" s="26"/>
      <c r="R622" s="26"/>
      <c r="S622" s="26"/>
    </row>
    <row r="623" spans="2:19" s="150" customFormat="1">
      <c r="B623" s="26"/>
      <c r="C623" s="26"/>
      <c r="D623" s="67"/>
      <c r="E623" s="67"/>
      <c r="F623" s="26"/>
      <c r="G623" s="69"/>
      <c r="H623" s="66"/>
      <c r="I623" s="26"/>
      <c r="J623" s="69"/>
      <c r="K623" s="69"/>
      <c r="L623" s="67"/>
      <c r="M623" s="69"/>
      <c r="N623" s="71"/>
      <c r="O623" s="72"/>
      <c r="P623" s="26"/>
      <c r="Q623" s="26"/>
      <c r="R623" s="26"/>
      <c r="S623" s="26"/>
    </row>
    <row r="624" spans="2:19" s="150" customFormat="1">
      <c r="B624" s="26"/>
      <c r="C624" s="26"/>
      <c r="D624" s="67"/>
      <c r="E624" s="67"/>
      <c r="F624" s="26"/>
      <c r="G624" s="69"/>
      <c r="H624" s="66"/>
      <c r="I624" s="26"/>
      <c r="J624" s="69"/>
      <c r="K624" s="69"/>
      <c r="L624" s="67"/>
      <c r="M624" s="69"/>
      <c r="N624" s="71"/>
      <c r="O624" s="72"/>
      <c r="P624" s="26"/>
      <c r="Q624" s="26"/>
      <c r="R624" s="26"/>
      <c r="S624" s="26"/>
    </row>
    <row r="625" spans="2:19" s="150" customFormat="1">
      <c r="B625" s="26"/>
      <c r="C625" s="26"/>
      <c r="D625" s="67"/>
      <c r="E625" s="67"/>
      <c r="F625" s="26"/>
      <c r="G625" s="69"/>
      <c r="H625" s="66"/>
      <c r="I625" s="26"/>
      <c r="J625" s="69"/>
      <c r="K625" s="69"/>
      <c r="L625" s="67"/>
      <c r="M625" s="69"/>
      <c r="N625" s="71"/>
      <c r="O625" s="72"/>
      <c r="P625" s="26"/>
      <c r="Q625" s="26"/>
      <c r="R625" s="26"/>
      <c r="S625" s="26"/>
    </row>
    <row r="626" spans="2:19" s="150" customFormat="1">
      <c r="B626" s="26"/>
      <c r="C626" s="26"/>
      <c r="D626" s="67"/>
      <c r="E626" s="67"/>
      <c r="F626" s="26"/>
      <c r="G626" s="69"/>
      <c r="H626" s="66"/>
      <c r="I626" s="26"/>
      <c r="J626" s="69"/>
      <c r="K626" s="69"/>
      <c r="L626" s="67"/>
      <c r="M626" s="69"/>
      <c r="N626" s="71"/>
      <c r="O626" s="72"/>
      <c r="P626" s="26"/>
      <c r="Q626" s="26"/>
      <c r="R626" s="26"/>
      <c r="S626" s="26"/>
    </row>
    <row r="627" spans="2:19"/>
    <row r="628" spans="2:19"/>
    <row r="629" spans="2:19"/>
    <row r="630" spans="2:19"/>
    <row r="631" spans="2:19"/>
    <row r="632" spans="2:19"/>
    <row r="633" spans="2:19"/>
    <row r="634" spans="2:19"/>
    <row r="635" spans="2:19"/>
    <row r="636" spans="2:19"/>
    <row r="637" spans="2:19"/>
    <row r="638" spans="2:19"/>
    <row r="639" spans="2:19"/>
    <row r="640" spans="2:19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</sheetData>
  <mergeCells count="1">
    <mergeCell ref="A1:O1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5884B-BC48-4DF6-B195-C3198F1F4BB8}">
  <dimension ref="A1:S625"/>
  <sheetViews>
    <sheetView zoomScale="70" zoomScaleNormal="70" workbookViewId="0">
      <selection activeCell="N13" sqref="N13:O13"/>
    </sheetView>
  </sheetViews>
  <sheetFormatPr defaultColWidth="0" defaultRowHeight="11.4" zeroHeight="1"/>
  <cols>
    <col min="1" max="1" width="4.75" style="150" customWidth="1"/>
    <col min="2" max="2" width="4.75" style="26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71" t="s">
        <v>387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</row>
    <row r="2" spans="1:18" s="5" customFormat="1" ht="63.6" customHeight="1" thickBot="1">
      <c r="A2" s="149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52" customFormat="1" ht="24.9" customHeight="1">
      <c r="A3" s="11">
        <v>1</v>
      </c>
      <c r="B3" s="11" t="s">
        <v>51</v>
      </c>
      <c r="C3" s="13" t="s">
        <v>385</v>
      </c>
      <c r="D3" s="8">
        <v>374201.79</v>
      </c>
      <c r="E3" s="10" t="s">
        <v>53</v>
      </c>
      <c r="F3" s="10" t="s">
        <v>53</v>
      </c>
      <c r="G3" s="10">
        <v>42085</v>
      </c>
      <c r="H3" s="11">
        <v>418</v>
      </c>
      <c r="I3" s="11">
        <f t="shared" ref="I3:I24" si="0">G3/H3</f>
        <v>100.68181818181819</v>
      </c>
      <c r="J3" s="10">
        <v>19</v>
      </c>
      <c r="K3" s="10">
        <v>1</v>
      </c>
      <c r="L3" s="8">
        <v>374202</v>
      </c>
      <c r="M3" s="10">
        <v>42085</v>
      </c>
      <c r="N3" s="12">
        <v>46220</v>
      </c>
      <c r="O3" s="30" t="s">
        <v>215</v>
      </c>
      <c r="R3" s="6"/>
    </row>
    <row r="4" spans="1:18" s="52" customFormat="1" ht="24.9" customHeight="1">
      <c r="A4" s="11">
        <v>2</v>
      </c>
      <c r="B4" s="11">
        <v>1</v>
      </c>
      <c r="C4" s="7" t="s">
        <v>369</v>
      </c>
      <c r="D4" s="8">
        <v>131097.10999999999</v>
      </c>
      <c r="E4" s="8">
        <v>189071.51</v>
      </c>
      <c r="F4" s="136">
        <f t="shared" ref="F4:F10" si="1">(D4-E4)/E4</f>
        <v>-0.30662684187585965</v>
      </c>
      <c r="G4" s="10">
        <v>21211</v>
      </c>
      <c r="H4" s="11">
        <v>529</v>
      </c>
      <c r="I4" s="11">
        <f t="shared" si="0"/>
        <v>40.096408317580341</v>
      </c>
      <c r="J4" s="10">
        <v>27</v>
      </c>
      <c r="K4" s="10">
        <v>3</v>
      </c>
      <c r="L4" s="8">
        <v>772100</v>
      </c>
      <c r="M4" s="10">
        <v>116798</v>
      </c>
      <c r="N4" s="12">
        <v>46204</v>
      </c>
      <c r="O4" s="29" t="s">
        <v>215</v>
      </c>
      <c r="R4" s="6"/>
    </row>
    <row r="5" spans="1:18" s="52" customFormat="1" ht="24.9" customHeight="1">
      <c r="A5" s="11">
        <v>3</v>
      </c>
      <c r="B5" s="11">
        <v>2</v>
      </c>
      <c r="C5" s="7" t="s">
        <v>375</v>
      </c>
      <c r="D5" s="8">
        <v>47875.9</v>
      </c>
      <c r="E5" s="8">
        <v>79257.38</v>
      </c>
      <c r="F5" s="136">
        <f t="shared" si="1"/>
        <v>-0.39594394868969934</v>
      </c>
      <c r="G5" s="10">
        <v>8034</v>
      </c>
      <c r="H5" s="11">
        <v>242</v>
      </c>
      <c r="I5" s="11">
        <f t="shared" si="0"/>
        <v>33.198347107438018</v>
      </c>
      <c r="J5" s="10">
        <v>20</v>
      </c>
      <c r="K5" s="10">
        <v>2</v>
      </c>
      <c r="L5" s="8">
        <v>134937</v>
      </c>
      <c r="M5" s="10">
        <v>21648</v>
      </c>
      <c r="N5" s="153">
        <v>46213</v>
      </c>
      <c r="O5" s="30" t="s">
        <v>40</v>
      </c>
      <c r="R5" s="6"/>
    </row>
    <row r="6" spans="1:18" s="52" customFormat="1" ht="24.9" customHeight="1">
      <c r="A6" s="11">
        <v>4</v>
      </c>
      <c r="B6" s="11">
        <v>4</v>
      </c>
      <c r="C6" s="13" t="s">
        <v>342</v>
      </c>
      <c r="D6" s="8">
        <v>33638.1</v>
      </c>
      <c r="E6" s="8">
        <v>34025.1</v>
      </c>
      <c r="F6" s="136">
        <f t="shared" si="1"/>
        <v>-1.1373956285212976E-2</v>
      </c>
      <c r="G6" s="10">
        <v>5868</v>
      </c>
      <c r="H6" s="11">
        <v>198</v>
      </c>
      <c r="I6" s="11">
        <f t="shared" si="0"/>
        <v>29.636363636363637</v>
      </c>
      <c r="J6" s="10">
        <v>17</v>
      </c>
      <c r="K6" s="10">
        <v>5</v>
      </c>
      <c r="L6" s="8">
        <v>344136</v>
      </c>
      <c r="M6" s="10">
        <v>57114</v>
      </c>
      <c r="N6" s="12">
        <v>46192</v>
      </c>
      <c r="O6" s="30" t="s">
        <v>40</v>
      </c>
      <c r="R6" s="6"/>
    </row>
    <row r="7" spans="1:18" s="52" customFormat="1" ht="24.9" customHeight="1">
      <c r="A7" s="11">
        <v>5</v>
      </c>
      <c r="B7" s="11">
        <v>3</v>
      </c>
      <c r="C7" s="13" t="s">
        <v>333</v>
      </c>
      <c r="D7" s="8">
        <v>22012.6</v>
      </c>
      <c r="E7" s="8">
        <v>37155.22</v>
      </c>
      <c r="F7" s="136">
        <f t="shared" si="1"/>
        <v>-0.40755027153654322</v>
      </c>
      <c r="G7" s="10">
        <v>2945</v>
      </c>
      <c r="H7" s="11">
        <v>92</v>
      </c>
      <c r="I7" s="11">
        <f t="shared" si="0"/>
        <v>32.010869565217391</v>
      </c>
      <c r="J7" s="10">
        <v>9</v>
      </c>
      <c r="K7" s="10">
        <v>6</v>
      </c>
      <c r="L7" s="8">
        <v>379037</v>
      </c>
      <c r="M7" s="10">
        <v>48263</v>
      </c>
      <c r="N7" s="12">
        <v>46185</v>
      </c>
      <c r="O7" s="30" t="s">
        <v>88</v>
      </c>
      <c r="R7" s="6"/>
    </row>
    <row r="8" spans="1:18" s="52" customFormat="1" ht="24.9" customHeight="1">
      <c r="A8" s="11">
        <v>6</v>
      </c>
      <c r="B8" s="11">
        <v>5</v>
      </c>
      <c r="C8" s="7" t="s">
        <v>371</v>
      </c>
      <c r="D8" s="8">
        <v>18939.3</v>
      </c>
      <c r="E8" s="8">
        <v>32506.07</v>
      </c>
      <c r="F8" s="136">
        <f t="shared" si="1"/>
        <v>-0.41736112670648901</v>
      </c>
      <c r="G8" s="10">
        <v>2587</v>
      </c>
      <c r="H8" s="11">
        <v>120</v>
      </c>
      <c r="I8" s="11">
        <f t="shared" si="0"/>
        <v>21.558333333333334</v>
      </c>
      <c r="J8" s="127">
        <v>9</v>
      </c>
      <c r="K8" s="10">
        <v>3</v>
      </c>
      <c r="L8" s="129">
        <v>107745.78</v>
      </c>
      <c r="M8" s="127">
        <v>13796</v>
      </c>
      <c r="N8" s="12">
        <v>46206</v>
      </c>
      <c r="O8" s="30" t="s">
        <v>44</v>
      </c>
      <c r="R8" s="6"/>
    </row>
    <row r="9" spans="1:18" s="52" customFormat="1" ht="24" customHeight="1">
      <c r="A9" s="11">
        <v>7</v>
      </c>
      <c r="B9" s="11">
        <v>7</v>
      </c>
      <c r="C9" s="13" t="s">
        <v>262</v>
      </c>
      <c r="D9" s="8">
        <v>10763.61</v>
      </c>
      <c r="E9" s="8">
        <v>16576.89</v>
      </c>
      <c r="F9" s="136">
        <f t="shared" si="1"/>
        <v>-0.35068580415264861</v>
      </c>
      <c r="G9" s="127">
        <v>1502</v>
      </c>
      <c r="H9" s="137">
        <v>52</v>
      </c>
      <c r="I9" s="11">
        <f t="shared" si="0"/>
        <v>28.884615384615383</v>
      </c>
      <c r="J9" s="127">
        <v>8</v>
      </c>
      <c r="K9" s="10">
        <v>13</v>
      </c>
      <c r="L9" s="129">
        <v>692480</v>
      </c>
      <c r="M9" s="127">
        <v>91316</v>
      </c>
      <c r="N9" s="12">
        <v>46136</v>
      </c>
      <c r="O9" s="30" t="s">
        <v>215</v>
      </c>
      <c r="R9" s="6"/>
    </row>
    <row r="10" spans="1:18" s="52" customFormat="1" ht="24.9" customHeight="1">
      <c r="A10" s="11">
        <v>8</v>
      </c>
      <c r="B10" s="11">
        <v>6</v>
      </c>
      <c r="C10" s="7" t="s">
        <v>380</v>
      </c>
      <c r="D10" s="8">
        <v>10748.99</v>
      </c>
      <c r="E10" s="8">
        <v>24162.17</v>
      </c>
      <c r="F10" s="136">
        <f t="shared" si="1"/>
        <v>-0.55513143066206383</v>
      </c>
      <c r="G10" s="10">
        <v>1394</v>
      </c>
      <c r="H10" s="11">
        <v>81</v>
      </c>
      <c r="I10" s="11">
        <f t="shared" si="0"/>
        <v>17.209876543209877</v>
      </c>
      <c r="J10" s="10">
        <v>10</v>
      </c>
      <c r="K10" s="10">
        <v>2</v>
      </c>
      <c r="L10" s="8">
        <v>37644.019999999997</v>
      </c>
      <c r="M10" s="10">
        <v>4844</v>
      </c>
      <c r="N10" s="153">
        <v>46213</v>
      </c>
      <c r="O10" s="30" t="s">
        <v>41</v>
      </c>
      <c r="R10" s="6"/>
    </row>
    <row r="11" spans="1:18" s="52" customFormat="1" ht="24.9" customHeight="1">
      <c r="A11" s="11">
        <v>9</v>
      </c>
      <c r="B11" s="11" t="s">
        <v>51</v>
      </c>
      <c r="C11" s="13" t="s">
        <v>386</v>
      </c>
      <c r="D11" s="8">
        <v>10109.32</v>
      </c>
      <c r="E11" s="10" t="s">
        <v>53</v>
      </c>
      <c r="F11" s="10" t="s">
        <v>53</v>
      </c>
      <c r="G11" s="10">
        <v>1409</v>
      </c>
      <c r="H11" s="11">
        <v>88</v>
      </c>
      <c r="I11" s="11">
        <f t="shared" si="0"/>
        <v>16.011363636363637</v>
      </c>
      <c r="J11" s="10">
        <v>14</v>
      </c>
      <c r="K11" s="10">
        <v>1</v>
      </c>
      <c r="L11" s="8">
        <v>10109</v>
      </c>
      <c r="M11" s="10">
        <v>1409</v>
      </c>
      <c r="N11" s="12">
        <v>46220</v>
      </c>
      <c r="O11" s="30" t="s">
        <v>88</v>
      </c>
      <c r="R11" s="6"/>
    </row>
    <row r="12" spans="1:18" s="52" customFormat="1" ht="24.9" customHeight="1">
      <c r="A12" s="11">
        <v>10</v>
      </c>
      <c r="B12" s="11">
        <v>9</v>
      </c>
      <c r="C12" s="7" t="s">
        <v>324</v>
      </c>
      <c r="D12" s="8">
        <v>4923.54</v>
      </c>
      <c r="E12" s="8">
        <v>8810.74</v>
      </c>
      <c r="F12" s="136">
        <f>(D12-E12)/E12</f>
        <v>-0.44118882182427355</v>
      </c>
      <c r="G12" s="10">
        <v>621</v>
      </c>
      <c r="H12" s="11">
        <v>22</v>
      </c>
      <c r="I12" s="11">
        <f t="shared" si="0"/>
        <v>28.227272727272727</v>
      </c>
      <c r="J12" s="10">
        <v>4</v>
      </c>
      <c r="K12" s="10">
        <v>7</v>
      </c>
      <c r="L12" s="8">
        <v>293628</v>
      </c>
      <c r="M12" s="10">
        <v>35849</v>
      </c>
      <c r="N12" s="12">
        <v>46178</v>
      </c>
      <c r="O12" s="30" t="s">
        <v>308</v>
      </c>
      <c r="R12" s="6"/>
    </row>
    <row r="13" spans="1:18" s="52" customFormat="1" ht="24.9" customHeight="1">
      <c r="A13" s="11">
        <v>11</v>
      </c>
      <c r="B13" s="11">
        <v>8</v>
      </c>
      <c r="C13" s="7" t="s">
        <v>315</v>
      </c>
      <c r="D13" s="8">
        <v>3957.14</v>
      </c>
      <c r="E13" s="8">
        <v>11144.06</v>
      </c>
      <c r="F13" s="136">
        <f>(D13-E13)/E13</f>
        <v>-0.64491038275099022</v>
      </c>
      <c r="G13" s="127">
        <v>506</v>
      </c>
      <c r="H13" s="137">
        <v>8</v>
      </c>
      <c r="I13" s="11">
        <f t="shared" si="0"/>
        <v>63.25</v>
      </c>
      <c r="J13" s="127">
        <v>4</v>
      </c>
      <c r="K13" s="10">
        <v>8</v>
      </c>
      <c r="L13" s="129">
        <v>304456.15999999997</v>
      </c>
      <c r="M13" s="127">
        <v>40525</v>
      </c>
      <c r="N13" s="12">
        <v>46171</v>
      </c>
      <c r="O13" s="30" t="s">
        <v>49</v>
      </c>
      <c r="R13" s="6"/>
    </row>
    <row r="14" spans="1:18" s="52" customFormat="1" ht="24.9" customHeight="1">
      <c r="A14" s="11">
        <v>12</v>
      </c>
      <c r="B14" s="11">
        <v>11</v>
      </c>
      <c r="C14" s="7" t="s">
        <v>273</v>
      </c>
      <c r="D14" s="8">
        <v>3169.75</v>
      </c>
      <c r="E14" s="8">
        <v>4810.09</v>
      </c>
      <c r="F14" s="136">
        <f>(D14-E14)/E14</f>
        <v>-0.34102064618333544</v>
      </c>
      <c r="G14" s="127">
        <v>458</v>
      </c>
      <c r="H14" s="11">
        <v>23</v>
      </c>
      <c r="I14" s="11">
        <f t="shared" si="0"/>
        <v>19.913043478260871</v>
      </c>
      <c r="J14" s="127">
        <v>6</v>
      </c>
      <c r="K14" s="10">
        <v>12</v>
      </c>
      <c r="L14" s="129">
        <v>937642</v>
      </c>
      <c r="M14" s="127">
        <v>112475</v>
      </c>
      <c r="N14" s="12">
        <v>46143</v>
      </c>
      <c r="O14" s="30" t="s">
        <v>40</v>
      </c>
      <c r="R14" s="6"/>
    </row>
    <row r="15" spans="1:18" s="1" customFormat="1" ht="24.9" customHeight="1">
      <c r="A15" s="11">
        <v>13</v>
      </c>
      <c r="B15" s="11">
        <v>10</v>
      </c>
      <c r="C15" s="13" t="s">
        <v>334</v>
      </c>
      <c r="D15" s="8">
        <v>2036.35</v>
      </c>
      <c r="E15" s="8">
        <v>6195.6</v>
      </c>
      <c r="F15" s="136">
        <f>(D15-E15)/E15</f>
        <v>-0.67132319710762478</v>
      </c>
      <c r="G15" s="10">
        <v>263</v>
      </c>
      <c r="H15" s="11">
        <v>25</v>
      </c>
      <c r="I15" s="11">
        <f t="shared" si="0"/>
        <v>10.52</v>
      </c>
      <c r="J15" s="10">
        <v>3</v>
      </c>
      <c r="K15" s="10">
        <v>6</v>
      </c>
      <c r="L15" s="8">
        <v>138402</v>
      </c>
      <c r="M15" s="10">
        <v>17780</v>
      </c>
      <c r="N15" s="12">
        <v>46185</v>
      </c>
      <c r="O15" s="30" t="s">
        <v>215</v>
      </c>
    </row>
    <row r="16" spans="1:18" s="1" customFormat="1" ht="24.9" customHeight="1">
      <c r="A16" s="11">
        <v>14</v>
      </c>
      <c r="B16" s="10" t="s">
        <v>53</v>
      </c>
      <c r="C16" s="18" t="s">
        <v>241</v>
      </c>
      <c r="D16" s="8">
        <v>1346.54</v>
      </c>
      <c r="E16" s="10" t="s">
        <v>53</v>
      </c>
      <c r="F16" s="10" t="s">
        <v>53</v>
      </c>
      <c r="G16" s="10">
        <v>562</v>
      </c>
      <c r="H16" s="11">
        <v>28</v>
      </c>
      <c r="I16" s="11">
        <f t="shared" si="0"/>
        <v>20.071428571428573</v>
      </c>
      <c r="J16" s="10">
        <v>4</v>
      </c>
      <c r="K16" s="10" t="s">
        <v>53</v>
      </c>
      <c r="L16" s="8">
        <v>33873.660000000003</v>
      </c>
      <c r="M16" s="10">
        <v>7825</v>
      </c>
      <c r="N16" s="23">
        <v>45794</v>
      </c>
      <c r="O16" s="30" t="s">
        <v>44</v>
      </c>
    </row>
    <row r="17" spans="1:15" s="1" customFormat="1" ht="24.9" customHeight="1">
      <c r="A17" s="11">
        <v>15</v>
      </c>
      <c r="B17" s="10" t="s">
        <v>53</v>
      </c>
      <c r="C17" s="144" t="s">
        <v>242</v>
      </c>
      <c r="D17" s="8">
        <v>1168.77</v>
      </c>
      <c r="E17" s="10" t="s">
        <v>53</v>
      </c>
      <c r="F17" s="10" t="s">
        <v>53</v>
      </c>
      <c r="G17" s="10">
        <v>502</v>
      </c>
      <c r="H17" s="11">
        <v>28</v>
      </c>
      <c r="I17" s="11">
        <f t="shared" si="0"/>
        <v>17.928571428571427</v>
      </c>
      <c r="J17" s="10">
        <v>4</v>
      </c>
      <c r="K17" s="10" t="s">
        <v>53</v>
      </c>
      <c r="L17" s="8">
        <v>36130.660000000003</v>
      </c>
      <c r="M17" s="10">
        <v>7635</v>
      </c>
      <c r="N17" s="12">
        <v>45814</v>
      </c>
      <c r="O17" s="30" t="s">
        <v>44</v>
      </c>
    </row>
    <row r="18" spans="1:15" s="1" customFormat="1" ht="24.9" customHeight="1">
      <c r="A18" s="11">
        <v>16</v>
      </c>
      <c r="B18" s="10" t="s">
        <v>53</v>
      </c>
      <c r="C18" s="18" t="s">
        <v>346</v>
      </c>
      <c r="D18" s="8">
        <v>1006</v>
      </c>
      <c r="E18" s="10" t="s">
        <v>53</v>
      </c>
      <c r="F18" s="10" t="s">
        <v>53</v>
      </c>
      <c r="G18" s="10">
        <v>134</v>
      </c>
      <c r="H18" s="11">
        <v>1</v>
      </c>
      <c r="I18" s="11">
        <f t="shared" si="0"/>
        <v>134</v>
      </c>
      <c r="J18" s="10">
        <v>1</v>
      </c>
      <c r="K18" s="10" t="s">
        <v>53</v>
      </c>
      <c r="L18" s="8">
        <v>50978.21</v>
      </c>
      <c r="M18" s="10">
        <v>7198</v>
      </c>
      <c r="N18" s="12">
        <v>46104</v>
      </c>
      <c r="O18" s="30" t="s">
        <v>47</v>
      </c>
    </row>
    <row r="19" spans="1:15" s="1" customFormat="1" ht="24.9" customHeight="1">
      <c r="A19" s="11">
        <v>17</v>
      </c>
      <c r="B19" s="11">
        <v>12</v>
      </c>
      <c r="C19" s="18" t="s">
        <v>367</v>
      </c>
      <c r="D19" s="8">
        <v>764.91</v>
      </c>
      <c r="E19" s="8">
        <v>4236.01</v>
      </c>
      <c r="F19" s="136">
        <f>(D19-E19)/E19</f>
        <v>-0.81942677189147339</v>
      </c>
      <c r="G19" s="10">
        <v>93</v>
      </c>
      <c r="H19" s="11">
        <v>3</v>
      </c>
      <c r="I19" s="11">
        <f t="shared" si="0"/>
        <v>31</v>
      </c>
      <c r="J19" s="10">
        <v>1</v>
      </c>
      <c r="K19" s="10">
        <v>4</v>
      </c>
      <c r="L19" s="8">
        <v>33547</v>
      </c>
      <c r="M19" s="10">
        <v>4330</v>
      </c>
      <c r="N19" s="12">
        <v>46199</v>
      </c>
      <c r="O19" s="30" t="s">
        <v>308</v>
      </c>
    </row>
    <row r="20" spans="1:15" s="1" customFormat="1" ht="24.9" customHeight="1">
      <c r="A20" s="11">
        <v>18</v>
      </c>
      <c r="B20" s="11">
        <v>20</v>
      </c>
      <c r="C20" s="18" t="s">
        <v>370</v>
      </c>
      <c r="D20" s="8">
        <v>461.31</v>
      </c>
      <c r="E20" s="8">
        <v>583.91</v>
      </c>
      <c r="F20" s="136">
        <f>(D20-E20)/E20</f>
        <v>-0.20996386429415487</v>
      </c>
      <c r="G20" s="10">
        <v>94</v>
      </c>
      <c r="H20" s="11">
        <v>7</v>
      </c>
      <c r="I20" s="11">
        <f t="shared" si="0"/>
        <v>13.428571428571429</v>
      </c>
      <c r="J20" s="10">
        <v>3</v>
      </c>
      <c r="K20" s="10">
        <v>3</v>
      </c>
      <c r="L20" s="8">
        <v>12810</v>
      </c>
      <c r="M20" s="10">
        <v>1618</v>
      </c>
      <c r="N20" s="12">
        <v>46206</v>
      </c>
      <c r="O20" s="30" t="s">
        <v>88</v>
      </c>
    </row>
    <row r="21" spans="1:15" s="1" customFormat="1" ht="24.9" customHeight="1">
      <c r="A21" s="11">
        <v>19</v>
      </c>
      <c r="B21" s="11">
        <v>21</v>
      </c>
      <c r="C21" s="18" t="s">
        <v>238</v>
      </c>
      <c r="D21" s="8">
        <v>443.06</v>
      </c>
      <c r="E21" s="8">
        <v>469.2</v>
      </c>
      <c r="F21" s="136">
        <f>(D21-E21)/E21</f>
        <v>-5.5711849957374229E-2</v>
      </c>
      <c r="G21" s="10">
        <v>63</v>
      </c>
      <c r="H21" s="11">
        <v>7</v>
      </c>
      <c r="I21" s="11">
        <f t="shared" si="0"/>
        <v>9</v>
      </c>
      <c r="J21" s="10">
        <v>1</v>
      </c>
      <c r="K21" s="10" t="s">
        <v>53</v>
      </c>
      <c r="L21" s="8">
        <v>202089.05</v>
      </c>
      <c r="M21" s="10">
        <v>27904</v>
      </c>
      <c r="N21" s="12">
        <v>46122</v>
      </c>
      <c r="O21" s="30" t="s">
        <v>47</v>
      </c>
    </row>
    <row r="22" spans="1:15" s="1" customFormat="1" ht="24.9" customHeight="1">
      <c r="A22" s="11">
        <v>20</v>
      </c>
      <c r="B22" s="11">
        <v>24</v>
      </c>
      <c r="C22" s="18" t="s">
        <v>313</v>
      </c>
      <c r="D22" s="8">
        <v>440.2</v>
      </c>
      <c r="E22" s="8">
        <v>292.5</v>
      </c>
      <c r="F22" s="136">
        <f>(D22-E22)/E22</f>
        <v>0.5049572649572649</v>
      </c>
      <c r="G22" s="10">
        <v>73</v>
      </c>
      <c r="H22" s="11">
        <v>7</v>
      </c>
      <c r="I22" s="11">
        <f t="shared" si="0"/>
        <v>10.428571428571429</v>
      </c>
      <c r="J22" s="10">
        <v>1</v>
      </c>
      <c r="K22" s="10">
        <v>8</v>
      </c>
      <c r="L22" s="8">
        <v>92826.05</v>
      </c>
      <c r="M22" s="10">
        <v>17748</v>
      </c>
      <c r="N22" s="12">
        <v>46171</v>
      </c>
      <c r="O22" s="30" t="s">
        <v>44</v>
      </c>
    </row>
    <row r="23" spans="1:15" s="1" customFormat="1" ht="24.9" customHeight="1">
      <c r="A23" s="11">
        <v>21</v>
      </c>
      <c r="B23" s="10" t="s">
        <v>53</v>
      </c>
      <c r="C23" s="53" t="s">
        <v>33</v>
      </c>
      <c r="D23" s="8">
        <v>328</v>
      </c>
      <c r="E23" s="10" t="s">
        <v>53</v>
      </c>
      <c r="F23" s="10" t="s">
        <v>53</v>
      </c>
      <c r="G23" s="10">
        <v>46</v>
      </c>
      <c r="H23" s="11">
        <v>1</v>
      </c>
      <c r="I23" s="11">
        <f t="shared" si="0"/>
        <v>46</v>
      </c>
      <c r="J23" s="10">
        <v>1</v>
      </c>
      <c r="K23" s="10" t="s">
        <v>53</v>
      </c>
      <c r="L23" s="8">
        <v>23252.51</v>
      </c>
      <c r="M23" s="10">
        <v>3232</v>
      </c>
      <c r="N23" s="12">
        <v>46024</v>
      </c>
      <c r="O23" s="30" t="s">
        <v>49</v>
      </c>
    </row>
    <row r="24" spans="1:15" s="1" customFormat="1" ht="24.9" customHeight="1">
      <c r="A24" s="11">
        <v>22</v>
      </c>
      <c r="B24" s="10" t="s">
        <v>53</v>
      </c>
      <c r="C24" s="53" t="s">
        <v>133</v>
      </c>
      <c r="D24" s="8">
        <v>290.39999999999998</v>
      </c>
      <c r="E24" s="10" t="s">
        <v>53</v>
      </c>
      <c r="F24" s="10" t="s">
        <v>53</v>
      </c>
      <c r="G24" s="10">
        <v>60</v>
      </c>
      <c r="H24" s="11">
        <v>1</v>
      </c>
      <c r="I24" s="11">
        <f t="shared" si="0"/>
        <v>60</v>
      </c>
      <c r="J24" s="10">
        <v>1</v>
      </c>
      <c r="K24" s="10" t="s">
        <v>53</v>
      </c>
      <c r="L24" s="8">
        <v>73404.75</v>
      </c>
      <c r="M24" s="10">
        <v>12669</v>
      </c>
      <c r="N24" s="23">
        <v>46066</v>
      </c>
      <c r="O24" s="30" t="s">
        <v>49</v>
      </c>
    </row>
    <row r="25" spans="1:15" s="1" customFormat="1" ht="24.9" customHeight="1">
      <c r="A25" s="11">
        <v>23</v>
      </c>
      <c r="B25" s="11">
        <v>16</v>
      </c>
      <c r="C25" s="53" t="s">
        <v>343</v>
      </c>
      <c r="D25" s="8">
        <v>189</v>
      </c>
      <c r="E25" s="8">
        <v>881</v>
      </c>
      <c r="F25" s="136">
        <f>(D25-E25)/E25</f>
        <v>-0.78547105561861519</v>
      </c>
      <c r="G25" s="10">
        <v>30</v>
      </c>
      <c r="H25" s="10" t="s">
        <v>53</v>
      </c>
      <c r="I25" s="10" t="s">
        <v>53</v>
      </c>
      <c r="J25" s="10">
        <v>2</v>
      </c>
      <c r="K25" s="10">
        <v>6</v>
      </c>
      <c r="L25" s="8">
        <v>15924</v>
      </c>
      <c r="M25" s="10">
        <v>2607</v>
      </c>
      <c r="N25" s="12">
        <v>46185</v>
      </c>
      <c r="O25" s="30" t="s">
        <v>46</v>
      </c>
    </row>
    <row r="26" spans="1:15" s="1" customFormat="1" ht="24.9" customHeight="1">
      <c r="A26" s="11">
        <v>24</v>
      </c>
      <c r="B26" s="10" t="s">
        <v>53</v>
      </c>
      <c r="C26" s="18" t="s">
        <v>103</v>
      </c>
      <c r="D26" s="8">
        <v>181.57</v>
      </c>
      <c r="E26" s="10" t="s">
        <v>53</v>
      </c>
      <c r="F26" s="10" t="s">
        <v>53</v>
      </c>
      <c r="G26" s="10">
        <v>35</v>
      </c>
      <c r="H26" s="11">
        <v>1</v>
      </c>
      <c r="I26" s="11">
        <f>G26/H26</f>
        <v>35</v>
      </c>
      <c r="J26" s="10">
        <v>1</v>
      </c>
      <c r="K26" s="10" t="s">
        <v>53</v>
      </c>
      <c r="L26" s="8">
        <v>91246.22</v>
      </c>
      <c r="M26" s="10">
        <v>19000</v>
      </c>
      <c r="N26" s="12">
        <v>44855</v>
      </c>
      <c r="O26" s="30" t="s">
        <v>44</v>
      </c>
    </row>
    <row r="27" spans="1:15" s="1" customFormat="1" ht="24.9" customHeight="1">
      <c r="A27" s="11">
        <v>25</v>
      </c>
      <c r="B27" s="11">
        <v>23</v>
      </c>
      <c r="C27" s="18" t="s">
        <v>373</v>
      </c>
      <c r="D27" s="8">
        <v>113</v>
      </c>
      <c r="E27" s="8">
        <v>299</v>
      </c>
      <c r="F27" s="136">
        <f>(D27-E27)/E27</f>
        <v>-0.62207357859531776</v>
      </c>
      <c r="G27" s="10">
        <v>11</v>
      </c>
      <c r="H27" s="10" t="s">
        <v>53</v>
      </c>
      <c r="I27" s="10" t="s">
        <v>53</v>
      </c>
      <c r="J27" s="10">
        <v>1</v>
      </c>
      <c r="K27" s="10">
        <v>4</v>
      </c>
      <c r="L27" s="8">
        <v>15894</v>
      </c>
      <c r="M27" s="10">
        <v>2187</v>
      </c>
      <c r="N27" s="12">
        <v>46199</v>
      </c>
      <c r="O27" s="30" t="s">
        <v>46</v>
      </c>
    </row>
    <row r="28" spans="1:15" s="1" customFormat="1" ht="24.9" customHeight="1">
      <c r="A28" s="11">
        <v>26</v>
      </c>
      <c r="B28" s="11">
        <v>27</v>
      </c>
      <c r="C28" s="18" t="s">
        <v>347</v>
      </c>
      <c r="D28" s="8">
        <v>100</v>
      </c>
      <c r="E28" s="8">
        <v>230.23</v>
      </c>
      <c r="F28" s="136">
        <f>(D28-E28)/E28</f>
        <v>-0.56565173956478298</v>
      </c>
      <c r="G28" s="10">
        <v>20</v>
      </c>
      <c r="H28" s="11">
        <v>1</v>
      </c>
      <c r="I28" s="11">
        <f>G28/H28</f>
        <v>20</v>
      </c>
      <c r="J28" s="10">
        <v>1</v>
      </c>
      <c r="K28" s="10" t="s">
        <v>53</v>
      </c>
      <c r="L28" s="8">
        <v>36174.21</v>
      </c>
      <c r="M28" s="10">
        <v>5616</v>
      </c>
      <c r="N28" s="12">
        <v>45926</v>
      </c>
      <c r="O28" s="30" t="s">
        <v>47</v>
      </c>
    </row>
    <row r="29" spans="1:15" s="1" customFormat="1" ht="24.9" customHeight="1">
      <c r="A29" s="11">
        <v>27</v>
      </c>
      <c r="B29" s="11">
        <v>29</v>
      </c>
      <c r="C29" s="18" t="s">
        <v>269</v>
      </c>
      <c r="D29" s="8">
        <v>95</v>
      </c>
      <c r="E29" s="8">
        <v>195</v>
      </c>
      <c r="F29" s="136">
        <f>(D29-E29)/E29</f>
        <v>-0.51282051282051277</v>
      </c>
      <c r="G29" s="10">
        <v>19</v>
      </c>
      <c r="H29" s="10" t="s">
        <v>53</v>
      </c>
      <c r="I29" s="10" t="s">
        <v>53</v>
      </c>
      <c r="J29" s="10">
        <v>1</v>
      </c>
      <c r="K29" s="11">
        <v>13</v>
      </c>
      <c r="L29" s="8">
        <v>75436</v>
      </c>
      <c r="M29" s="10">
        <v>13670</v>
      </c>
      <c r="N29" s="12">
        <v>46136</v>
      </c>
      <c r="O29" s="30" t="s">
        <v>46</v>
      </c>
    </row>
    <row r="30" spans="1:15" s="1" customFormat="1" ht="24.9" customHeight="1">
      <c r="A30" s="11">
        <v>28</v>
      </c>
      <c r="B30" s="11">
        <v>36</v>
      </c>
      <c r="C30" s="18" t="s">
        <v>358</v>
      </c>
      <c r="D30" s="8">
        <v>70</v>
      </c>
      <c r="E30" s="8">
        <v>28</v>
      </c>
      <c r="F30" s="136">
        <f>(D30-E30)/E30</f>
        <v>1.5</v>
      </c>
      <c r="G30" s="10">
        <v>10</v>
      </c>
      <c r="H30" s="11">
        <v>2</v>
      </c>
      <c r="I30" s="11">
        <f>G30/H30</f>
        <v>5</v>
      </c>
      <c r="J30" s="10">
        <v>1</v>
      </c>
      <c r="K30" s="10">
        <v>5</v>
      </c>
      <c r="L30" s="8">
        <v>4861.22</v>
      </c>
      <c r="M30" s="10">
        <v>714</v>
      </c>
      <c r="N30" s="12">
        <v>46192</v>
      </c>
      <c r="O30" s="30" t="s">
        <v>49</v>
      </c>
    </row>
    <row r="31" spans="1:15" s="1" customFormat="1" ht="24.9" customHeight="1">
      <c r="A31" s="11">
        <v>29</v>
      </c>
      <c r="B31" s="10" t="s">
        <v>53</v>
      </c>
      <c r="C31" s="18" t="s">
        <v>382</v>
      </c>
      <c r="D31" s="8">
        <v>51.05</v>
      </c>
      <c r="E31" s="10" t="s">
        <v>53</v>
      </c>
      <c r="F31" s="10" t="s">
        <v>53</v>
      </c>
      <c r="G31" s="10">
        <v>6</v>
      </c>
      <c r="H31" s="11">
        <v>1</v>
      </c>
      <c r="I31" s="11">
        <f>G31/H31</f>
        <v>6</v>
      </c>
      <c r="J31" s="10">
        <v>1</v>
      </c>
      <c r="K31" s="10" t="s">
        <v>53</v>
      </c>
      <c r="L31" s="8">
        <v>32327.29</v>
      </c>
      <c r="M31" s="10">
        <v>4403</v>
      </c>
      <c r="N31" s="12">
        <v>46104</v>
      </c>
      <c r="O31" s="29" t="s">
        <v>47</v>
      </c>
    </row>
    <row r="32" spans="1:15" s="1" customFormat="1" ht="24.9" customHeight="1">
      <c r="A32" s="11">
        <v>30</v>
      </c>
      <c r="B32" s="11">
        <v>34</v>
      </c>
      <c r="C32" s="18" t="s">
        <v>279</v>
      </c>
      <c r="D32" s="8">
        <v>45</v>
      </c>
      <c r="E32" s="8">
        <v>115</v>
      </c>
      <c r="F32" s="136">
        <f>(D32-E32)/E32</f>
        <v>-0.60869565217391308</v>
      </c>
      <c r="G32" s="10">
        <v>9</v>
      </c>
      <c r="H32" s="11">
        <v>2</v>
      </c>
      <c r="I32" s="11">
        <f>G32/H32</f>
        <v>4.5</v>
      </c>
      <c r="J32" s="10">
        <v>1</v>
      </c>
      <c r="K32" s="10">
        <v>12</v>
      </c>
      <c r="L32" s="8">
        <v>19736.060000000001</v>
      </c>
      <c r="M32" s="10">
        <v>3945</v>
      </c>
      <c r="N32" s="147">
        <v>46143</v>
      </c>
      <c r="O32" s="30" t="s">
        <v>49</v>
      </c>
    </row>
    <row r="33" spans="1:19" s="1" customFormat="1" ht="24.9" customHeight="1">
      <c r="A33" s="11">
        <v>31</v>
      </c>
      <c r="B33" s="10" t="s">
        <v>53</v>
      </c>
      <c r="C33" s="18" t="s">
        <v>78</v>
      </c>
      <c r="D33" s="8">
        <v>31.95</v>
      </c>
      <c r="E33" s="10" t="s">
        <v>53</v>
      </c>
      <c r="F33" s="10" t="s">
        <v>53</v>
      </c>
      <c r="G33" s="10">
        <v>3</v>
      </c>
      <c r="H33" s="11">
        <v>1</v>
      </c>
      <c r="I33" s="11">
        <f>G33/H33</f>
        <v>3</v>
      </c>
      <c r="J33" s="10">
        <v>1</v>
      </c>
      <c r="K33" s="10" t="s">
        <v>53</v>
      </c>
      <c r="L33" s="8">
        <v>153254.74</v>
      </c>
      <c r="M33" s="10">
        <v>21229</v>
      </c>
      <c r="N33" s="23">
        <v>46038</v>
      </c>
      <c r="O33" s="29" t="s">
        <v>47</v>
      </c>
    </row>
    <row r="34" spans="1:19" s="1" customFormat="1" ht="24.9" customHeight="1">
      <c r="A34" s="11">
        <v>32</v>
      </c>
      <c r="B34" s="10" t="s">
        <v>53</v>
      </c>
      <c r="C34" s="53" t="s">
        <v>37</v>
      </c>
      <c r="D34" s="8">
        <v>30</v>
      </c>
      <c r="E34" s="10" t="s">
        <v>53</v>
      </c>
      <c r="F34" s="10" t="s">
        <v>53</v>
      </c>
      <c r="G34" s="10">
        <v>6</v>
      </c>
      <c r="H34" s="10" t="s">
        <v>53</v>
      </c>
      <c r="I34" s="10" t="s">
        <v>53</v>
      </c>
      <c r="J34" s="10">
        <v>1</v>
      </c>
      <c r="K34" s="10" t="s">
        <v>53</v>
      </c>
      <c r="L34" s="8">
        <v>115463</v>
      </c>
      <c r="M34" s="10">
        <v>22055</v>
      </c>
      <c r="N34" s="23">
        <v>45954</v>
      </c>
      <c r="O34" s="30" t="s">
        <v>46</v>
      </c>
    </row>
    <row r="35" spans="1:19" s="1" customFormat="1" ht="24.9" customHeight="1">
      <c r="A35" s="11">
        <v>33</v>
      </c>
      <c r="B35" s="10" t="s">
        <v>53</v>
      </c>
      <c r="C35" s="53" t="s">
        <v>29</v>
      </c>
      <c r="D35" s="8">
        <v>10</v>
      </c>
      <c r="E35" s="10" t="s">
        <v>53</v>
      </c>
      <c r="F35" s="10" t="s">
        <v>53</v>
      </c>
      <c r="G35" s="10">
        <v>2</v>
      </c>
      <c r="H35" s="11">
        <v>1</v>
      </c>
      <c r="I35" s="11">
        <f>G35/H35</f>
        <v>2</v>
      </c>
      <c r="J35" s="10">
        <v>1</v>
      </c>
      <c r="K35" s="10" t="s">
        <v>53</v>
      </c>
      <c r="L35" s="8">
        <v>32974.129999999997</v>
      </c>
      <c r="M35" s="10">
        <v>5831</v>
      </c>
      <c r="N35" s="23">
        <v>46024</v>
      </c>
      <c r="O35" s="30" t="s">
        <v>49</v>
      </c>
    </row>
    <row r="36" spans="1:19" s="1" customFormat="1" ht="24.9" customHeight="1">
      <c r="A36" s="11">
        <v>34</v>
      </c>
      <c r="B36" s="11">
        <v>32</v>
      </c>
      <c r="C36" s="18" t="s">
        <v>368</v>
      </c>
      <c r="D36" s="8">
        <v>6</v>
      </c>
      <c r="E36" s="8">
        <v>122</v>
      </c>
      <c r="F36" s="136">
        <f>(D36-E36)/E36</f>
        <v>-0.95081967213114749</v>
      </c>
      <c r="G36" s="10">
        <v>2</v>
      </c>
      <c r="H36" s="11">
        <v>1</v>
      </c>
      <c r="I36" s="11">
        <f>G36/H36</f>
        <v>2</v>
      </c>
      <c r="J36" s="10">
        <v>1</v>
      </c>
      <c r="K36" s="10">
        <v>4</v>
      </c>
      <c r="L36" s="8">
        <v>6201</v>
      </c>
      <c r="M36" s="10">
        <v>921</v>
      </c>
      <c r="N36" s="12">
        <v>46199</v>
      </c>
      <c r="O36" s="30" t="s">
        <v>88</v>
      </c>
    </row>
    <row r="37" spans="1:19" s="1" customFormat="1" ht="24.9" customHeight="1">
      <c r="A37" s="11">
        <v>35</v>
      </c>
      <c r="B37" s="10" t="s">
        <v>53</v>
      </c>
      <c r="C37" s="18" t="s">
        <v>38</v>
      </c>
      <c r="D37" s="8">
        <v>0</v>
      </c>
      <c r="E37" s="10" t="s">
        <v>53</v>
      </c>
      <c r="F37" s="10" t="s">
        <v>53</v>
      </c>
      <c r="G37" s="10">
        <v>0</v>
      </c>
      <c r="H37" s="11">
        <v>1</v>
      </c>
      <c r="I37" s="11">
        <f>G37/H37</f>
        <v>0</v>
      </c>
      <c r="J37" s="10">
        <v>1</v>
      </c>
      <c r="K37" s="10" t="s">
        <v>53</v>
      </c>
      <c r="L37" s="8">
        <v>3212.35</v>
      </c>
      <c r="M37" s="10">
        <v>625</v>
      </c>
      <c r="N37" s="12">
        <v>45740</v>
      </c>
      <c r="O37" s="30" t="s">
        <v>47</v>
      </c>
    </row>
    <row r="38" spans="1:19" ht="24.6" customHeight="1">
      <c r="A38" s="22"/>
      <c r="B38" s="22"/>
      <c r="C38" s="130" t="s">
        <v>188</v>
      </c>
      <c r="D38" s="131">
        <f>SUBTOTAL(109,Table132456789101112131415161718192021222324252627283031[Pajamos 
(GBO)])</f>
        <v>680645.26</v>
      </c>
      <c r="E38" s="132">
        <f>SUBTOTAL(109,Table132456789101112131415161718192021222324252627283031[Pajamos 
praeita sav.
(GBO LW)])</f>
        <v>451166.67999999993</v>
      </c>
      <c r="F38" s="133">
        <f t="shared" ref="F38" si="2">(D38-E38)/E38</f>
        <v>0.50863370495356641</v>
      </c>
      <c r="G38" s="134">
        <f>SUBTOTAL(109,Table132456789101112131415161718192021222324252627283031[Žiūrovų sk. 
(ADM)])</f>
        <v>90663</v>
      </c>
      <c r="H38" s="22"/>
      <c r="I38" s="22"/>
      <c r="J38" s="21"/>
      <c r="K38" s="10"/>
      <c r="L38" s="8"/>
      <c r="M38" s="10"/>
      <c r="N38" s="23"/>
      <c r="O38" s="29" t="s">
        <v>15</v>
      </c>
    </row>
    <row r="39" spans="1:19">
      <c r="F39" s="68"/>
      <c r="L39" s="70"/>
    </row>
    <row r="40" spans="1:19">
      <c r="F40" s="68"/>
      <c r="L40" s="70"/>
    </row>
    <row r="41" spans="1:19">
      <c r="F41" s="68"/>
      <c r="L41" s="70"/>
    </row>
    <row r="42" spans="1:19">
      <c r="F42" s="68"/>
      <c r="L42" s="70"/>
    </row>
    <row r="43" spans="1:19">
      <c r="F43" s="68"/>
      <c r="L43" s="70"/>
    </row>
    <row r="44" spans="1:19">
      <c r="F44" s="68"/>
      <c r="L44" s="70"/>
    </row>
    <row r="45" spans="1:19">
      <c r="F45" s="68"/>
      <c r="L45" s="70"/>
    </row>
    <row r="46" spans="1:19">
      <c r="F46" s="68"/>
      <c r="L46" s="70"/>
    </row>
    <row r="47" spans="1:19">
      <c r="F47" s="68"/>
      <c r="L47" s="70"/>
    </row>
    <row r="48" spans="1:19" s="69" customFormat="1">
      <c r="A48" s="150"/>
      <c r="B48" s="26"/>
      <c r="C48" s="26"/>
      <c r="D48" s="67"/>
      <c r="E48" s="67"/>
      <c r="F48" s="68"/>
      <c r="H48" s="66"/>
      <c r="I48" s="26"/>
      <c r="L48" s="70"/>
      <c r="N48" s="71"/>
      <c r="O48" s="72"/>
      <c r="P48" s="26"/>
      <c r="Q48" s="26"/>
      <c r="R48" s="26"/>
      <c r="S48" s="26"/>
    </row>
    <row r="49" spans="1:19" s="69" customFormat="1">
      <c r="A49" s="150"/>
      <c r="B49" s="26"/>
      <c r="C49" s="26"/>
      <c r="D49" s="67"/>
      <c r="E49" s="67"/>
      <c r="F49" s="68"/>
      <c r="H49" s="66"/>
      <c r="I49" s="26"/>
      <c r="L49" s="70"/>
      <c r="N49" s="71"/>
      <c r="O49" s="72"/>
      <c r="P49" s="26"/>
      <c r="Q49" s="26"/>
      <c r="R49" s="26"/>
      <c r="S49" s="26"/>
    </row>
    <row r="50" spans="1:19" s="69" customFormat="1">
      <c r="A50" s="150"/>
      <c r="B50" s="26"/>
      <c r="C50" s="26"/>
      <c r="D50" s="67"/>
      <c r="E50" s="67"/>
      <c r="F50" s="68"/>
      <c r="H50" s="66"/>
      <c r="I50" s="26"/>
      <c r="L50" s="70"/>
      <c r="N50" s="71"/>
      <c r="O50" s="72"/>
      <c r="P50" s="26"/>
      <c r="Q50" s="26"/>
      <c r="R50" s="26"/>
      <c r="S50" s="26"/>
    </row>
    <row r="51" spans="1:19" s="69" customFormat="1">
      <c r="A51" s="150"/>
      <c r="B51" s="26"/>
      <c r="C51" s="26"/>
      <c r="D51" s="67"/>
      <c r="E51" s="67"/>
      <c r="F51" s="68"/>
      <c r="H51" s="66"/>
      <c r="I51" s="26"/>
      <c r="L51" s="70"/>
      <c r="N51" s="71"/>
      <c r="O51" s="72"/>
      <c r="P51" s="26"/>
      <c r="Q51" s="26"/>
      <c r="R51" s="26"/>
      <c r="S51" s="26"/>
    </row>
    <row r="52" spans="1:19" s="69" customFormat="1">
      <c r="A52" s="150"/>
      <c r="B52" s="26"/>
      <c r="C52" s="26"/>
      <c r="D52" s="67"/>
      <c r="E52" s="67"/>
      <c r="F52" s="68"/>
      <c r="H52" s="66"/>
      <c r="I52" s="26"/>
      <c r="L52" s="67"/>
      <c r="N52" s="71"/>
      <c r="O52" s="72"/>
      <c r="P52" s="26"/>
      <c r="Q52" s="26"/>
      <c r="R52" s="26"/>
      <c r="S52" s="26"/>
    </row>
    <row r="53" spans="1:19" s="69" customFormat="1">
      <c r="A53" s="150"/>
      <c r="B53" s="26"/>
      <c r="C53" s="26"/>
      <c r="D53" s="67"/>
      <c r="E53" s="67"/>
      <c r="F53" s="68"/>
      <c r="H53" s="66"/>
      <c r="I53" s="26"/>
      <c r="L53" s="67"/>
      <c r="N53" s="71"/>
      <c r="O53" s="72"/>
      <c r="P53" s="26"/>
      <c r="Q53" s="26"/>
      <c r="R53" s="26"/>
      <c r="S53" s="26"/>
    </row>
    <row r="54" spans="1:19" s="69" customFormat="1">
      <c r="A54" s="150"/>
      <c r="B54" s="26"/>
      <c r="C54" s="26"/>
      <c r="D54" s="67"/>
      <c r="E54" s="67"/>
      <c r="F54" s="68"/>
      <c r="H54" s="66"/>
      <c r="I54" s="26"/>
      <c r="L54" s="67"/>
      <c r="N54" s="71"/>
      <c r="O54" s="72"/>
      <c r="P54" s="26"/>
      <c r="Q54" s="26"/>
      <c r="R54" s="26"/>
      <c r="S54" s="26"/>
    </row>
    <row r="55" spans="1:19" s="69" customFormat="1">
      <c r="A55" s="150"/>
      <c r="B55" s="26"/>
      <c r="C55" s="26"/>
      <c r="D55" s="67"/>
      <c r="E55" s="67"/>
      <c r="F55" s="68"/>
      <c r="H55" s="66"/>
      <c r="I55" s="26"/>
      <c r="L55" s="67"/>
      <c r="N55" s="71"/>
      <c r="O55" s="72"/>
      <c r="P55" s="26"/>
      <c r="Q55" s="26"/>
      <c r="R55" s="26"/>
      <c r="S55" s="26"/>
    </row>
    <row r="56" spans="1:19"/>
    <row r="57" spans="1:19"/>
    <row r="58" spans="1:19"/>
    <row r="59" spans="1:19"/>
    <row r="60" spans="1:19"/>
    <row r="61" spans="1:19"/>
    <row r="62" spans="1:19">
      <c r="A62" s="24"/>
    </row>
    <row r="63" spans="1:19">
      <c r="A63" s="24"/>
    </row>
    <row r="64" spans="1:19">
      <c r="A64" s="24"/>
    </row>
    <row r="65" spans="1:19" s="66" customFormat="1">
      <c r="A65" s="150"/>
      <c r="B65" s="26"/>
      <c r="C65" s="26"/>
      <c r="D65" s="67"/>
      <c r="E65" s="67"/>
      <c r="F65" s="26"/>
      <c r="G65" s="69"/>
      <c r="I65" s="26"/>
      <c r="J65" s="69"/>
      <c r="K65" s="69"/>
      <c r="L65" s="67"/>
      <c r="M65" s="69"/>
      <c r="N65" s="71"/>
      <c r="O65" s="72"/>
      <c r="P65" s="26"/>
      <c r="Q65" s="26"/>
      <c r="R65" s="26"/>
      <c r="S65" s="26"/>
    </row>
    <row r="66" spans="1:19" s="66" customFormat="1">
      <c r="A66" s="150"/>
      <c r="B66" s="26"/>
      <c r="C66" s="26"/>
      <c r="D66" s="67"/>
      <c r="E66" s="67"/>
      <c r="F66" s="26"/>
      <c r="G66" s="69"/>
      <c r="I66" s="26"/>
      <c r="J66" s="69"/>
      <c r="K66" s="69"/>
      <c r="L66" s="67"/>
      <c r="M66" s="69"/>
      <c r="N66" s="71"/>
      <c r="O66" s="72"/>
      <c r="P66" s="26"/>
      <c r="Q66" s="26"/>
      <c r="R66" s="26"/>
      <c r="S66" s="26"/>
    </row>
    <row r="67" spans="1:19" s="66" customFormat="1">
      <c r="A67" s="150"/>
      <c r="B67" s="26"/>
      <c r="C67" s="26"/>
      <c r="D67" s="67"/>
      <c r="E67" s="67"/>
      <c r="F67" s="26"/>
      <c r="G67" s="69"/>
      <c r="I67" s="26"/>
      <c r="J67" s="69"/>
      <c r="K67" s="69"/>
      <c r="L67" s="67"/>
      <c r="M67" s="69"/>
      <c r="N67" s="71"/>
      <c r="O67" s="72"/>
      <c r="P67" s="26"/>
      <c r="Q67" s="26"/>
      <c r="R67" s="26"/>
      <c r="S67" s="26"/>
    </row>
    <row r="68" spans="1:19" s="66" customFormat="1">
      <c r="A68" s="150"/>
      <c r="B68" s="26"/>
      <c r="C68" s="26"/>
      <c r="D68" s="67"/>
      <c r="E68" s="67"/>
      <c r="F68" s="26"/>
      <c r="G68" s="69"/>
      <c r="I68" s="26"/>
      <c r="J68" s="69"/>
      <c r="K68" s="69"/>
      <c r="L68" s="67"/>
      <c r="M68" s="69"/>
      <c r="N68" s="71"/>
      <c r="O68" s="72"/>
      <c r="P68" s="26"/>
      <c r="Q68" s="26"/>
      <c r="R68" s="26"/>
      <c r="S68" s="26"/>
    </row>
    <row r="69" spans="1:19" s="66" customFormat="1">
      <c r="A69" s="150"/>
      <c r="B69" s="26"/>
      <c r="C69" s="26"/>
      <c r="D69" s="67"/>
      <c r="E69" s="67"/>
      <c r="F69" s="26"/>
      <c r="G69" s="69"/>
      <c r="I69" s="26"/>
      <c r="J69" s="69"/>
      <c r="K69" s="69"/>
      <c r="L69" s="67"/>
      <c r="M69" s="69"/>
      <c r="N69" s="71"/>
      <c r="O69" s="72"/>
      <c r="P69" s="26"/>
      <c r="Q69" s="26"/>
      <c r="R69" s="26"/>
      <c r="S69" s="26"/>
    </row>
    <row r="70" spans="1:19" s="66" customFormat="1">
      <c r="A70" s="150"/>
      <c r="B70" s="26"/>
      <c r="C70" s="26"/>
      <c r="D70" s="67"/>
      <c r="E70" s="67"/>
      <c r="F70" s="26"/>
      <c r="G70" s="69"/>
      <c r="I70" s="26"/>
      <c r="J70" s="69"/>
      <c r="K70" s="69"/>
      <c r="L70" s="67"/>
      <c r="M70" s="69"/>
      <c r="N70" s="71"/>
      <c r="O70" s="72"/>
      <c r="P70" s="26"/>
      <c r="Q70" s="26"/>
      <c r="R70" s="26"/>
      <c r="S70" s="26"/>
    </row>
    <row r="71" spans="1:19" s="66" customFormat="1">
      <c r="A71" s="150"/>
      <c r="B71" s="26"/>
      <c r="C71" s="26"/>
      <c r="D71" s="67"/>
      <c r="E71" s="67"/>
      <c r="F71" s="26"/>
      <c r="G71" s="69"/>
      <c r="I71" s="26"/>
      <c r="J71" s="69"/>
      <c r="K71" s="69"/>
      <c r="L71" s="67"/>
      <c r="M71" s="69"/>
      <c r="N71" s="71"/>
      <c r="O71" s="72"/>
      <c r="P71" s="26"/>
      <c r="Q71" s="26"/>
      <c r="R71" s="26"/>
      <c r="S71" s="26"/>
    </row>
    <row r="72" spans="1:19" s="66" customFormat="1">
      <c r="A72" s="150"/>
      <c r="B72" s="26"/>
      <c r="C72" s="26"/>
      <c r="D72" s="67"/>
      <c r="E72" s="67"/>
      <c r="F72" s="26"/>
      <c r="G72" s="69"/>
      <c r="I72" s="26"/>
      <c r="J72" s="69"/>
      <c r="K72" s="69"/>
      <c r="L72" s="67"/>
      <c r="M72" s="69"/>
      <c r="N72" s="71"/>
      <c r="O72" s="72"/>
      <c r="P72" s="26"/>
      <c r="Q72" s="26"/>
      <c r="R72" s="26"/>
      <c r="S72" s="26"/>
    </row>
    <row r="73" spans="1:19" s="66" customFormat="1">
      <c r="A73" s="150"/>
      <c r="B73" s="26"/>
      <c r="C73" s="26"/>
      <c r="D73" s="67"/>
      <c r="E73" s="67"/>
      <c r="F73" s="26"/>
      <c r="G73" s="69"/>
      <c r="I73" s="26"/>
      <c r="J73" s="69"/>
      <c r="K73" s="69"/>
      <c r="L73" s="67"/>
      <c r="M73" s="69"/>
      <c r="N73" s="71"/>
      <c r="O73" s="72"/>
      <c r="P73" s="26"/>
      <c r="Q73" s="26"/>
      <c r="R73" s="26"/>
      <c r="S73" s="26"/>
    </row>
    <row r="74" spans="1:19" s="66" customFormat="1">
      <c r="A74" s="150"/>
      <c r="B74" s="26"/>
      <c r="C74" s="26"/>
      <c r="D74" s="67"/>
      <c r="E74" s="67"/>
      <c r="F74" s="26"/>
      <c r="G74" s="69"/>
      <c r="I74" s="26"/>
      <c r="J74" s="69"/>
      <c r="K74" s="69"/>
      <c r="L74" s="67"/>
      <c r="M74" s="69"/>
      <c r="N74" s="71"/>
      <c r="O74" s="72"/>
      <c r="P74" s="26"/>
      <c r="Q74" s="26"/>
      <c r="R74" s="26"/>
      <c r="S74" s="26"/>
    </row>
    <row r="75" spans="1:19" s="66" customFormat="1">
      <c r="A75" s="150"/>
      <c r="B75" s="26"/>
      <c r="C75" s="26"/>
      <c r="D75" s="67"/>
      <c r="E75" s="67"/>
      <c r="F75" s="26"/>
      <c r="G75" s="69"/>
      <c r="I75" s="26"/>
      <c r="J75" s="69"/>
      <c r="K75" s="69"/>
      <c r="L75" s="67"/>
      <c r="M75" s="69"/>
      <c r="N75" s="71"/>
      <c r="O75" s="72"/>
      <c r="P75" s="26"/>
      <c r="Q75" s="26"/>
      <c r="R75" s="26"/>
      <c r="S75" s="26"/>
    </row>
    <row r="76" spans="1:19" s="66" customFormat="1">
      <c r="A76" s="150"/>
      <c r="B76" s="26"/>
      <c r="C76" s="26"/>
      <c r="D76" s="67"/>
      <c r="E76" s="67"/>
      <c r="F76" s="26"/>
      <c r="G76" s="69"/>
      <c r="I76" s="26"/>
      <c r="J76" s="69"/>
      <c r="K76" s="69"/>
      <c r="L76" s="67"/>
      <c r="M76" s="69"/>
      <c r="N76" s="71"/>
      <c r="O76" s="72"/>
      <c r="P76" s="26"/>
      <c r="Q76" s="26"/>
      <c r="R76" s="26"/>
      <c r="S76" s="26"/>
    </row>
    <row r="77" spans="1:19" s="66" customFormat="1">
      <c r="A77" s="150"/>
      <c r="B77" s="26"/>
      <c r="C77" s="26"/>
      <c r="D77" s="67"/>
      <c r="E77" s="67"/>
      <c r="F77" s="26"/>
      <c r="G77" s="69"/>
      <c r="I77" s="26"/>
      <c r="J77" s="69"/>
      <c r="K77" s="69"/>
      <c r="L77" s="67"/>
      <c r="M77" s="69"/>
      <c r="N77" s="71"/>
      <c r="O77" s="72"/>
      <c r="P77" s="26"/>
      <c r="Q77" s="26"/>
      <c r="R77" s="26"/>
      <c r="S77" s="26"/>
    </row>
    <row r="78" spans="1:19" s="66" customFormat="1">
      <c r="A78" s="150"/>
      <c r="B78" s="26"/>
      <c r="C78" s="26"/>
      <c r="D78" s="67"/>
      <c r="E78" s="67"/>
      <c r="F78" s="26"/>
      <c r="G78" s="69"/>
      <c r="I78" s="26"/>
      <c r="J78" s="69"/>
      <c r="K78" s="69"/>
      <c r="L78" s="67"/>
      <c r="M78" s="69"/>
      <c r="N78" s="71"/>
      <c r="O78" s="72"/>
      <c r="P78" s="26"/>
      <c r="Q78" s="26"/>
      <c r="R78" s="26"/>
      <c r="S78" s="26"/>
    </row>
    <row r="79" spans="1:19" s="66" customFormat="1">
      <c r="A79" s="150"/>
      <c r="B79" s="26"/>
      <c r="C79" s="26"/>
      <c r="D79" s="67"/>
      <c r="E79" s="67"/>
      <c r="F79" s="26"/>
      <c r="G79" s="69"/>
      <c r="I79" s="26"/>
      <c r="J79" s="69"/>
      <c r="K79" s="69"/>
      <c r="L79" s="67"/>
      <c r="M79" s="69"/>
      <c r="N79" s="71"/>
      <c r="O79" s="72"/>
      <c r="P79" s="26"/>
      <c r="Q79" s="26"/>
      <c r="R79" s="26"/>
      <c r="S79" s="26"/>
    </row>
    <row r="80" spans="1:19" s="66" customFormat="1">
      <c r="A80" s="150"/>
      <c r="B80" s="26"/>
      <c r="C80" s="26"/>
      <c r="D80" s="67"/>
      <c r="E80" s="67"/>
      <c r="F80" s="26"/>
      <c r="G80" s="69"/>
      <c r="I80" s="26"/>
      <c r="J80" s="69"/>
      <c r="K80" s="69"/>
      <c r="L80" s="67"/>
      <c r="M80" s="69"/>
      <c r="N80" s="71"/>
      <c r="O80" s="72"/>
      <c r="P80" s="26"/>
      <c r="Q80" s="26"/>
      <c r="R80" s="26"/>
      <c r="S80" s="26"/>
    </row>
    <row r="81" spans="1:19" s="66" customFormat="1">
      <c r="A81" s="150"/>
      <c r="B81" s="26"/>
      <c r="C81" s="26"/>
      <c r="D81" s="67"/>
      <c r="E81" s="67"/>
      <c r="F81" s="26"/>
      <c r="G81" s="69"/>
      <c r="I81" s="26"/>
      <c r="J81" s="69"/>
      <c r="K81" s="69"/>
      <c r="L81" s="67"/>
      <c r="M81" s="69"/>
      <c r="N81" s="71"/>
      <c r="O81" s="72"/>
      <c r="P81" s="26"/>
      <c r="Q81" s="26"/>
      <c r="R81" s="26"/>
      <c r="S81" s="26"/>
    </row>
    <row r="82" spans="1:19" s="66" customFormat="1">
      <c r="A82" s="150"/>
      <c r="B82" s="26"/>
      <c r="C82" s="26"/>
      <c r="D82" s="67"/>
      <c r="E82" s="67"/>
      <c r="F82" s="26"/>
      <c r="G82" s="69"/>
      <c r="I82" s="26"/>
      <c r="J82" s="69"/>
      <c r="K82" s="69"/>
      <c r="L82" s="67"/>
      <c r="M82" s="69"/>
      <c r="N82" s="71"/>
      <c r="O82" s="72"/>
      <c r="P82" s="26"/>
      <c r="Q82" s="26"/>
      <c r="R82" s="26"/>
      <c r="S82" s="26"/>
    </row>
    <row r="83" spans="1:19" s="66" customFormat="1">
      <c r="A83" s="150"/>
      <c r="B83" s="26"/>
      <c r="C83" s="26"/>
      <c r="D83" s="67"/>
      <c r="E83" s="67"/>
      <c r="F83" s="26"/>
      <c r="G83" s="69"/>
      <c r="I83" s="26"/>
      <c r="J83" s="69"/>
      <c r="K83" s="69"/>
      <c r="L83" s="67"/>
      <c r="M83" s="69"/>
      <c r="N83" s="71"/>
      <c r="O83" s="72"/>
      <c r="P83" s="26"/>
      <c r="Q83" s="26"/>
      <c r="R83" s="26"/>
      <c r="S83" s="26"/>
    </row>
    <row r="84" spans="1:19" s="66" customFormat="1">
      <c r="A84" s="150"/>
      <c r="B84" s="26"/>
      <c r="C84" s="26"/>
      <c r="D84" s="67"/>
      <c r="E84" s="67"/>
      <c r="F84" s="26"/>
      <c r="G84" s="69"/>
      <c r="I84" s="26"/>
      <c r="J84" s="69"/>
      <c r="K84" s="69"/>
      <c r="L84" s="67"/>
      <c r="M84" s="69"/>
      <c r="N84" s="71"/>
      <c r="O84" s="72"/>
      <c r="P84" s="26"/>
      <c r="Q84" s="26"/>
      <c r="R84" s="26"/>
      <c r="S84" s="26"/>
    </row>
    <row r="85" spans="1:19" s="66" customFormat="1">
      <c r="A85" s="150"/>
      <c r="B85" s="26"/>
      <c r="C85" s="26"/>
      <c r="D85" s="67"/>
      <c r="E85" s="67"/>
      <c r="F85" s="26"/>
      <c r="G85" s="69"/>
      <c r="I85" s="26"/>
      <c r="J85" s="69"/>
      <c r="K85" s="69"/>
      <c r="L85" s="67"/>
      <c r="M85" s="69"/>
      <c r="N85" s="71"/>
      <c r="O85" s="72"/>
      <c r="P85" s="26"/>
      <c r="Q85" s="26"/>
      <c r="R85" s="26"/>
      <c r="S85" s="26"/>
    </row>
    <row r="86" spans="1:19" s="66" customFormat="1">
      <c r="A86" s="150"/>
      <c r="B86" s="26"/>
      <c r="C86" s="26"/>
      <c r="D86" s="67"/>
      <c r="E86" s="67"/>
      <c r="F86" s="26"/>
      <c r="G86" s="69"/>
      <c r="I86" s="26"/>
      <c r="J86" s="69"/>
      <c r="K86" s="69"/>
      <c r="L86" s="67"/>
      <c r="M86" s="69"/>
      <c r="N86" s="71"/>
      <c r="O86" s="72"/>
      <c r="P86" s="26"/>
      <c r="Q86" s="26"/>
      <c r="R86" s="26"/>
      <c r="S86" s="26"/>
    </row>
    <row r="87" spans="1:19" s="66" customFormat="1">
      <c r="A87" s="150"/>
      <c r="B87" s="26"/>
      <c r="C87" s="26"/>
      <c r="D87" s="67"/>
      <c r="E87" s="67"/>
      <c r="F87" s="26"/>
      <c r="G87" s="69"/>
      <c r="I87" s="26"/>
      <c r="J87" s="69"/>
      <c r="K87" s="69"/>
      <c r="L87" s="67"/>
      <c r="M87" s="69"/>
      <c r="N87" s="71"/>
      <c r="O87" s="72"/>
      <c r="P87" s="26"/>
      <c r="Q87" s="26"/>
      <c r="R87" s="26"/>
      <c r="S87" s="26"/>
    </row>
    <row r="88" spans="1:19" s="66" customFormat="1">
      <c r="A88" s="150"/>
      <c r="B88" s="26"/>
      <c r="C88" s="26"/>
      <c r="D88" s="67"/>
      <c r="E88" s="67"/>
      <c r="F88" s="26"/>
      <c r="G88" s="69"/>
      <c r="I88" s="26"/>
      <c r="J88" s="69"/>
      <c r="K88" s="69"/>
      <c r="L88" s="67"/>
      <c r="M88" s="69"/>
      <c r="N88" s="71"/>
      <c r="O88" s="72"/>
      <c r="P88" s="26"/>
      <c r="Q88" s="26"/>
      <c r="R88" s="26"/>
      <c r="S88" s="26"/>
    </row>
    <row r="89" spans="1:19" s="66" customFormat="1">
      <c r="A89" s="150"/>
      <c r="B89" s="26"/>
      <c r="C89" s="26"/>
      <c r="D89" s="67"/>
      <c r="E89" s="67"/>
      <c r="F89" s="26"/>
      <c r="G89" s="69"/>
      <c r="I89" s="26"/>
      <c r="J89" s="69"/>
      <c r="K89" s="69"/>
      <c r="L89" s="67"/>
      <c r="M89" s="69"/>
      <c r="N89" s="71"/>
      <c r="O89" s="72"/>
      <c r="P89" s="26"/>
      <c r="Q89" s="26"/>
      <c r="R89" s="26"/>
      <c r="S89" s="26"/>
    </row>
    <row r="90" spans="1:19" s="66" customFormat="1">
      <c r="A90" s="150"/>
      <c r="B90" s="26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1:19" s="66" customFormat="1">
      <c r="A91" s="150"/>
      <c r="B91" s="26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1:19" s="66" customFormat="1">
      <c r="A92" s="150"/>
      <c r="B92" s="26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1:19" s="66" customFormat="1">
      <c r="A93" s="150"/>
      <c r="B93" s="26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1:19" s="66" customFormat="1">
      <c r="A94" s="150"/>
      <c r="B94" s="26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1:19" s="66" customFormat="1">
      <c r="A95" s="150"/>
      <c r="B95" s="26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1:19" s="66" customFormat="1">
      <c r="A96" s="150"/>
      <c r="B96" s="26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1:19" s="66" customFormat="1">
      <c r="A97" s="150"/>
      <c r="B97" s="26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1:19" s="66" customFormat="1">
      <c r="A98" s="150"/>
      <c r="B98" s="26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1:19" s="66" customFormat="1">
      <c r="A99" s="150"/>
      <c r="B99" s="26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1:19" s="66" customFormat="1">
      <c r="A100" s="150"/>
      <c r="B100" s="26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1:19" s="66" customFormat="1">
      <c r="A101" s="150"/>
      <c r="B101" s="26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1:19" s="66" customFormat="1">
      <c r="A102" s="150"/>
      <c r="B102" s="26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1:19" s="66" customFormat="1">
      <c r="A103" s="150"/>
      <c r="B103" s="26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1:19" s="66" customFormat="1">
      <c r="A104" s="150"/>
      <c r="B104" s="26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1:19" s="66" customFormat="1">
      <c r="A105" s="150"/>
      <c r="B105" s="26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1:19" s="66" customFormat="1">
      <c r="A106" s="150"/>
      <c r="B106" s="26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1:19" s="66" customFormat="1">
      <c r="A107" s="150"/>
      <c r="B107" s="26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1:19" s="66" customFormat="1">
      <c r="A108" s="150"/>
      <c r="B108" s="26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1:19" s="66" customFormat="1">
      <c r="A109" s="150"/>
      <c r="B109" s="26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1:19" s="66" customFormat="1">
      <c r="A110" s="150"/>
      <c r="B110" s="26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1:19" s="66" customFormat="1">
      <c r="A111" s="150"/>
      <c r="B111" s="26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1:19" s="66" customFormat="1">
      <c r="A112" s="150"/>
      <c r="B112" s="26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1:19" s="66" customFormat="1">
      <c r="A113" s="150"/>
      <c r="B113" s="26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1:19" s="66" customFormat="1">
      <c r="A114" s="150"/>
      <c r="B114" s="26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1:19" s="66" customFormat="1">
      <c r="A115" s="150"/>
      <c r="B115" s="26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1:19" s="66" customFormat="1">
      <c r="A116" s="150"/>
      <c r="B116" s="26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1:19" s="66" customFormat="1">
      <c r="A117" s="150"/>
      <c r="B117" s="26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1:19" s="66" customFormat="1">
      <c r="A118" s="150"/>
      <c r="B118" s="26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1:19" s="66" customFormat="1">
      <c r="A119" s="150"/>
      <c r="B119" s="26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1:19" s="66" customFormat="1">
      <c r="A120" s="150"/>
      <c r="B120" s="26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1:19" s="66" customFormat="1">
      <c r="A121" s="150"/>
      <c r="B121" s="26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1:19" s="66" customFormat="1">
      <c r="A122" s="150"/>
      <c r="B122" s="26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1:19" s="66" customFormat="1">
      <c r="A123" s="150"/>
      <c r="B123" s="26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1:19" s="66" customFormat="1">
      <c r="A124" s="150"/>
      <c r="B124" s="26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1:19" s="66" customFormat="1">
      <c r="A125" s="150"/>
      <c r="B125" s="26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1:19" s="66" customFormat="1">
      <c r="A126" s="150"/>
      <c r="B126" s="26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1:19" s="66" customFormat="1">
      <c r="A127" s="150"/>
      <c r="B127" s="26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1:19" s="66" customFormat="1">
      <c r="A128" s="150"/>
      <c r="B128" s="26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1:19" s="66" customFormat="1">
      <c r="A129" s="150"/>
      <c r="B129" s="26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1:19" s="66" customFormat="1">
      <c r="A130" s="150"/>
      <c r="B130" s="26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1:19" s="66" customFormat="1">
      <c r="A131" s="150"/>
      <c r="B131" s="26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1:19" s="66" customFormat="1">
      <c r="A132" s="150"/>
      <c r="B132" s="26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1:19" s="66" customFormat="1">
      <c r="A133" s="150"/>
      <c r="B133" s="26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1:19" s="66" customFormat="1">
      <c r="A134" s="150"/>
      <c r="B134" s="26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1:19" s="66" customFormat="1">
      <c r="A135" s="150"/>
      <c r="B135" s="26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1:19" s="66" customFormat="1">
      <c r="A136" s="150"/>
      <c r="B136" s="26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1:19" s="66" customFormat="1">
      <c r="A137" s="150"/>
      <c r="B137" s="26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1:19" s="66" customFormat="1">
      <c r="A138" s="150"/>
      <c r="B138" s="26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1:19" s="66" customFormat="1">
      <c r="A139" s="150"/>
      <c r="B139" s="26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1:19" s="66" customFormat="1">
      <c r="A140" s="150"/>
      <c r="B140" s="26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1:19" s="66" customFormat="1">
      <c r="A141" s="150"/>
      <c r="B141" s="26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1:19" s="66" customFormat="1">
      <c r="A142" s="150"/>
      <c r="B142" s="26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1:19" s="66" customFormat="1">
      <c r="A143" s="150"/>
      <c r="B143" s="26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1:19" s="66" customFormat="1">
      <c r="A144" s="150"/>
      <c r="B144" s="26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1:19" s="66" customFormat="1">
      <c r="A145" s="150"/>
      <c r="B145" s="26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1:19" s="66" customFormat="1">
      <c r="A146" s="150"/>
      <c r="B146" s="26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1:19" s="66" customFormat="1">
      <c r="A147" s="150"/>
      <c r="B147" s="26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1:19" s="66" customFormat="1">
      <c r="A148" s="150"/>
      <c r="B148" s="26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1:19" s="66" customFormat="1">
      <c r="A149" s="150"/>
      <c r="B149" s="26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1:19" s="66" customFormat="1">
      <c r="A150" s="150"/>
      <c r="B150" s="26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1:19" s="66" customFormat="1">
      <c r="A151" s="150"/>
      <c r="B151" s="26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1:19" s="66" customFormat="1">
      <c r="A152" s="150"/>
      <c r="B152" s="26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1:19" s="66" customFormat="1">
      <c r="A153" s="150"/>
      <c r="B153" s="26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1:19" s="66" customFormat="1">
      <c r="A154" s="150"/>
      <c r="B154" s="26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1:19" s="66" customFormat="1">
      <c r="A155" s="150"/>
      <c r="B155" s="26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1:19" s="66" customFormat="1">
      <c r="A156" s="150"/>
      <c r="B156" s="26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1:19" s="66" customFormat="1">
      <c r="A157" s="150"/>
      <c r="B157" s="26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1:19" s="66" customFormat="1">
      <c r="A158" s="150"/>
      <c r="B158" s="26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1:19" s="66" customFormat="1">
      <c r="A159" s="150"/>
      <c r="B159" s="26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1:19" s="66" customFormat="1">
      <c r="A160" s="150"/>
      <c r="B160" s="26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1:19" s="66" customFormat="1">
      <c r="A161" s="150"/>
      <c r="B161" s="26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1:19" s="66" customFormat="1">
      <c r="A162" s="150"/>
      <c r="B162" s="26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1:19" s="66" customFormat="1">
      <c r="A163" s="150"/>
      <c r="B163" s="26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1:19" s="66" customFormat="1">
      <c r="A164" s="150"/>
      <c r="B164" s="26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1:19" s="66" customFormat="1">
      <c r="A165" s="150"/>
      <c r="B165" s="26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1:19" s="66" customFormat="1">
      <c r="A166" s="150"/>
      <c r="B166" s="26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1:19" s="66" customFormat="1">
      <c r="A167" s="150"/>
      <c r="B167" s="26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1:19" s="66" customFormat="1">
      <c r="A168" s="150"/>
      <c r="B168" s="26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1:19" s="66" customFormat="1">
      <c r="A169" s="150"/>
      <c r="B169" s="26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1:19" s="66" customFormat="1">
      <c r="A170" s="150"/>
      <c r="B170" s="26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1:19" s="66" customFormat="1">
      <c r="A171" s="150"/>
      <c r="B171" s="26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1:19" s="66" customFormat="1">
      <c r="A172" s="150"/>
      <c r="B172" s="26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1:19" s="66" customFormat="1">
      <c r="A173" s="150"/>
      <c r="B173" s="26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1:19" s="66" customFormat="1">
      <c r="A174" s="150"/>
      <c r="B174" s="26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1:19" s="66" customFormat="1">
      <c r="A175" s="150"/>
      <c r="B175" s="26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1:19" s="66" customFormat="1">
      <c r="A176" s="150"/>
      <c r="B176" s="26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1:19" s="66" customFormat="1">
      <c r="A177" s="150"/>
      <c r="B177" s="26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1:19" s="66" customFormat="1">
      <c r="A178" s="150"/>
      <c r="B178" s="26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1:19" s="66" customFormat="1">
      <c r="A179" s="150"/>
      <c r="B179" s="26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1:19" s="66" customFormat="1">
      <c r="A180" s="150"/>
      <c r="B180" s="26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1:19" s="66" customFormat="1">
      <c r="A181" s="150"/>
      <c r="B181" s="26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1:19" s="66" customFormat="1">
      <c r="A182" s="150"/>
      <c r="B182" s="26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1:19" s="66" customFormat="1">
      <c r="A183" s="150"/>
      <c r="B183" s="26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1:19" s="66" customFormat="1">
      <c r="A184" s="150"/>
      <c r="B184" s="26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1:19" s="66" customFormat="1">
      <c r="A185" s="150"/>
      <c r="B185" s="26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1:19" s="66" customFormat="1">
      <c r="A186" s="150"/>
      <c r="B186" s="26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1:19" s="66" customFormat="1">
      <c r="A187" s="150"/>
      <c r="B187" s="26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1:19" s="66" customFormat="1">
      <c r="A188" s="150"/>
      <c r="B188" s="26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1:19" s="66" customFormat="1">
      <c r="A189" s="150"/>
      <c r="B189" s="26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1:19" s="66" customFormat="1">
      <c r="A190" s="150"/>
      <c r="B190" s="26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1:19" s="66" customFormat="1">
      <c r="A191" s="150"/>
      <c r="B191" s="26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1:19" s="66" customFormat="1">
      <c r="A192" s="150"/>
      <c r="B192" s="26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1:19" s="66" customFormat="1">
      <c r="A193" s="150"/>
      <c r="B193" s="26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1:19" s="66" customFormat="1">
      <c r="A194" s="150"/>
      <c r="B194" s="26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1:19" s="66" customFormat="1">
      <c r="A195" s="150"/>
      <c r="B195" s="26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1:19" s="66" customFormat="1">
      <c r="A196" s="150"/>
      <c r="B196" s="26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1:19" s="66" customFormat="1">
      <c r="A197" s="150"/>
      <c r="B197" s="26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1:19" s="66" customFormat="1">
      <c r="A198" s="150"/>
      <c r="B198" s="26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1:19" s="66" customFormat="1">
      <c r="A199" s="150"/>
      <c r="B199" s="26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1:19" s="66" customFormat="1">
      <c r="A200" s="150"/>
      <c r="B200" s="26"/>
      <c r="C200" s="26"/>
      <c r="D200" s="67"/>
      <c r="E200" s="67"/>
      <c r="F200" s="26"/>
      <c r="G200" s="69"/>
      <c r="I200" s="26"/>
      <c r="J200" s="69"/>
      <c r="K200" s="69"/>
      <c r="L200" s="67"/>
      <c r="M200" s="69"/>
      <c r="N200" s="71"/>
      <c r="O200" s="72"/>
      <c r="P200" s="26"/>
      <c r="Q200" s="26"/>
      <c r="R200" s="26"/>
      <c r="S200" s="26"/>
    </row>
    <row r="201" spans="1:19" s="66" customFormat="1">
      <c r="A201" s="150"/>
      <c r="B201" s="26"/>
      <c r="C201" s="26"/>
      <c r="D201" s="67"/>
      <c r="E201" s="67"/>
      <c r="F201" s="26"/>
      <c r="G201" s="69"/>
      <c r="I201" s="26"/>
      <c r="J201" s="69"/>
      <c r="K201" s="69"/>
      <c r="L201" s="67"/>
      <c r="M201" s="69"/>
      <c r="N201" s="71"/>
      <c r="O201" s="72"/>
      <c r="P201" s="26"/>
      <c r="Q201" s="26"/>
      <c r="R201" s="26"/>
      <c r="S201" s="26"/>
    </row>
    <row r="202" spans="1:19">
      <c r="A202" s="24"/>
    </row>
    <row r="203" spans="1:19">
      <c r="A203" s="24"/>
    </row>
    <row r="204" spans="1:19">
      <c r="A204" s="24"/>
    </row>
    <row r="205" spans="1:19">
      <c r="A205" s="24"/>
    </row>
    <row r="206" spans="1:19">
      <c r="A206" s="24"/>
    </row>
    <row r="207" spans="1:19" s="66" customFormat="1">
      <c r="A207" s="150"/>
      <c r="B207" s="26"/>
      <c r="C207" s="26"/>
      <c r="D207" s="67"/>
      <c r="E207" s="67"/>
      <c r="F207" s="26"/>
      <c r="G207" s="69"/>
      <c r="I207" s="26"/>
      <c r="J207" s="69"/>
      <c r="K207" s="69"/>
      <c r="L207" s="67"/>
      <c r="M207" s="69"/>
      <c r="N207" s="71"/>
      <c r="O207" s="72"/>
      <c r="P207" s="26"/>
      <c r="Q207" s="26"/>
      <c r="R207" s="26"/>
      <c r="S207" s="26"/>
    </row>
    <row r="208" spans="1:19" s="66" customFormat="1">
      <c r="A208" s="150"/>
      <c r="B208" s="26"/>
      <c r="C208" s="26"/>
      <c r="D208" s="67"/>
      <c r="E208" s="67"/>
      <c r="F208" s="26"/>
      <c r="G208" s="69"/>
      <c r="I208" s="26"/>
      <c r="J208" s="69"/>
      <c r="K208" s="69"/>
      <c r="L208" s="67"/>
      <c r="M208" s="69"/>
      <c r="N208" s="71"/>
      <c r="O208" s="72"/>
      <c r="P208" s="26"/>
      <c r="Q208" s="26"/>
      <c r="R208" s="26"/>
      <c r="S208" s="26"/>
    </row>
    <row r="209" spans="1:19" s="66" customFormat="1">
      <c r="A209" s="150"/>
      <c r="B209" s="26"/>
      <c r="C209" s="26"/>
      <c r="D209" s="67"/>
      <c r="E209" s="67"/>
      <c r="F209" s="26"/>
      <c r="G209" s="69"/>
      <c r="I209" s="26"/>
      <c r="J209" s="69"/>
      <c r="K209" s="69"/>
      <c r="L209" s="67"/>
      <c r="M209" s="69"/>
      <c r="N209" s="71"/>
      <c r="O209" s="72"/>
      <c r="P209" s="26"/>
      <c r="Q209" s="26"/>
      <c r="R209" s="26"/>
      <c r="S209" s="26"/>
    </row>
    <row r="210" spans="1:19" s="66" customFormat="1">
      <c r="A210" s="150"/>
      <c r="B210" s="26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1:19" s="66" customFormat="1">
      <c r="A211" s="150"/>
      <c r="B211" s="26"/>
      <c r="C211" s="26"/>
      <c r="D211" s="67"/>
      <c r="E211" s="67"/>
      <c r="F211" s="26"/>
      <c r="G211" s="69"/>
      <c r="I211" s="26"/>
      <c r="J211" s="69"/>
      <c r="K211" s="69"/>
      <c r="L211" s="67"/>
      <c r="M211" s="69"/>
      <c r="N211" s="71"/>
      <c r="O211" s="72"/>
      <c r="P211" s="26"/>
      <c r="Q211" s="26"/>
      <c r="R211" s="26"/>
      <c r="S211" s="26"/>
    </row>
    <row r="212" spans="1:19" s="66" customFormat="1">
      <c r="A212" s="150"/>
      <c r="B212" s="26"/>
      <c r="C212" s="26"/>
      <c r="D212" s="67"/>
      <c r="E212" s="67"/>
      <c r="F212" s="26"/>
      <c r="G212" s="69"/>
      <c r="I212" s="26"/>
      <c r="J212" s="69"/>
      <c r="K212" s="69"/>
      <c r="L212" s="67"/>
      <c r="M212" s="69"/>
      <c r="N212" s="71"/>
      <c r="O212" s="72"/>
      <c r="P212" s="26"/>
      <c r="Q212" s="26"/>
      <c r="R212" s="26"/>
      <c r="S212" s="26"/>
    </row>
    <row r="213" spans="1:19" s="66" customFormat="1">
      <c r="A213" s="150"/>
      <c r="B213" s="26"/>
      <c r="C213" s="26"/>
      <c r="D213" s="67"/>
      <c r="E213" s="67"/>
      <c r="F213" s="26"/>
      <c r="G213" s="69"/>
      <c r="I213" s="26"/>
      <c r="J213" s="69"/>
      <c r="K213" s="69"/>
      <c r="L213" s="67"/>
      <c r="M213" s="69"/>
      <c r="N213" s="71"/>
      <c r="O213" s="72"/>
      <c r="P213" s="26"/>
      <c r="Q213" s="26"/>
      <c r="R213" s="26"/>
      <c r="S213" s="26"/>
    </row>
    <row r="214" spans="1:19" s="66" customFormat="1">
      <c r="A214" s="150"/>
      <c r="B214" s="26"/>
      <c r="C214" s="26"/>
      <c r="D214" s="67"/>
      <c r="E214" s="67"/>
      <c r="F214" s="26"/>
      <c r="G214" s="69"/>
      <c r="I214" s="26"/>
      <c r="J214" s="69"/>
      <c r="K214" s="69"/>
      <c r="L214" s="67"/>
      <c r="M214" s="69"/>
      <c r="N214" s="71"/>
      <c r="O214" s="72"/>
      <c r="P214" s="26"/>
      <c r="Q214" s="26"/>
      <c r="R214" s="26"/>
      <c r="S214" s="26"/>
    </row>
    <row r="215" spans="1:19" s="66" customFormat="1">
      <c r="A215" s="150"/>
      <c r="B215" s="26"/>
      <c r="C215" s="26"/>
      <c r="D215" s="67"/>
      <c r="E215" s="67"/>
      <c r="F215" s="26"/>
      <c r="G215" s="69"/>
      <c r="I215" s="26"/>
      <c r="J215" s="69"/>
      <c r="K215" s="69"/>
      <c r="L215" s="67"/>
      <c r="M215" s="69"/>
      <c r="N215" s="71"/>
      <c r="O215" s="72"/>
      <c r="P215" s="26"/>
      <c r="Q215" s="26"/>
      <c r="R215" s="26"/>
      <c r="S215" s="26"/>
    </row>
    <row r="216" spans="1:19" s="66" customFormat="1">
      <c r="A216" s="150"/>
      <c r="B216" s="26"/>
      <c r="C216" s="26"/>
      <c r="D216" s="67"/>
      <c r="E216" s="67"/>
      <c r="F216" s="26"/>
      <c r="G216" s="69"/>
      <c r="I216" s="26"/>
      <c r="J216" s="69"/>
      <c r="K216" s="69"/>
      <c r="L216" s="67"/>
      <c r="M216" s="69"/>
      <c r="N216" s="71"/>
      <c r="O216" s="72"/>
      <c r="P216" s="26"/>
      <c r="Q216" s="26"/>
      <c r="R216" s="26"/>
      <c r="S216" s="26"/>
    </row>
    <row r="217" spans="1:19" s="66" customFormat="1">
      <c r="A217" s="150"/>
      <c r="B217" s="26"/>
      <c r="C217" s="26"/>
      <c r="D217" s="67"/>
      <c r="E217" s="67"/>
      <c r="F217" s="26"/>
      <c r="G217" s="69"/>
      <c r="I217" s="26"/>
      <c r="J217" s="69"/>
      <c r="K217" s="69"/>
      <c r="L217" s="67"/>
      <c r="M217" s="69"/>
      <c r="N217" s="71"/>
      <c r="O217" s="72"/>
      <c r="P217" s="26"/>
      <c r="Q217" s="26"/>
      <c r="R217" s="26"/>
      <c r="S217" s="26"/>
    </row>
    <row r="218" spans="1:19" s="66" customFormat="1">
      <c r="A218" s="150"/>
      <c r="B218" s="26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1:19" s="66" customFormat="1">
      <c r="A219" s="150"/>
      <c r="B219" s="26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1:19" s="66" customFormat="1">
      <c r="A220" s="150"/>
      <c r="B220" s="26"/>
      <c r="C220" s="26"/>
      <c r="D220" s="67"/>
      <c r="E220" s="67"/>
      <c r="F220" s="26"/>
      <c r="G220" s="69"/>
      <c r="I220" s="26"/>
      <c r="J220" s="69"/>
      <c r="K220" s="69"/>
      <c r="L220" s="67"/>
      <c r="M220" s="69"/>
      <c r="N220" s="71"/>
      <c r="O220" s="72"/>
      <c r="P220" s="26"/>
      <c r="Q220" s="26"/>
      <c r="R220" s="26"/>
      <c r="S220" s="26"/>
    </row>
    <row r="221" spans="1:19" s="66" customFormat="1">
      <c r="A221" s="150"/>
      <c r="B221" s="26"/>
      <c r="C221" s="26"/>
      <c r="D221" s="67"/>
      <c r="E221" s="67"/>
      <c r="F221" s="26"/>
      <c r="G221" s="69"/>
      <c r="I221" s="26"/>
      <c r="J221" s="69"/>
      <c r="K221" s="69"/>
      <c r="L221" s="67"/>
      <c r="M221" s="69"/>
      <c r="N221" s="71"/>
      <c r="O221" s="72"/>
      <c r="P221" s="26"/>
      <c r="Q221" s="26"/>
      <c r="R221" s="26"/>
      <c r="S221" s="26"/>
    </row>
    <row r="222" spans="1:19" s="66" customFormat="1">
      <c r="A222" s="150"/>
      <c r="B222" s="26"/>
      <c r="C222" s="26"/>
      <c r="D222" s="67"/>
      <c r="E222" s="67"/>
      <c r="F222" s="26"/>
      <c r="G222" s="69"/>
      <c r="I222" s="26"/>
      <c r="J222" s="69"/>
      <c r="K222" s="69"/>
      <c r="L222" s="67"/>
      <c r="M222" s="69"/>
      <c r="N222" s="71"/>
      <c r="O222" s="72"/>
      <c r="P222" s="26"/>
      <c r="Q222" s="26"/>
      <c r="R222" s="26"/>
      <c r="S222" s="26"/>
    </row>
    <row r="223" spans="1:19" s="66" customFormat="1">
      <c r="A223" s="150"/>
      <c r="B223" s="26"/>
      <c r="C223" s="26"/>
      <c r="D223" s="67"/>
      <c r="E223" s="67"/>
      <c r="F223" s="26"/>
      <c r="G223" s="69"/>
      <c r="I223" s="26"/>
      <c r="J223" s="69"/>
      <c r="K223" s="69"/>
      <c r="L223" s="67"/>
      <c r="M223" s="69"/>
      <c r="N223" s="71"/>
      <c r="O223" s="72"/>
      <c r="P223" s="26"/>
      <c r="Q223" s="26"/>
      <c r="R223" s="26"/>
      <c r="S223" s="26"/>
    </row>
    <row r="224" spans="1:19" s="66" customFormat="1">
      <c r="A224" s="150"/>
      <c r="B224" s="26"/>
      <c r="C224" s="26"/>
      <c r="D224" s="67"/>
      <c r="E224" s="67"/>
      <c r="F224" s="26"/>
      <c r="G224" s="69"/>
      <c r="I224" s="26"/>
      <c r="J224" s="69"/>
      <c r="K224" s="69"/>
      <c r="L224" s="67"/>
      <c r="M224" s="69"/>
      <c r="N224" s="71"/>
      <c r="O224" s="72"/>
      <c r="P224" s="26"/>
      <c r="Q224" s="26"/>
      <c r="R224" s="26"/>
      <c r="S224" s="26"/>
    </row>
    <row r="225" spans="1:19" s="66" customFormat="1">
      <c r="A225" s="150"/>
      <c r="B225" s="26"/>
      <c r="C225" s="26"/>
      <c r="D225" s="67"/>
      <c r="E225" s="67"/>
      <c r="F225" s="26"/>
      <c r="G225" s="69"/>
      <c r="I225" s="26"/>
      <c r="J225" s="69"/>
      <c r="K225" s="69"/>
      <c r="L225" s="67"/>
      <c r="M225" s="69"/>
      <c r="N225" s="71"/>
      <c r="O225" s="72"/>
      <c r="P225" s="26"/>
      <c r="Q225" s="26"/>
      <c r="R225" s="26"/>
      <c r="S225" s="26"/>
    </row>
    <row r="226" spans="1:19" s="66" customFormat="1">
      <c r="A226" s="150"/>
      <c r="B226" s="26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1:19" s="66" customFormat="1">
      <c r="A227" s="150"/>
      <c r="B227" s="26"/>
      <c r="C227" s="26"/>
      <c r="D227" s="67"/>
      <c r="E227" s="67"/>
      <c r="F227" s="26"/>
      <c r="G227" s="69"/>
      <c r="I227" s="26"/>
      <c r="J227" s="69"/>
      <c r="K227" s="69"/>
      <c r="L227" s="67"/>
      <c r="M227" s="69"/>
      <c r="N227" s="71"/>
      <c r="O227" s="72"/>
      <c r="P227" s="26"/>
      <c r="Q227" s="26"/>
      <c r="R227" s="26"/>
      <c r="S227" s="26"/>
    </row>
    <row r="228" spans="1:19" s="66" customFormat="1">
      <c r="A228" s="150"/>
      <c r="B228" s="26"/>
      <c r="C228" s="26"/>
      <c r="D228" s="67"/>
      <c r="E228" s="67"/>
      <c r="F228" s="26"/>
      <c r="G228" s="69"/>
      <c r="I228" s="26"/>
      <c r="J228" s="69"/>
      <c r="K228" s="69"/>
      <c r="L228" s="67"/>
      <c r="M228" s="69"/>
      <c r="N228" s="71"/>
      <c r="O228" s="72"/>
      <c r="P228" s="26"/>
      <c r="Q228" s="26"/>
      <c r="R228" s="26"/>
      <c r="S228" s="26"/>
    </row>
    <row r="229" spans="1:19" s="66" customFormat="1">
      <c r="A229" s="150"/>
      <c r="B229" s="26"/>
      <c r="C229" s="26"/>
      <c r="D229" s="67"/>
      <c r="E229" s="67"/>
      <c r="F229" s="26"/>
      <c r="G229" s="69"/>
      <c r="I229" s="26"/>
      <c r="J229" s="69"/>
      <c r="K229" s="69"/>
      <c r="L229" s="67"/>
      <c r="M229" s="69"/>
      <c r="N229" s="71"/>
      <c r="O229" s="72"/>
      <c r="P229" s="26"/>
      <c r="Q229" s="26"/>
      <c r="R229" s="26"/>
      <c r="S229" s="26"/>
    </row>
    <row r="230" spans="1:19" s="66" customFormat="1">
      <c r="A230" s="150"/>
      <c r="B230" s="26"/>
      <c r="C230" s="26"/>
      <c r="D230" s="67"/>
      <c r="E230" s="67"/>
      <c r="F230" s="26"/>
      <c r="G230" s="69"/>
      <c r="I230" s="26"/>
      <c r="J230" s="69"/>
      <c r="K230" s="69"/>
      <c r="L230" s="67"/>
      <c r="M230" s="69"/>
      <c r="N230" s="71"/>
      <c r="O230" s="72"/>
      <c r="P230" s="26"/>
      <c r="Q230" s="26"/>
      <c r="R230" s="26"/>
      <c r="S230" s="26"/>
    </row>
    <row r="231" spans="1:19" s="66" customFormat="1">
      <c r="A231" s="150"/>
      <c r="B231" s="26"/>
      <c r="C231" s="26"/>
      <c r="D231" s="67"/>
      <c r="E231" s="67"/>
      <c r="F231" s="26"/>
      <c r="G231" s="69"/>
      <c r="I231" s="26"/>
      <c r="J231" s="69"/>
      <c r="K231" s="69"/>
      <c r="L231" s="67"/>
      <c r="M231" s="69"/>
      <c r="N231" s="71"/>
      <c r="O231" s="72"/>
      <c r="P231" s="26"/>
      <c r="Q231" s="26"/>
      <c r="R231" s="26"/>
      <c r="S231" s="26"/>
    </row>
    <row r="232" spans="1:19" s="66" customFormat="1">
      <c r="A232" s="150"/>
      <c r="B232" s="26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1:19" s="66" customFormat="1">
      <c r="A233" s="150"/>
      <c r="B233" s="26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1:19" s="66" customFormat="1">
      <c r="A234" s="150"/>
      <c r="B234" s="26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1:19" s="66" customFormat="1">
      <c r="A235" s="150"/>
      <c r="B235" s="26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1:19" s="66" customFormat="1">
      <c r="A236" s="150"/>
      <c r="B236" s="26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1:19" s="66" customFormat="1">
      <c r="A237" s="150"/>
      <c r="B237" s="26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1:19" s="66" customFormat="1">
      <c r="A238" s="150"/>
      <c r="B238" s="26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1:19" s="66" customFormat="1">
      <c r="A239" s="150"/>
      <c r="B239" s="26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1:19" s="66" customFormat="1">
      <c r="A240" s="150"/>
      <c r="B240" s="26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1:19" s="66" customFormat="1">
      <c r="A241" s="150"/>
      <c r="B241" s="26"/>
      <c r="C241" s="26"/>
      <c r="D241" s="67"/>
      <c r="E241" s="67"/>
      <c r="F241" s="26"/>
      <c r="G241" s="69"/>
      <c r="I241" s="26"/>
      <c r="J241" s="69"/>
      <c r="K241" s="69"/>
      <c r="L241" s="67"/>
      <c r="M241" s="69"/>
      <c r="N241" s="71"/>
      <c r="O241" s="72"/>
      <c r="P241" s="26"/>
      <c r="Q241" s="26"/>
      <c r="R241" s="26"/>
      <c r="S241" s="26"/>
    </row>
    <row r="242" spans="1:19" s="66" customFormat="1">
      <c r="A242" s="150"/>
      <c r="B242" s="26"/>
      <c r="C242" s="26"/>
      <c r="D242" s="67"/>
      <c r="E242" s="67"/>
      <c r="F242" s="26"/>
      <c r="G242" s="69"/>
      <c r="I242" s="26"/>
      <c r="J242" s="69"/>
      <c r="K242" s="69"/>
      <c r="L242" s="67"/>
      <c r="M242" s="69"/>
      <c r="N242" s="71"/>
      <c r="O242" s="72"/>
      <c r="P242" s="26"/>
      <c r="Q242" s="26"/>
      <c r="R242" s="26"/>
      <c r="S242" s="26"/>
    </row>
    <row r="243" spans="1:19">
      <c r="A243" s="24"/>
    </row>
    <row r="244" spans="1:19">
      <c r="A244" s="24"/>
    </row>
    <row r="245" spans="1:19">
      <c r="A245" s="24"/>
    </row>
    <row r="246" spans="1:19">
      <c r="A246" s="24"/>
    </row>
    <row r="247" spans="1:19">
      <c r="A247" s="24"/>
    </row>
    <row r="248" spans="1:19">
      <c r="A248" s="24"/>
    </row>
    <row r="249" spans="1:19">
      <c r="A249" s="24"/>
    </row>
    <row r="250" spans="1:19">
      <c r="A250" s="24"/>
    </row>
    <row r="251" spans="1:19">
      <c r="A251" s="24"/>
    </row>
    <row r="252" spans="1:19">
      <c r="A252" s="24"/>
    </row>
    <row r="253" spans="1:19">
      <c r="A253" s="24"/>
    </row>
    <row r="254" spans="1:19">
      <c r="A254" s="24"/>
    </row>
    <row r="255" spans="1:19">
      <c r="A255" s="24"/>
    </row>
    <row r="256" spans="1:19" s="66" customFormat="1">
      <c r="A256" s="150"/>
      <c r="B256" s="26"/>
      <c r="C256" s="26"/>
      <c r="D256" s="67"/>
      <c r="E256" s="67"/>
      <c r="F256" s="26"/>
      <c r="G256" s="69"/>
      <c r="I256" s="26"/>
      <c r="J256" s="69"/>
      <c r="K256" s="69"/>
      <c r="L256" s="67"/>
      <c r="M256" s="69"/>
      <c r="N256" s="71"/>
      <c r="O256" s="72"/>
      <c r="P256" s="26"/>
      <c r="Q256" s="26"/>
      <c r="R256" s="26"/>
      <c r="S256" s="26"/>
    </row>
    <row r="257" spans="1:19" s="66" customFormat="1">
      <c r="A257" s="150"/>
      <c r="B257" s="26"/>
      <c r="C257" s="26"/>
      <c r="D257" s="67"/>
      <c r="E257" s="67"/>
      <c r="F257" s="26"/>
      <c r="G257" s="69"/>
      <c r="I257" s="26"/>
      <c r="J257" s="69"/>
      <c r="K257" s="69"/>
      <c r="L257" s="67"/>
      <c r="M257" s="69"/>
      <c r="N257" s="71"/>
      <c r="O257" s="72"/>
      <c r="P257" s="26"/>
      <c r="Q257" s="26"/>
      <c r="R257" s="26"/>
      <c r="S257" s="26"/>
    </row>
    <row r="258" spans="1:19" s="66" customFormat="1">
      <c r="A258" s="150"/>
      <c r="B258" s="26"/>
      <c r="C258" s="26"/>
      <c r="D258" s="67"/>
      <c r="E258" s="67"/>
      <c r="F258" s="26"/>
      <c r="G258" s="69"/>
      <c r="I258" s="26"/>
      <c r="J258" s="69"/>
      <c r="K258" s="69"/>
      <c r="L258" s="67"/>
      <c r="M258" s="69"/>
      <c r="N258" s="71"/>
      <c r="O258" s="72"/>
      <c r="P258" s="26"/>
      <c r="Q258" s="26"/>
      <c r="R258" s="26"/>
      <c r="S258" s="26"/>
    </row>
    <row r="259" spans="1:19" s="66" customFormat="1">
      <c r="A259" s="150"/>
      <c r="B259" s="26"/>
      <c r="C259" s="26"/>
      <c r="D259" s="67"/>
      <c r="E259" s="67"/>
      <c r="F259" s="26"/>
      <c r="G259" s="69"/>
      <c r="I259" s="26"/>
      <c r="J259" s="69"/>
      <c r="K259" s="69"/>
      <c r="L259" s="67"/>
      <c r="M259" s="69"/>
      <c r="N259" s="71"/>
      <c r="O259" s="72"/>
      <c r="P259" s="26"/>
      <c r="Q259" s="26"/>
      <c r="R259" s="26"/>
      <c r="S259" s="26"/>
    </row>
    <row r="260" spans="1:19" s="66" customFormat="1">
      <c r="A260" s="150"/>
      <c r="B260" s="26"/>
      <c r="C260" s="26"/>
      <c r="D260" s="67"/>
      <c r="E260" s="67"/>
      <c r="F260" s="26"/>
      <c r="G260" s="69"/>
      <c r="I260" s="26"/>
      <c r="J260" s="69"/>
      <c r="K260" s="69"/>
      <c r="L260" s="67"/>
      <c r="M260" s="69"/>
      <c r="N260" s="71"/>
      <c r="O260" s="72"/>
      <c r="P260" s="26"/>
      <c r="Q260" s="26"/>
      <c r="R260" s="26"/>
      <c r="S260" s="26"/>
    </row>
    <row r="261" spans="1:19" s="66" customFormat="1">
      <c r="A261" s="150"/>
      <c r="B261" s="26"/>
      <c r="C261" s="26"/>
      <c r="D261" s="67"/>
      <c r="E261" s="67"/>
      <c r="F261" s="26"/>
      <c r="G261" s="69"/>
      <c r="I261" s="26"/>
      <c r="J261" s="69"/>
      <c r="K261" s="69"/>
      <c r="L261" s="67"/>
      <c r="M261" s="69"/>
      <c r="N261" s="71"/>
      <c r="O261" s="72"/>
      <c r="P261" s="26"/>
      <c r="Q261" s="26"/>
      <c r="R261" s="26"/>
      <c r="S261" s="26"/>
    </row>
    <row r="262" spans="1:19" s="66" customFormat="1">
      <c r="A262" s="150"/>
      <c r="B262" s="26"/>
      <c r="C262" s="26"/>
      <c r="D262" s="67"/>
      <c r="E262" s="67"/>
      <c r="F262" s="26"/>
      <c r="G262" s="69"/>
      <c r="I262" s="26"/>
      <c r="J262" s="69"/>
      <c r="K262" s="69"/>
      <c r="L262" s="67"/>
      <c r="M262" s="69"/>
      <c r="N262" s="71"/>
      <c r="O262" s="72"/>
      <c r="P262" s="26"/>
      <c r="Q262" s="26"/>
      <c r="R262" s="26"/>
      <c r="S262" s="26"/>
    </row>
    <row r="263" spans="1:19" s="66" customFormat="1">
      <c r="A263" s="150"/>
      <c r="B263" s="26"/>
      <c r="C263" s="26"/>
      <c r="D263" s="67"/>
      <c r="E263" s="67"/>
      <c r="F263" s="26"/>
      <c r="G263" s="69"/>
      <c r="I263" s="26"/>
      <c r="J263" s="69"/>
      <c r="K263" s="69"/>
      <c r="L263" s="67"/>
      <c r="M263" s="69"/>
      <c r="N263" s="71"/>
      <c r="O263" s="72"/>
      <c r="P263" s="26"/>
      <c r="Q263" s="26"/>
      <c r="R263" s="26"/>
      <c r="S263" s="26"/>
    </row>
    <row r="264" spans="1:19">
      <c r="A264" s="24"/>
    </row>
    <row r="265" spans="1:19">
      <c r="A265" s="24"/>
    </row>
    <row r="266" spans="1:19">
      <c r="A266" s="24"/>
    </row>
    <row r="267" spans="1:19">
      <c r="A267" s="24"/>
    </row>
    <row r="268" spans="1:19">
      <c r="A268" s="24"/>
    </row>
    <row r="269" spans="1:19">
      <c r="A269" s="24"/>
    </row>
    <row r="270" spans="1:19">
      <c r="A270" s="24"/>
    </row>
    <row r="271" spans="1:19">
      <c r="A271" s="24"/>
    </row>
    <row r="272" spans="1:19">
      <c r="A272" s="24"/>
    </row>
    <row r="273" spans="1:19">
      <c r="A273" s="24"/>
    </row>
    <row r="274" spans="1:19">
      <c r="A274" s="24"/>
    </row>
    <row r="275" spans="1:19">
      <c r="A275" s="24"/>
    </row>
    <row r="276" spans="1:19" s="66" customFormat="1">
      <c r="A276" s="150"/>
      <c r="B276" s="26"/>
      <c r="C276" s="26"/>
      <c r="D276" s="67"/>
      <c r="E276" s="67"/>
      <c r="F276" s="26"/>
      <c r="G276" s="69"/>
      <c r="I276" s="26"/>
      <c r="J276" s="69"/>
      <c r="K276" s="69"/>
      <c r="L276" s="67"/>
      <c r="M276" s="69"/>
      <c r="N276" s="71"/>
      <c r="O276" s="72"/>
      <c r="P276" s="26"/>
      <c r="Q276" s="26"/>
      <c r="R276" s="26"/>
      <c r="S276" s="26"/>
    </row>
    <row r="277" spans="1:19" s="66" customFormat="1">
      <c r="A277" s="150"/>
      <c r="B277" s="26"/>
      <c r="C277" s="26"/>
      <c r="D277" s="67"/>
      <c r="E277" s="67"/>
      <c r="F277" s="26"/>
      <c r="G277" s="69"/>
      <c r="I277" s="26"/>
      <c r="J277" s="69"/>
      <c r="K277" s="69"/>
      <c r="L277" s="67"/>
      <c r="M277" s="69"/>
      <c r="N277" s="71"/>
      <c r="O277" s="72"/>
      <c r="P277" s="26"/>
      <c r="Q277" s="26"/>
      <c r="R277" s="26"/>
      <c r="S277" s="26"/>
    </row>
    <row r="278" spans="1:19" s="66" customFormat="1">
      <c r="A278" s="150"/>
      <c r="B278" s="26"/>
      <c r="C278" s="26"/>
      <c r="D278" s="67"/>
      <c r="E278" s="67"/>
      <c r="F278" s="26"/>
      <c r="G278" s="69"/>
      <c r="I278" s="26"/>
      <c r="J278" s="69"/>
      <c r="K278" s="69"/>
      <c r="L278" s="67"/>
      <c r="M278" s="69"/>
      <c r="N278" s="71"/>
      <c r="O278" s="72"/>
      <c r="P278" s="26"/>
      <c r="Q278" s="26"/>
      <c r="R278" s="26"/>
      <c r="S278" s="26"/>
    </row>
    <row r="279" spans="1:19" s="66" customFormat="1">
      <c r="A279" s="150"/>
      <c r="B279" s="26"/>
      <c r="C279" s="26"/>
      <c r="D279" s="67"/>
      <c r="E279" s="67"/>
      <c r="F279" s="26"/>
      <c r="G279" s="69"/>
      <c r="I279" s="26"/>
      <c r="J279" s="69"/>
      <c r="K279" s="69"/>
      <c r="L279" s="67"/>
      <c r="M279" s="69"/>
      <c r="N279" s="71"/>
      <c r="O279" s="72"/>
      <c r="P279" s="26"/>
      <c r="Q279" s="26"/>
      <c r="R279" s="26"/>
      <c r="S279" s="26"/>
    </row>
    <row r="280" spans="1:19" s="66" customFormat="1">
      <c r="A280" s="150"/>
      <c r="B280" s="26"/>
      <c r="C280" s="26"/>
      <c r="D280" s="67"/>
      <c r="E280" s="67"/>
      <c r="F280" s="26"/>
      <c r="G280" s="69"/>
      <c r="I280" s="26"/>
      <c r="J280" s="69"/>
      <c r="K280" s="69"/>
      <c r="L280" s="67"/>
      <c r="M280" s="69"/>
      <c r="N280" s="71"/>
      <c r="O280" s="72"/>
      <c r="P280" s="26"/>
      <c r="Q280" s="26"/>
      <c r="R280" s="26"/>
      <c r="S280" s="26"/>
    </row>
    <row r="281" spans="1:19" s="66" customFormat="1">
      <c r="A281" s="150"/>
      <c r="B281" s="26"/>
      <c r="C281" s="26"/>
      <c r="D281" s="67"/>
      <c r="E281" s="67"/>
      <c r="F281" s="26"/>
      <c r="G281" s="69"/>
      <c r="I281" s="26"/>
      <c r="J281" s="69"/>
      <c r="K281" s="69"/>
      <c r="L281" s="67"/>
      <c r="M281" s="69"/>
      <c r="N281" s="71"/>
      <c r="O281" s="72"/>
      <c r="P281" s="26"/>
      <c r="Q281" s="26"/>
      <c r="R281" s="26"/>
      <c r="S281" s="26"/>
    </row>
    <row r="282" spans="1:19" s="66" customFormat="1">
      <c r="A282" s="150"/>
      <c r="B282" s="26"/>
      <c r="C282" s="26"/>
      <c r="D282" s="67"/>
      <c r="E282" s="67"/>
      <c r="F282" s="26"/>
      <c r="G282" s="69"/>
      <c r="I282" s="26"/>
      <c r="J282" s="69"/>
      <c r="K282" s="69"/>
      <c r="L282" s="67"/>
      <c r="M282" s="69"/>
      <c r="N282" s="71"/>
      <c r="O282" s="72"/>
      <c r="P282" s="26"/>
      <c r="Q282" s="26"/>
      <c r="R282" s="26"/>
      <c r="S282" s="26"/>
    </row>
    <row r="283" spans="1:19" s="66" customFormat="1">
      <c r="A283" s="150"/>
      <c r="B283" s="26"/>
      <c r="C283" s="26"/>
      <c r="D283" s="67"/>
      <c r="E283" s="67"/>
      <c r="F283" s="26"/>
      <c r="G283" s="69"/>
      <c r="I283" s="26"/>
      <c r="J283" s="69"/>
      <c r="K283" s="69"/>
      <c r="L283" s="67"/>
      <c r="M283" s="69"/>
      <c r="N283" s="71"/>
      <c r="O283" s="72"/>
      <c r="P283" s="26"/>
      <c r="Q283" s="26"/>
      <c r="R283" s="26"/>
      <c r="S283" s="26"/>
    </row>
    <row r="284" spans="1:19" s="66" customFormat="1">
      <c r="A284" s="150"/>
      <c r="B284" s="26"/>
      <c r="C284" s="26"/>
      <c r="D284" s="67"/>
      <c r="E284" s="67"/>
      <c r="F284" s="26"/>
      <c r="G284" s="69"/>
      <c r="I284" s="26"/>
      <c r="J284" s="69"/>
      <c r="K284" s="69"/>
      <c r="L284" s="67"/>
      <c r="M284" s="69"/>
      <c r="N284" s="71"/>
      <c r="O284" s="72"/>
      <c r="P284" s="26"/>
      <c r="Q284" s="26"/>
      <c r="R284" s="26"/>
      <c r="S284" s="26"/>
    </row>
    <row r="285" spans="1:19" s="66" customFormat="1">
      <c r="A285" s="150"/>
      <c r="B285" s="26"/>
      <c r="C285" s="26"/>
      <c r="D285" s="67"/>
      <c r="E285" s="67"/>
      <c r="F285" s="26"/>
      <c r="G285" s="69"/>
      <c r="I285" s="26"/>
      <c r="J285" s="69"/>
      <c r="K285" s="69"/>
      <c r="L285" s="67"/>
      <c r="M285" s="69"/>
      <c r="N285" s="71"/>
      <c r="O285" s="72"/>
      <c r="P285" s="26"/>
      <c r="Q285" s="26"/>
      <c r="R285" s="26"/>
      <c r="S285" s="26"/>
    </row>
    <row r="286" spans="1:19">
      <c r="A286" s="24"/>
    </row>
    <row r="287" spans="1:19">
      <c r="A287" s="24"/>
    </row>
    <row r="288" spans="1:19">
      <c r="A288" s="24"/>
    </row>
    <row r="289" spans="1:19">
      <c r="A289" s="24"/>
    </row>
    <row r="290" spans="1:19" s="66" customFormat="1">
      <c r="A290" s="150"/>
      <c r="B290" s="26"/>
      <c r="C290" s="26"/>
      <c r="D290" s="67"/>
      <c r="E290" s="67"/>
      <c r="F290" s="26"/>
      <c r="G290" s="69"/>
      <c r="I290" s="26"/>
      <c r="J290" s="69"/>
      <c r="K290" s="69"/>
      <c r="L290" s="67"/>
      <c r="M290" s="69"/>
      <c r="N290" s="71"/>
      <c r="O290" s="72"/>
      <c r="P290" s="26"/>
      <c r="Q290" s="26"/>
      <c r="R290" s="26"/>
      <c r="S290" s="26"/>
    </row>
    <row r="291" spans="1:19" s="66" customFormat="1">
      <c r="A291" s="150"/>
      <c r="B291" s="26"/>
      <c r="C291" s="26"/>
      <c r="D291" s="67"/>
      <c r="E291" s="67"/>
      <c r="F291" s="26"/>
      <c r="G291" s="69"/>
      <c r="I291" s="26"/>
      <c r="J291" s="69"/>
      <c r="K291" s="69"/>
      <c r="L291" s="67"/>
      <c r="M291" s="69"/>
      <c r="N291" s="71"/>
      <c r="O291" s="72"/>
      <c r="P291" s="26"/>
      <c r="Q291" s="26"/>
      <c r="R291" s="26"/>
      <c r="S291" s="26"/>
    </row>
    <row r="292" spans="1:19" s="66" customFormat="1">
      <c r="A292" s="150"/>
      <c r="B292" s="26"/>
      <c r="C292" s="26"/>
      <c r="D292" s="67"/>
      <c r="E292" s="67"/>
      <c r="F292" s="26"/>
      <c r="G292" s="69"/>
      <c r="I292" s="26"/>
      <c r="J292" s="69"/>
      <c r="K292" s="69"/>
      <c r="L292" s="67"/>
      <c r="M292" s="69"/>
      <c r="N292" s="71"/>
      <c r="O292" s="72"/>
      <c r="P292" s="26"/>
      <c r="Q292" s="26"/>
      <c r="R292" s="26"/>
      <c r="S292" s="26"/>
    </row>
    <row r="293" spans="1:19" s="66" customFormat="1">
      <c r="A293" s="150"/>
      <c r="B293" s="26"/>
      <c r="C293" s="26"/>
      <c r="D293" s="67"/>
      <c r="E293" s="67"/>
      <c r="F293" s="26"/>
      <c r="G293" s="69"/>
      <c r="I293" s="26"/>
      <c r="J293" s="69"/>
      <c r="K293" s="69"/>
      <c r="L293" s="67"/>
      <c r="M293" s="69"/>
      <c r="N293" s="71"/>
      <c r="O293" s="72"/>
      <c r="P293" s="26"/>
      <c r="Q293" s="26"/>
      <c r="R293" s="26"/>
      <c r="S293" s="26"/>
    </row>
    <row r="294" spans="1:19" s="66" customFormat="1">
      <c r="A294" s="150"/>
      <c r="B294" s="26"/>
      <c r="C294" s="26"/>
      <c r="D294" s="67"/>
      <c r="E294" s="67"/>
      <c r="F294" s="26"/>
      <c r="G294" s="69"/>
      <c r="I294" s="26"/>
      <c r="J294" s="69"/>
      <c r="K294" s="69"/>
      <c r="L294" s="67"/>
      <c r="M294" s="69"/>
      <c r="N294" s="71"/>
      <c r="O294" s="72"/>
      <c r="P294" s="26"/>
      <c r="Q294" s="26"/>
      <c r="R294" s="26"/>
      <c r="S294" s="26"/>
    </row>
    <row r="295" spans="1:19" s="66" customFormat="1">
      <c r="A295" s="150"/>
      <c r="B295" s="26"/>
      <c r="C295" s="26"/>
      <c r="D295" s="67"/>
      <c r="E295" s="67"/>
      <c r="F295" s="26"/>
      <c r="G295" s="69"/>
      <c r="I295" s="26"/>
      <c r="J295" s="69"/>
      <c r="K295" s="69"/>
      <c r="L295" s="67"/>
      <c r="M295" s="69"/>
      <c r="N295" s="71"/>
      <c r="O295" s="72"/>
      <c r="P295" s="26"/>
      <c r="Q295" s="26"/>
      <c r="R295" s="26"/>
      <c r="S295" s="26"/>
    </row>
    <row r="296" spans="1:19" s="66" customFormat="1">
      <c r="A296" s="150"/>
      <c r="B296" s="26"/>
      <c r="C296" s="26"/>
      <c r="D296" s="67"/>
      <c r="E296" s="67"/>
      <c r="F296" s="26"/>
      <c r="G296" s="69"/>
      <c r="I296" s="26"/>
      <c r="J296" s="69"/>
      <c r="K296" s="69"/>
      <c r="L296" s="67"/>
      <c r="M296" s="69"/>
      <c r="N296" s="71"/>
      <c r="O296" s="72"/>
      <c r="P296" s="26"/>
      <c r="Q296" s="26"/>
      <c r="R296" s="26"/>
      <c r="S296" s="26"/>
    </row>
    <row r="297" spans="1:19">
      <c r="A297" s="24"/>
    </row>
    <row r="298" spans="1:19">
      <c r="A298" s="24"/>
    </row>
    <row r="299" spans="1:19">
      <c r="A299" s="24"/>
    </row>
    <row r="300" spans="1:19">
      <c r="A300" s="24"/>
    </row>
    <row r="301" spans="1:19">
      <c r="A301" s="24"/>
    </row>
    <row r="302" spans="1:19">
      <c r="A302" s="24"/>
    </row>
    <row r="303" spans="1:19" s="66" customFormat="1">
      <c r="A303" s="150"/>
      <c r="B303" s="26"/>
      <c r="C303" s="26"/>
      <c r="D303" s="67"/>
      <c r="E303" s="67"/>
      <c r="F303" s="26"/>
      <c r="G303" s="69"/>
      <c r="I303" s="26"/>
      <c r="J303" s="69"/>
      <c r="K303" s="69"/>
      <c r="L303" s="67"/>
      <c r="M303" s="69"/>
      <c r="N303" s="71"/>
      <c r="O303" s="72"/>
      <c r="P303" s="26"/>
      <c r="Q303" s="26"/>
      <c r="R303" s="26"/>
      <c r="S303" s="26"/>
    </row>
    <row r="304" spans="1:19" s="66" customFormat="1">
      <c r="A304" s="150"/>
      <c r="B304" s="26"/>
      <c r="C304" s="26"/>
      <c r="D304" s="67"/>
      <c r="E304" s="67"/>
      <c r="F304" s="26"/>
      <c r="G304" s="69"/>
      <c r="I304" s="26"/>
      <c r="J304" s="69"/>
      <c r="K304" s="69"/>
      <c r="L304" s="67"/>
      <c r="M304" s="69"/>
      <c r="N304" s="71"/>
      <c r="O304" s="72"/>
      <c r="P304" s="26"/>
      <c r="Q304" s="26"/>
      <c r="R304" s="26"/>
      <c r="S304" s="26"/>
    </row>
    <row r="305" spans="1:19" s="66" customFormat="1">
      <c r="A305" s="150"/>
      <c r="B305" s="26"/>
      <c r="C305" s="26"/>
      <c r="D305" s="67"/>
      <c r="E305" s="67"/>
      <c r="F305" s="26"/>
      <c r="G305" s="69"/>
      <c r="I305" s="26"/>
      <c r="J305" s="69"/>
      <c r="K305" s="69"/>
      <c r="L305" s="67"/>
      <c r="M305" s="69"/>
      <c r="N305" s="71"/>
      <c r="O305" s="72"/>
      <c r="P305" s="26"/>
      <c r="Q305" s="26"/>
      <c r="R305" s="26"/>
      <c r="S305" s="26"/>
    </row>
    <row r="306" spans="1:19" s="66" customFormat="1">
      <c r="A306" s="150"/>
      <c r="B306" s="26"/>
      <c r="C306" s="26"/>
      <c r="D306" s="67"/>
      <c r="E306" s="67"/>
      <c r="F306" s="26"/>
      <c r="G306" s="69"/>
      <c r="I306" s="26"/>
      <c r="J306" s="69"/>
      <c r="K306" s="69"/>
      <c r="L306" s="67"/>
      <c r="M306" s="69"/>
      <c r="N306" s="71"/>
      <c r="O306" s="72"/>
      <c r="P306" s="26"/>
      <c r="Q306" s="26"/>
      <c r="R306" s="26"/>
      <c r="S306" s="26"/>
    </row>
    <row r="307" spans="1:19" s="66" customFormat="1">
      <c r="A307" s="150"/>
      <c r="B307" s="26"/>
      <c r="C307" s="26"/>
      <c r="D307" s="67"/>
      <c r="E307" s="67"/>
      <c r="F307" s="26"/>
      <c r="G307" s="69"/>
      <c r="I307" s="26"/>
      <c r="J307" s="69"/>
      <c r="K307" s="69"/>
      <c r="L307" s="67"/>
      <c r="M307" s="69"/>
      <c r="N307" s="71"/>
      <c r="O307" s="72"/>
      <c r="P307" s="26"/>
      <c r="Q307" s="26"/>
      <c r="R307" s="26"/>
      <c r="S307" s="26"/>
    </row>
    <row r="308" spans="1:19" s="66" customFormat="1">
      <c r="A308" s="150"/>
      <c r="B308" s="26"/>
      <c r="C308" s="26"/>
      <c r="D308" s="67"/>
      <c r="E308" s="67"/>
      <c r="F308" s="26"/>
      <c r="G308" s="69"/>
      <c r="I308" s="26"/>
      <c r="J308" s="69"/>
      <c r="K308" s="69"/>
      <c r="L308" s="67"/>
      <c r="M308" s="69"/>
      <c r="N308" s="71"/>
      <c r="O308" s="72"/>
      <c r="P308" s="26"/>
      <c r="Q308" s="26"/>
      <c r="R308" s="26"/>
      <c r="S308" s="26"/>
    </row>
    <row r="309" spans="1:19" s="66" customFormat="1">
      <c r="A309" s="150"/>
      <c r="B309" s="26"/>
      <c r="C309" s="26"/>
      <c r="D309" s="67"/>
      <c r="E309" s="67"/>
      <c r="F309" s="26"/>
      <c r="G309" s="69"/>
      <c r="I309" s="26"/>
      <c r="J309" s="69"/>
      <c r="K309" s="69"/>
      <c r="L309" s="67"/>
      <c r="M309" s="69"/>
      <c r="N309" s="71"/>
      <c r="O309" s="72"/>
      <c r="P309" s="26"/>
      <c r="Q309" s="26"/>
      <c r="R309" s="26"/>
      <c r="S309" s="26"/>
    </row>
    <row r="310" spans="1:19" s="66" customFormat="1">
      <c r="A310" s="150"/>
      <c r="B310" s="26"/>
      <c r="C310" s="26"/>
      <c r="D310" s="67"/>
      <c r="E310" s="67"/>
      <c r="F310" s="26"/>
      <c r="G310" s="69"/>
      <c r="I310" s="26"/>
      <c r="J310" s="69"/>
      <c r="K310" s="69"/>
      <c r="L310" s="67"/>
      <c r="M310" s="69"/>
      <c r="N310" s="71"/>
      <c r="O310" s="72"/>
      <c r="P310" s="26"/>
      <c r="Q310" s="26"/>
      <c r="R310" s="26"/>
      <c r="S310" s="26"/>
    </row>
    <row r="311" spans="1:19" s="66" customFormat="1">
      <c r="A311" s="150"/>
      <c r="B311" s="26"/>
      <c r="C311" s="26"/>
      <c r="D311" s="67"/>
      <c r="E311" s="67"/>
      <c r="F311" s="26"/>
      <c r="G311" s="69"/>
      <c r="I311" s="26"/>
      <c r="J311" s="69"/>
      <c r="K311" s="69"/>
      <c r="L311" s="67"/>
      <c r="M311" s="69"/>
      <c r="N311" s="71"/>
      <c r="O311" s="72"/>
      <c r="P311" s="26"/>
      <c r="Q311" s="26"/>
      <c r="R311" s="26"/>
      <c r="S311" s="26"/>
    </row>
    <row r="312" spans="1:19" s="66" customFormat="1">
      <c r="A312" s="150"/>
      <c r="B312" s="26"/>
      <c r="C312" s="26"/>
      <c r="D312" s="67"/>
      <c r="E312" s="67"/>
      <c r="F312" s="26"/>
      <c r="G312" s="69"/>
      <c r="I312" s="26"/>
      <c r="J312" s="69"/>
      <c r="K312" s="69"/>
      <c r="L312" s="67"/>
      <c r="M312" s="69"/>
      <c r="N312" s="71"/>
      <c r="O312" s="72"/>
      <c r="P312" s="26"/>
      <c r="Q312" s="26"/>
      <c r="R312" s="26"/>
      <c r="S312" s="26"/>
    </row>
    <row r="313" spans="1:19" s="66" customFormat="1">
      <c r="A313" s="150"/>
      <c r="B313" s="26"/>
      <c r="C313" s="26"/>
      <c r="D313" s="67"/>
      <c r="E313" s="67"/>
      <c r="F313" s="26"/>
      <c r="G313" s="69"/>
      <c r="I313" s="26"/>
      <c r="J313" s="69"/>
      <c r="K313" s="69"/>
      <c r="L313" s="67"/>
      <c r="M313" s="69"/>
      <c r="N313" s="71"/>
      <c r="O313" s="72"/>
      <c r="P313" s="26"/>
      <c r="Q313" s="26"/>
      <c r="R313" s="26"/>
      <c r="S313" s="26"/>
    </row>
    <row r="314" spans="1:19" s="66" customFormat="1">
      <c r="A314" s="150"/>
      <c r="B314" s="26"/>
      <c r="C314" s="26"/>
      <c r="D314" s="67"/>
      <c r="E314" s="67"/>
      <c r="F314" s="26"/>
      <c r="G314" s="69"/>
      <c r="I314" s="26"/>
      <c r="J314" s="69"/>
      <c r="K314" s="69"/>
      <c r="L314" s="67"/>
      <c r="M314" s="69"/>
      <c r="N314" s="71"/>
      <c r="O314" s="72"/>
      <c r="P314" s="26"/>
      <c r="Q314" s="26"/>
      <c r="R314" s="26"/>
      <c r="S314" s="26"/>
    </row>
    <row r="315" spans="1:19" s="66" customFormat="1">
      <c r="A315" s="150"/>
      <c r="B315" s="26"/>
      <c r="C315" s="26"/>
      <c r="D315" s="67"/>
      <c r="E315" s="67"/>
      <c r="F315" s="26"/>
      <c r="G315" s="69"/>
      <c r="I315" s="26"/>
      <c r="J315" s="69"/>
      <c r="K315" s="69"/>
      <c r="L315" s="67"/>
      <c r="M315" s="69"/>
      <c r="N315" s="71"/>
      <c r="O315" s="72"/>
      <c r="P315" s="26"/>
      <c r="Q315" s="26"/>
      <c r="R315" s="26"/>
      <c r="S315" s="26"/>
    </row>
    <row r="316" spans="1:19" s="66" customFormat="1">
      <c r="A316" s="150"/>
      <c r="B316" s="26"/>
      <c r="C316" s="26"/>
      <c r="D316" s="67"/>
      <c r="E316" s="67"/>
      <c r="F316" s="26"/>
      <c r="G316" s="69"/>
      <c r="I316" s="26"/>
      <c r="J316" s="69"/>
      <c r="K316" s="69"/>
      <c r="L316" s="67"/>
      <c r="M316" s="69"/>
      <c r="N316" s="71"/>
      <c r="O316" s="72"/>
      <c r="P316" s="26"/>
      <c r="Q316" s="26"/>
      <c r="R316" s="26"/>
      <c r="S316" s="26"/>
    </row>
    <row r="317" spans="1:19" s="66" customFormat="1">
      <c r="A317" s="150"/>
      <c r="B317" s="26"/>
      <c r="C317" s="26"/>
      <c r="D317" s="67"/>
      <c r="E317" s="67"/>
      <c r="F317" s="26"/>
      <c r="G317" s="69"/>
      <c r="I317" s="26"/>
      <c r="J317" s="69"/>
      <c r="K317" s="69"/>
      <c r="L317" s="67"/>
      <c r="M317" s="69"/>
      <c r="N317" s="71"/>
      <c r="O317" s="72"/>
      <c r="P317" s="26"/>
      <c r="Q317" s="26"/>
      <c r="R317" s="26"/>
      <c r="S317" s="26"/>
    </row>
    <row r="318" spans="1:19" s="66" customFormat="1">
      <c r="A318" s="150"/>
      <c r="B318" s="26"/>
      <c r="C318" s="26"/>
      <c r="D318" s="67"/>
      <c r="E318" s="67"/>
      <c r="F318" s="26"/>
      <c r="G318" s="69"/>
      <c r="I318" s="26"/>
      <c r="J318" s="69"/>
      <c r="K318" s="69"/>
      <c r="L318" s="67"/>
      <c r="M318" s="69"/>
      <c r="N318" s="71"/>
      <c r="O318" s="72"/>
      <c r="P318" s="26"/>
      <c r="Q318" s="26"/>
      <c r="R318" s="26"/>
      <c r="S318" s="26"/>
    </row>
    <row r="319" spans="1:19" s="66" customFormat="1">
      <c r="A319" s="150"/>
      <c r="B319" s="26"/>
      <c r="C319" s="26"/>
      <c r="D319" s="67"/>
      <c r="E319" s="67"/>
      <c r="F319" s="26"/>
      <c r="G319" s="69"/>
      <c r="I319" s="26"/>
      <c r="J319" s="69"/>
      <c r="K319" s="69"/>
      <c r="L319" s="67"/>
      <c r="M319" s="69"/>
      <c r="N319" s="71"/>
      <c r="O319" s="72"/>
      <c r="P319" s="26"/>
      <c r="Q319" s="26"/>
      <c r="R319" s="26"/>
      <c r="S319" s="26"/>
    </row>
    <row r="320" spans="1:19" s="66" customFormat="1">
      <c r="A320" s="150"/>
      <c r="B320" s="26"/>
      <c r="C320" s="26"/>
      <c r="D320" s="67"/>
      <c r="E320" s="67"/>
      <c r="F320" s="26"/>
      <c r="G320" s="69"/>
      <c r="I320" s="26"/>
      <c r="J320" s="69"/>
      <c r="K320" s="69"/>
      <c r="L320" s="67"/>
      <c r="M320" s="69"/>
      <c r="N320" s="71"/>
      <c r="O320" s="72"/>
      <c r="P320" s="26"/>
      <c r="Q320" s="26"/>
      <c r="R320" s="26"/>
      <c r="S320" s="26"/>
    </row>
    <row r="321" spans="1:19" s="66" customFormat="1">
      <c r="A321" s="150"/>
      <c r="B321" s="26"/>
      <c r="C321" s="26"/>
      <c r="D321" s="67"/>
      <c r="E321" s="67"/>
      <c r="F321" s="26"/>
      <c r="G321" s="69"/>
      <c r="I321" s="26"/>
      <c r="J321" s="69"/>
      <c r="K321" s="69"/>
      <c r="L321" s="67"/>
      <c r="M321" s="69"/>
      <c r="N321" s="71"/>
      <c r="O321" s="72"/>
      <c r="P321" s="26"/>
      <c r="Q321" s="26"/>
      <c r="R321" s="26"/>
      <c r="S321" s="26"/>
    </row>
    <row r="322" spans="1:19" s="66" customFormat="1">
      <c r="A322" s="150"/>
      <c r="B322" s="26"/>
      <c r="C322" s="26"/>
      <c r="D322" s="67"/>
      <c r="E322" s="67"/>
      <c r="F322" s="26"/>
      <c r="G322" s="69"/>
      <c r="I322" s="26"/>
      <c r="J322" s="69"/>
      <c r="K322" s="69"/>
      <c r="L322" s="67"/>
      <c r="M322" s="69"/>
      <c r="N322" s="71"/>
      <c r="O322" s="72"/>
      <c r="P322" s="26"/>
      <c r="Q322" s="26"/>
      <c r="R322" s="26"/>
      <c r="S322" s="26"/>
    </row>
    <row r="323" spans="1:19" s="66" customFormat="1">
      <c r="A323" s="150"/>
      <c r="B323" s="26"/>
      <c r="C323" s="26"/>
      <c r="D323" s="67"/>
      <c r="E323" s="67"/>
      <c r="F323" s="26"/>
      <c r="G323" s="69"/>
      <c r="I323" s="26"/>
      <c r="J323" s="69"/>
      <c r="K323" s="69"/>
      <c r="L323" s="67"/>
      <c r="M323" s="69"/>
      <c r="N323" s="71"/>
      <c r="O323" s="72"/>
      <c r="P323" s="26"/>
      <c r="Q323" s="26"/>
      <c r="R323" s="26"/>
      <c r="S323" s="26"/>
    </row>
    <row r="324" spans="1:19" s="66" customFormat="1">
      <c r="A324" s="150"/>
      <c r="B324" s="26"/>
      <c r="C324" s="26"/>
      <c r="D324" s="67"/>
      <c r="E324" s="67"/>
      <c r="F324" s="26"/>
      <c r="G324" s="69"/>
      <c r="I324" s="26"/>
      <c r="J324" s="69"/>
      <c r="K324" s="69"/>
      <c r="L324" s="67"/>
      <c r="M324" s="69"/>
      <c r="N324" s="71"/>
      <c r="O324" s="72"/>
      <c r="P324" s="26"/>
      <c r="Q324" s="26"/>
      <c r="R324" s="26"/>
      <c r="S324" s="26"/>
    </row>
    <row r="325" spans="1:19" s="66" customFormat="1">
      <c r="A325" s="150"/>
      <c r="B325" s="26"/>
      <c r="C325" s="26"/>
      <c r="D325" s="67"/>
      <c r="E325" s="67"/>
      <c r="F325" s="26"/>
      <c r="G325" s="69"/>
      <c r="I325" s="26"/>
      <c r="J325" s="69"/>
      <c r="K325" s="69"/>
      <c r="L325" s="67"/>
      <c r="M325" s="69"/>
      <c r="N325" s="71"/>
      <c r="O325" s="72"/>
      <c r="P325" s="26"/>
      <c r="Q325" s="26"/>
      <c r="R325" s="26"/>
      <c r="S325" s="26"/>
    </row>
    <row r="326" spans="1:19" s="66" customFormat="1">
      <c r="A326" s="150"/>
      <c r="B326" s="26"/>
      <c r="C326" s="26"/>
      <c r="D326" s="67"/>
      <c r="E326" s="67"/>
      <c r="F326" s="26"/>
      <c r="G326" s="69"/>
      <c r="I326" s="26"/>
      <c r="J326" s="69"/>
      <c r="K326" s="69"/>
      <c r="L326" s="67"/>
      <c r="M326" s="69"/>
      <c r="N326" s="71"/>
      <c r="O326" s="72"/>
      <c r="P326" s="26"/>
      <c r="Q326" s="26"/>
      <c r="R326" s="26"/>
      <c r="S326" s="26"/>
    </row>
    <row r="327" spans="1:19" s="66" customFormat="1">
      <c r="A327" s="150"/>
      <c r="B327" s="26"/>
      <c r="C327" s="26"/>
      <c r="D327" s="67"/>
      <c r="E327" s="67"/>
      <c r="F327" s="26"/>
      <c r="G327" s="69"/>
      <c r="I327" s="26"/>
      <c r="J327" s="69"/>
      <c r="K327" s="69"/>
      <c r="L327" s="67"/>
      <c r="M327" s="69"/>
      <c r="N327" s="71"/>
      <c r="O327" s="72"/>
      <c r="P327" s="26"/>
      <c r="Q327" s="26"/>
      <c r="R327" s="26"/>
      <c r="S327" s="26"/>
    </row>
    <row r="328" spans="1:19" s="66" customFormat="1">
      <c r="A328" s="150"/>
      <c r="B328" s="26"/>
      <c r="C328" s="26"/>
      <c r="D328" s="67"/>
      <c r="E328" s="67"/>
      <c r="F328" s="26"/>
      <c r="G328" s="69"/>
      <c r="I328" s="26"/>
      <c r="J328" s="69"/>
      <c r="K328" s="69"/>
      <c r="L328" s="67"/>
      <c r="M328" s="69"/>
      <c r="N328" s="71"/>
      <c r="O328" s="72"/>
      <c r="P328" s="26"/>
      <c r="Q328" s="26"/>
      <c r="R328" s="26"/>
      <c r="S328" s="26"/>
    </row>
    <row r="329" spans="1:19" s="66" customFormat="1">
      <c r="A329" s="150"/>
      <c r="B329" s="26"/>
      <c r="C329" s="26"/>
      <c r="D329" s="67"/>
      <c r="E329" s="67"/>
      <c r="F329" s="26"/>
      <c r="G329" s="69"/>
      <c r="I329" s="26"/>
      <c r="J329" s="69"/>
      <c r="K329" s="69"/>
      <c r="L329" s="67"/>
      <c r="M329" s="69"/>
      <c r="N329" s="71"/>
      <c r="O329" s="72"/>
      <c r="P329" s="26"/>
      <c r="Q329" s="26"/>
      <c r="R329" s="26"/>
      <c r="S329" s="26"/>
    </row>
    <row r="330" spans="1:19" s="66" customFormat="1">
      <c r="A330" s="150"/>
      <c r="B330" s="26"/>
      <c r="C330" s="26"/>
      <c r="D330" s="67"/>
      <c r="E330" s="67"/>
      <c r="F330" s="26"/>
      <c r="G330" s="69"/>
      <c r="I330" s="26"/>
      <c r="J330" s="69"/>
      <c r="K330" s="69"/>
      <c r="L330" s="67"/>
      <c r="M330" s="69"/>
      <c r="N330" s="71"/>
      <c r="O330" s="72"/>
      <c r="P330" s="26"/>
      <c r="Q330" s="26"/>
      <c r="R330" s="26"/>
      <c r="S330" s="26"/>
    </row>
    <row r="331" spans="1:19" s="66" customFormat="1">
      <c r="A331" s="150"/>
      <c r="B331" s="26"/>
      <c r="C331" s="26"/>
      <c r="D331" s="67"/>
      <c r="E331" s="67"/>
      <c r="F331" s="26"/>
      <c r="G331" s="69"/>
      <c r="I331" s="26"/>
      <c r="J331" s="69"/>
      <c r="K331" s="69"/>
      <c r="L331" s="67"/>
      <c r="M331" s="69"/>
      <c r="N331" s="71"/>
      <c r="O331" s="72"/>
      <c r="P331" s="26"/>
      <c r="Q331" s="26"/>
      <c r="R331" s="26"/>
      <c r="S331" s="26"/>
    </row>
    <row r="332" spans="1:19" s="66" customFormat="1">
      <c r="A332" s="150"/>
      <c r="B332" s="26"/>
      <c r="C332" s="26"/>
      <c r="D332" s="67"/>
      <c r="E332" s="67"/>
      <c r="F332" s="26"/>
      <c r="G332" s="69"/>
      <c r="I332" s="26"/>
      <c r="J332" s="69"/>
      <c r="K332" s="69"/>
      <c r="L332" s="67"/>
      <c r="M332" s="69"/>
      <c r="N332" s="71"/>
      <c r="O332" s="72"/>
      <c r="P332" s="26"/>
      <c r="Q332" s="26"/>
      <c r="R332" s="26"/>
      <c r="S332" s="26"/>
    </row>
    <row r="333" spans="1:19" s="66" customFormat="1">
      <c r="A333" s="150"/>
      <c r="B333" s="26"/>
      <c r="C333" s="26"/>
      <c r="D333" s="67"/>
      <c r="E333" s="67"/>
      <c r="F333" s="26"/>
      <c r="G333" s="69"/>
      <c r="I333" s="26"/>
      <c r="J333" s="69"/>
      <c r="K333" s="69"/>
      <c r="L333" s="67"/>
      <c r="M333" s="69"/>
      <c r="N333" s="71"/>
      <c r="O333" s="72"/>
      <c r="P333" s="26"/>
      <c r="Q333" s="26"/>
      <c r="R333" s="26"/>
      <c r="S333" s="26"/>
    </row>
    <row r="334" spans="1:19" s="66" customFormat="1">
      <c r="A334" s="150"/>
      <c r="B334" s="26"/>
      <c r="C334" s="26"/>
      <c r="D334" s="67"/>
      <c r="E334" s="67"/>
      <c r="F334" s="26"/>
      <c r="G334" s="69"/>
      <c r="I334" s="26"/>
      <c r="J334" s="69"/>
      <c r="K334" s="69"/>
      <c r="L334" s="67"/>
      <c r="M334" s="69"/>
      <c r="N334" s="71"/>
      <c r="O334" s="72"/>
      <c r="P334" s="26"/>
      <c r="Q334" s="26"/>
      <c r="R334" s="26"/>
      <c r="S334" s="26"/>
    </row>
    <row r="335" spans="1:19" s="66" customFormat="1">
      <c r="A335" s="150"/>
      <c r="B335" s="26"/>
      <c r="C335" s="26"/>
      <c r="D335" s="67"/>
      <c r="E335" s="67"/>
      <c r="F335" s="26"/>
      <c r="G335" s="69"/>
      <c r="I335" s="26"/>
      <c r="J335" s="69"/>
      <c r="K335" s="69"/>
      <c r="L335" s="67"/>
      <c r="M335" s="69"/>
      <c r="N335" s="71"/>
      <c r="O335" s="72"/>
      <c r="P335" s="26"/>
      <c r="Q335" s="26"/>
      <c r="R335" s="26"/>
      <c r="S335" s="26"/>
    </row>
    <row r="336" spans="1:19" s="66" customFormat="1">
      <c r="A336" s="150"/>
      <c r="B336" s="26"/>
      <c r="C336" s="26"/>
      <c r="D336" s="67"/>
      <c r="E336" s="67"/>
      <c r="F336" s="26"/>
      <c r="G336" s="69"/>
      <c r="I336" s="26"/>
      <c r="J336" s="69"/>
      <c r="K336" s="69"/>
      <c r="L336" s="67"/>
      <c r="M336" s="69"/>
      <c r="N336" s="71"/>
      <c r="O336" s="72"/>
      <c r="P336" s="26"/>
      <c r="Q336" s="26"/>
      <c r="R336" s="26"/>
      <c r="S336" s="26"/>
    </row>
    <row r="337" spans="1:19" s="66" customFormat="1">
      <c r="A337" s="150"/>
      <c r="B337" s="26"/>
      <c r="C337" s="26"/>
      <c r="D337" s="67"/>
      <c r="E337" s="67"/>
      <c r="F337" s="26"/>
      <c r="G337" s="69"/>
      <c r="I337" s="26"/>
      <c r="J337" s="69"/>
      <c r="K337" s="69"/>
      <c r="L337" s="67"/>
      <c r="M337" s="69"/>
      <c r="N337" s="71"/>
      <c r="O337" s="72"/>
      <c r="P337" s="26"/>
      <c r="Q337" s="26"/>
      <c r="R337" s="26"/>
      <c r="S337" s="26"/>
    </row>
    <row r="338" spans="1:19" s="66" customFormat="1">
      <c r="A338" s="150"/>
      <c r="B338" s="26"/>
      <c r="C338" s="26"/>
      <c r="D338" s="67"/>
      <c r="E338" s="67"/>
      <c r="F338" s="26"/>
      <c r="G338" s="69"/>
      <c r="I338" s="26"/>
      <c r="J338" s="69"/>
      <c r="K338" s="69"/>
      <c r="L338" s="67"/>
      <c r="M338" s="69"/>
      <c r="N338" s="71"/>
      <c r="O338" s="72"/>
      <c r="P338" s="26"/>
      <c r="Q338" s="26"/>
      <c r="R338" s="26"/>
      <c r="S338" s="26"/>
    </row>
    <row r="339" spans="1:19" s="66" customFormat="1">
      <c r="A339" s="150"/>
      <c r="B339" s="26"/>
      <c r="C339" s="26"/>
      <c r="D339" s="67"/>
      <c r="E339" s="67"/>
      <c r="F339" s="26"/>
      <c r="G339" s="69"/>
      <c r="I339" s="26"/>
      <c r="J339" s="69"/>
      <c r="K339" s="69"/>
      <c r="L339" s="67"/>
      <c r="M339" s="69"/>
      <c r="N339" s="71"/>
      <c r="O339" s="72"/>
      <c r="P339" s="26"/>
      <c r="Q339" s="26"/>
      <c r="R339" s="26"/>
      <c r="S339" s="26"/>
    </row>
    <row r="340" spans="1:19" s="66" customFormat="1">
      <c r="A340" s="150"/>
      <c r="B340" s="26"/>
      <c r="C340" s="26"/>
      <c r="D340" s="67"/>
      <c r="E340" s="67"/>
      <c r="F340" s="26"/>
      <c r="G340" s="69"/>
      <c r="I340" s="26"/>
      <c r="J340" s="69"/>
      <c r="K340" s="69"/>
      <c r="L340" s="67"/>
      <c r="M340" s="69"/>
      <c r="N340" s="71"/>
      <c r="O340" s="72"/>
      <c r="P340" s="26"/>
      <c r="Q340" s="26"/>
      <c r="R340" s="26"/>
      <c r="S340" s="26"/>
    </row>
    <row r="341" spans="1:19" s="66" customFormat="1">
      <c r="A341" s="150"/>
      <c r="B341" s="26"/>
      <c r="C341" s="26"/>
      <c r="D341" s="67"/>
      <c r="E341" s="67"/>
      <c r="F341" s="26"/>
      <c r="G341" s="69"/>
      <c r="I341" s="26"/>
      <c r="J341" s="69"/>
      <c r="K341" s="69"/>
      <c r="L341" s="67"/>
      <c r="M341" s="69"/>
      <c r="N341" s="71"/>
      <c r="O341" s="72"/>
      <c r="P341" s="26"/>
      <c r="Q341" s="26"/>
      <c r="R341" s="26"/>
      <c r="S341" s="26"/>
    </row>
    <row r="342" spans="1:19">
      <c r="A342" s="24"/>
    </row>
    <row r="343" spans="1:19">
      <c r="A343" s="24"/>
    </row>
    <row r="344" spans="1:19">
      <c r="A344" s="24"/>
    </row>
    <row r="345" spans="1:19">
      <c r="A345" s="24"/>
    </row>
    <row r="346" spans="1:19">
      <c r="A346" s="24"/>
    </row>
    <row r="347" spans="1:19">
      <c r="A347" s="24"/>
    </row>
    <row r="348" spans="1:19">
      <c r="A348" s="24"/>
    </row>
    <row r="349" spans="1:19">
      <c r="A349" s="24"/>
    </row>
    <row r="350" spans="1:19">
      <c r="A350" s="24"/>
    </row>
    <row r="351" spans="1:19">
      <c r="A351" s="24"/>
    </row>
    <row r="352" spans="1:19">
      <c r="A352" s="24"/>
    </row>
    <row r="353" spans="1:19">
      <c r="A353" s="24"/>
    </row>
    <row r="354" spans="1:19">
      <c r="A354" s="24"/>
    </row>
    <row r="355" spans="1:19">
      <c r="A355" s="24"/>
    </row>
    <row r="356" spans="1:19">
      <c r="A356" s="24"/>
    </row>
    <row r="357" spans="1:19" s="66" customFormat="1">
      <c r="A357" s="150"/>
      <c r="B357" s="26"/>
      <c r="C357" s="26"/>
      <c r="D357" s="67"/>
      <c r="E357" s="67"/>
      <c r="F357" s="26"/>
      <c r="G357" s="69"/>
      <c r="I357" s="26"/>
      <c r="J357" s="69"/>
      <c r="K357" s="69"/>
      <c r="L357" s="67"/>
      <c r="M357" s="69"/>
      <c r="N357" s="71"/>
      <c r="O357" s="72"/>
      <c r="P357" s="26"/>
      <c r="Q357" s="26"/>
      <c r="R357" s="26"/>
      <c r="S357" s="26"/>
    </row>
    <row r="358" spans="1:19" s="66" customFormat="1">
      <c r="A358" s="150"/>
      <c r="B358" s="26"/>
      <c r="C358" s="26"/>
      <c r="D358" s="67"/>
      <c r="E358" s="67"/>
      <c r="F358" s="26"/>
      <c r="G358" s="69"/>
      <c r="I358" s="26"/>
      <c r="J358" s="69"/>
      <c r="K358" s="69"/>
      <c r="L358" s="67"/>
      <c r="M358" s="69"/>
      <c r="N358" s="71"/>
      <c r="O358" s="72"/>
      <c r="P358" s="26"/>
      <c r="Q358" s="26"/>
      <c r="R358" s="26"/>
      <c r="S358" s="26"/>
    </row>
    <row r="359" spans="1:19" s="66" customFormat="1">
      <c r="A359" s="150"/>
      <c r="B359" s="26"/>
      <c r="C359" s="26"/>
      <c r="D359" s="67"/>
      <c r="E359" s="67"/>
      <c r="F359" s="26"/>
      <c r="G359" s="69"/>
      <c r="I359" s="26"/>
      <c r="J359" s="69"/>
      <c r="K359" s="69"/>
      <c r="L359" s="67"/>
      <c r="M359" s="69"/>
      <c r="N359" s="71"/>
      <c r="O359" s="72"/>
      <c r="P359" s="26"/>
      <c r="Q359" s="26"/>
      <c r="R359" s="26"/>
      <c r="S359" s="26"/>
    </row>
    <row r="360" spans="1:19" s="66" customFormat="1">
      <c r="A360" s="150"/>
      <c r="B360" s="26"/>
      <c r="C360" s="26"/>
      <c r="D360" s="67"/>
      <c r="E360" s="67"/>
      <c r="F360" s="26"/>
      <c r="G360" s="69"/>
      <c r="I360" s="26"/>
      <c r="J360" s="69"/>
      <c r="K360" s="69"/>
      <c r="L360" s="67"/>
      <c r="M360" s="69"/>
      <c r="N360" s="71"/>
      <c r="O360" s="72"/>
      <c r="P360" s="26"/>
      <c r="Q360" s="26"/>
      <c r="R360" s="26"/>
      <c r="S360" s="26"/>
    </row>
    <row r="361" spans="1:19" s="66" customFormat="1">
      <c r="A361" s="150"/>
      <c r="B361" s="26"/>
      <c r="C361" s="26"/>
      <c r="D361" s="67"/>
      <c r="E361" s="67"/>
      <c r="F361" s="26"/>
      <c r="G361" s="69"/>
      <c r="I361" s="26"/>
      <c r="J361" s="69"/>
      <c r="K361" s="69"/>
      <c r="L361" s="67"/>
      <c r="M361" s="69"/>
      <c r="N361" s="71"/>
      <c r="O361" s="72"/>
      <c r="P361" s="26"/>
      <c r="Q361" s="26"/>
      <c r="R361" s="26"/>
      <c r="S361" s="26"/>
    </row>
    <row r="362" spans="1:19" s="66" customFormat="1">
      <c r="A362" s="150"/>
      <c r="B362" s="26"/>
      <c r="C362" s="26"/>
      <c r="D362" s="67"/>
      <c r="E362" s="67"/>
      <c r="F362" s="26"/>
      <c r="G362" s="69"/>
      <c r="I362" s="26"/>
      <c r="J362" s="69"/>
      <c r="K362" s="69"/>
      <c r="L362" s="67"/>
      <c r="M362" s="69"/>
      <c r="N362" s="71"/>
      <c r="O362" s="72"/>
      <c r="P362" s="26"/>
      <c r="Q362" s="26"/>
      <c r="R362" s="26"/>
      <c r="S362" s="26"/>
    </row>
    <row r="363" spans="1:19" s="66" customFormat="1">
      <c r="A363" s="150"/>
      <c r="B363" s="26"/>
      <c r="C363" s="26"/>
      <c r="D363" s="67"/>
      <c r="E363" s="67"/>
      <c r="F363" s="26"/>
      <c r="G363" s="69"/>
      <c r="I363" s="26"/>
      <c r="J363" s="69"/>
      <c r="K363" s="69"/>
      <c r="L363" s="67"/>
      <c r="M363" s="69"/>
      <c r="N363" s="71"/>
      <c r="O363" s="72"/>
      <c r="P363" s="26"/>
      <c r="Q363" s="26"/>
      <c r="R363" s="26"/>
      <c r="S363" s="26"/>
    </row>
    <row r="364" spans="1:19" s="66" customFormat="1">
      <c r="A364" s="150"/>
      <c r="B364" s="26"/>
      <c r="C364" s="26"/>
      <c r="D364" s="67"/>
      <c r="E364" s="67"/>
      <c r="F364" s="26"/>
      <c r="G364" s="69"/>
      <c r="I364" s="26"/>
      <c r="J364" s="69"/>
      <c r="K364" s="69"/>
      <c r="L364" s="67"/>
      <c r="M364" s="69"/>
      <c r="N364" s="71"/>
      <c r="O364" s="72"/>
      <c r="P364" s="26"/>
      <c r="Q364" s="26"/>
      <c r="R364" s="26"/>
      <c r="S364" s="26"/>
    </row>
    <row r="365" spans="1:19" s="66" customFormat="1">
      <c r="A365" s="150"/>
      <c r="B365" s="26"/>
      <c r="C365" s="26"/>
      <c r="D365" s="67"/>
      <c r="E365" s="67"/>
      <c r="F365" s="26"/>
      <c r="G365" s="69"/>
      <c r="I365" s="26"/>
      <c r="J365" s="69"/>
      <c r="K365" s="69"/>
      <c r="L365" s="67"/>
      <c r="M365" s="69"/>
      <c r="N365" s="71"/>
      <c r="O365" s="72"/>
      <c r="P365" s="26"/>
      <c r="Q365" s="26"/>
      <c r="R365" s="26"/>
      <c r="S365" s="26"/>
    </row>
    <row r="366" spans="1:19" s="66" customFormat="1">
      <c r="A366" s="150"/>
      <c r="B366" s="26"/>
      <c r="C366" s="26"/>
      <c r="D366" s="67"/>
      <c r="E366" s="67"/>
      <c r="F366" s="26"/>
      <c r="G366" s="69"/>
      <c r="I366" s="26"/>
      <c r="J366" s="69"/>
      <c r="K366" s="69"/>
      <c r="L366" s="67"/>
      <c r="M366" s="69"/>
      <c r="N366" s="71"/>
      <c r="O366" s="72"/>
      <c r="P366" s="26"/>
      <c r="Q366" s="26"/>
      <c r="R366" s="26"/>
      <c r="S366" s="26"/>
    </row>
    <row r="367" spans="1:19" s="66" customFormat="1">
      <c r="A367" s="150"/>
      <c r="B367" s="26"/>
      <c r="C367" s="26"/>
      <c r="D367" s="67"/>
      <c r="E367" s="67"/>
      <c r="F367" s="26"/>
      <c r="G367" s="69"/>
      <c r="I367" s="26"/>
      <c r="J367" s="69"/>
      <c r="K367" s="69"/>
      <c r="L367" s="67"/>
      <c r="M367" s="69"/>
      <c r="N367" s="71"/>
      <c r="O367" s="72"/>
      <c r="P367" s="26"/>
      <c r="Q367" s="26"/>
      <c r="R367" s="26"/>
      <c r="S367" s="26"/>
    </row>
    <row r="368" spans="1:19" s="66" customFormat="1">
      <c r="A368" s="150"/>
      <c r="B368" s="26"/>
      <c r="C368" s="26"/>
      <c r="D368" s="67"/>
      <c r="E368" s="67"/>
      <c r="F368" s="26"/>
      <c r="G368" s="69"/>
      <c r="I368" s="26"/>
      <c r="J368" s="69"/>
      <c r="K368" s="69"/>
      <c r="L368" s="67"/>
      <c r="M368" s="69"/>
      <c r="N368" s="71"/>
      <c r="O368" s="72"/>
      <c r="P368" s="26"/>
      <c r="Q368" s="26"/>
      <c r="R368" s="26"/>
      <c r="S368" s="26"/>
    </row>
    <row r="369" spans="1:19" s="66" customFormat="1">
      <c r="A369" s="150"/>
      <c r="B369" s="26"/>
      <c r="C369" s="26"/>
      <c r="D369" s="67"/>
      <c r="E369" s="67"/>
      <c r="F369" s="26"/>
      <c r="G369" s="69"/>
      <c r="I369" s="26"/>
      <c r="J369" s="69"/>
      <c r="K369" s="69"/>
      <c r="L369" s="67"/>
      <c r="M369" s="69"/>
      <c r="N369" s="71"/>
      <c r="O369" s="72"/>
      <c r="P369" s="26"/>
      <c r="Q369" s="26"/>
      <c r="R369" s="26"/>
      <c r="S369" s="26"/>
    </row>
    <row r="370" spans="1:19" s="66" customFormat="1">
      <c r="A370" s="150"/>
      <c r="B370" s="26"/>
      <c r="C370" s="26"/>
      <c r="D370" s="67"/>
      <c r="E370" s="67"/>
      <c r="F370" s="26"/>
      <c r="G370" s="69"/>
      <c r="I370" s="26"/>
      <c r="J370" s="69"/>
      <c r="K370" s="69"/>
      <c r="L370" s="67"/>
      <c r="M370" s="69"/>
      <c r="N370" s="71"/>
      <c r="O370" s="72"/>
      <c r="P370" s="26"/>
      <c r="Q370" s="26"/>
      <c r="R370" s="26"/>
      <c r="S370" s="26"/>
    </row>
    <row r="371" spans="1:19" s="66" customFormat="1">
      <c r="A371" s="150"/>
      <c r="B371" s="26"/>
      <c r="C371" s="26"/>
      <c r="D371" s="67"/>
      <c r="E371" s="67"/>
      <c r="F371" s="26"/>
      <c r="G371" s="69"/>
      <c r="I371" s="26"/>
      <c r="J371" s="69"/>
      <c r="K371" s="69"/>
      <c r="L371" s="67"/>
      <c r="M371" s="69"/>
      <c r="N371" s="71"/>
      <c r="O371" s="72"/>
      <c r="P371" s="26"/>
      <c r="Q371" s="26"/>
      <c r="R371" s="26"/>
      <c r="S371" s="26"/>
    </row>
    <row r="372" spans="1:19" s="66" customFormat="1">
      <c r="A372" s="150"/>
      <c r="B372" s="26"/>
      <c r="C372" s="26"/>
      <c r="D372" s="67"/>
      <c r="E372" s="67"/>
      <c r="F372" s="26"/>
      <c r="G372" s="69"/>
      <c r="I372" s="26"/>
      <c r="J372" s="69"/>
      <c r="K372" s="69"/>
      <c r="L372" s="67"/>
      <c r="M372" s="69"/>
      <c r="N372" s="71"/>
      <c r="O372" s="72"/>
      <c r="P372" s="26"/>
      <c r="Q372" s="26"/>
      <c r="R372" s="26"/>
      <c r="S372" s="26"/>
    </row>
    <row r="373" spans="1:19" s="66" customFormat="1">
      <c r="A373" s="150"/>
      <c r="B373" s="26"/>
      <c r="C373" s="26"/>
      <c r="D373" s="67"/>
      <c r="E373" s="67"/>
      <c r="F373" s="26"/>
      <c r="G373" s="69"/>
      <c r="I373" s="26"/>
      <c r="J373" s="69"/>
      <c r="K373" s="69"/>
      <c r="L373" s="67"/>
      <c r="M373" s="69"/>
      <c r="N373" s="71"/>
      <c r="O373" s="72"/>
      <c r="P373" s="26"/>
      <c r="Q373" s="26"/>
      <c r="R373" s="26"/>
      <c r="S373" s="26"/>
    </row>
    <row r="374" spans="1:19" s="66" customFormat="1">
      <c r="A374" s="150"/>
      <c r="B374" s="26"/>
      <c r="C374" s="26"/>
      <c r="D374" s="67"/>
      <c r="E374" s="67"/>
      <c r="F374" s="26"/>
      <c r="G374" s="69"/>
      <c r="I374" s="26"/>
      <c r="J374" s="69"/>
      <c r="K374" s="69"/>
      <c r="L374" s="67"/>
      <c r="M374" s="69"/>
      <c r="N374" s="71"/>
      <c r="O374" s="72"/>
      <c r="P374" s="26"/>
      <c r="Q374" s="26"/>
      <c r="R374" s="26"/>
      <c r="S374" s="26"/>
    </row>
    <row r="375" spans="1:19" s="66" customFormat="1">
      <c r="A375" s="150"/>
      <c r="B375" s="26"/>
      <c r="C375" s="26"/>
      <c r="D375" s="67"/>
      <c r="E375" s="67"/>
      <c r="F375" s="26"/>
      <c r="G375" s="69"/>
      <c r="I375" s="26"/>
      <c r="J375" s="69"/>
      <c r="K375" s="69"/>
      <c r="L375" s="67"/>
      <c r="M375" s="69"/>
      <c r="N375" s="71"/>
      <c r="O375" s="72"/>
      <c r="P375" s="26"/>
      <c r="Q375" s="26"/>
      <c r="R375" s="26"/>
      <c r="S375" s="26"/>
    </row>
    <row r="376" spans="1:19" s="66" customFormat="1">
      <c r="A376" s="150"/>
      <c r="B376" s="26"/>
      <c r="C376" s="26"/>
      <c r="D376" s="67"/>
      <c r="E376" s="67"/>
      <c r="F376" s="26"/>
      <c r="G376" s="69"/>
      <c r="I376" s="26"/>
      <c r="J376" s="69"/>
      <c r="K376" s="69"/>
      <c r="L376" s="67"/>
      <c r="M376" s="69"/>
      <c r="N376" s="71"/>
      <c r="O376" s="72"/>
      <c r="P376" s="26"/>
      <c r="Q376" s="26"/>
      <c r="R376" s="26"/>
      <c r="S376" s="26"/>
    </row>
    <row r="377" spans="1:19" s="66" customFormat="1">
      <c r="A377" s="150"/>
      <c r="B377" s="26"/>
      <c r="C377" s="26"/>
      <c r="D377" s="67"/>
      <c r="E377" s="67"/>
      <c r="F377" s="26"/>
      <c r="G377" s="69"/>
      <c r="I377" s="26"/>
      <c r="J377" s="69"/>
      <c r="K377" s="69"/>
      <c r="L377" s="67"/>
      <c r="M377" s="69"/>
      <c r="N377" s="71"/>
      <c r="O377" s="72"/>
      <c r="P377" s="26"/>
      <c r="Q377" s="26"/>
      <c r="R377" s="26"/>
      <c r="S377" s="26"/>
    </row>
    <row r="378" spans="1:19" s="66" customFormat="1">
      <c r="A378" s="150"/>
      <c r="B378" s="26"/>
      <c r="C378" s="26"/>
      <c r="D378" s="67"/>
      <c r="E378" s="67"/>
      <c r="F378" s="26"/>
      <c r="G378" s="69"/>
      <c r="I378" s="26"/>
      <c r="J378" s="69"/>
      <c r="K378" s="69"/>
      <c r="L378" s="67"/>
      <c r="M378" s="69"/>
      <c r="N378" s="71"/>
      <c r="O378" s="72"/>
      <c r="P378" s="26"/>
      <c r="Q378" s="26"/>
      <c r="R378" s="26"/>
      <c r="S378" s="26"/>
    </row>
    <row r="379" spans="1:19" s="66" customFormat="1">
      <c r="A379" s="150"/>
      <c r="B379" s="26"/>
      <c r="C379" s="26"/>
      <c r="D379" s="67"/>
      <c r="E379" s="67"/>
      <c r="F379" s="26"/>
      <c r="G379" s="69"/>
      <c r="I379" s="26"/>
      <c r="J379" s="69"/>
      <c r="K379" s="69"/>
      <c r="L379" s="67"/>
      <c r="M379" s="69"/>
      <c r="N379" s="71"/>
      <c r="O379" s="72"/>
      <c r="P379" s="26"/>
      <c r="Q379" s="26"/>
      <c r="R379" s="26"/>
      <c r="S379" s="26"/>
    </row>
    <row r="380" spans="1:19" s="66" customFormat="1">
      <c r="A380" s="150"/>
      <c r="B380" s="26"/>
      <c r="C380" s="26"/>
      <c r="D380" s="67"/>
      <c r="E380" s="67"/>
      <c r="F380" s="26"/>
      <c r="G380" s="69"/>
      <c r="I380" s="26"/>
      <c r="J380" s="69"/>
      <c r="K380" s="69"/>
      <c r="L380" s="67"/>
      <c r="M380" s="69"/>
      <c r="N380" s="71"/>
      <c r="O380" s="72"/>
      <c r="P380" s="26"/>
      <c r="Q380" s="26"/>
      <c r="R380" s="26"/>
      <c r="S380" s="26"/>
    </row>
    <row r="381" spans="1:19" s="66" customFormat="1">
      <c r="A381" s="150"/>
      <c r="B381" s="26"/>
      <c r="C381" s="26"/>
      <c r="D381" s="67"/>
      <c r="E381" s="67"/>
      <c r="F381" s="26"/>
      <c r="G381" s="69"/>
      <c r="I381" s="26"/>
      <c r="J381" s="69"/>
      <c r="K381" s="69"/>
      <c r="L381" s="67"/>
      <c r="M381" s="69"/>
      <c r="N381" s="71"/>
      <c r="O381" s="72"/>
      <c r="P381" s="26"/>
      <c r="Q381" s="26"/>
      <c r="R381" s="26"/>
      <c r="S381" s="26"/>
    </row>
    <row r="382" spans="1:19" s="66" customFormat="1">
      <c r="A382" s="150"/>
      <c r="B382" s="26"/>
      <c r="C382" s="26"/>
      <c r="D382" s="67"/>
      <c r="E382" s="67"/>
      <c r="F382" s="26"/>
      <c r="G382" s="69"/>
      <c r="I382" s="26"/>
      <c r="J382" s="69"/>
      <c r="K382" s="69"/>
      <c r="L382" s="67"/>
      <c r="M382" s="69"/>
      <c r="N382" s="71"/>
      <c r="O382" s="72"/>
      <c r="P382" s="26"/>
      <c r="Q382" s="26"/>
      <c r="R382" s="26"/>
      <c r="S382" s="26"/>
    </row>
    <row r="383" spans="1:19" s="66" customFormat="1">
      <c r="A383" s="150"/>
      <c r="B383" s="26"/>
      <c r="C383" s="26"/>
      <c r="D383" s="67"/>
      <c r="E383" s="67"/>
      <c r="F383" s="26"/>
      <c r="G383" s="69"/>
      <c r="I383" s="26"/>
      <c r="J383" s="69"/>
      <c r="K383" s="69"/>
      <c r="L383" s="67"/>
      <c r="M383" s="69"/>
      <c r="N383" s="71"/>
      <c r="O383" s="72"/>
      <c r="P383" s="26"/>
      <c r="Q383" s="26"/>
      <c r="R383" s="26"/>
      <c r="S383" s="26"/>
    </row>
    <row r="384" spans="1:19" s="66" customFormat="1">
      <c r="A384" s="150"/>
      <c r="B384" s="26"/>
      <c r="C384" s="26"/>
      <c r="D384" s="67"/>
      <c r="E384" s="67"/>
      <c r="F384" s="26"/>
      <c r="G384" s="69"/>
      <c r="I384" s="26"/>
      <c r="J384" s="69"/>
      <c r="K384" s="69"/>
      <c r="L384" s="67"/>
      <c r="M384" s="69"/>
      <c r="N384" s="71"/>
      <c r="O384" s="72"/>
      <c r="P384" s="26"/>
      <c r="Q384" s="26"/>
      <c r="R384" s="26"/>
      <c r="S384" s="26"/>
    </row>
    <row r="385" spans="1:19" s="66" customFormat="1">
      <c r="A385" s="150"/>
      <c r="B385" s="26"/>
      <c r="C385" s="26"/>
      <c r="D385" s="67"/>
      <c r="E385" s="67"/>
      <c r="F385" s="26"/>
      <c r="G385" s="69"/>
      <c r="I385" s="26"/>
      <c r="J385" s="69"/>
      <c r="K385" s="69"/>
      <c r="L385" s="67"/>
      <c r="M385" s="69"/>
      <c r="N385" s="71"/>
      <c r="O385" s="72"/>
      <c r="P385" s="26"/>
      <c r="Q385" s="26"/>
      <c r="R385" s="26"/>
      <c r="S385" s="26"/>
    </row>
    <row r="386" spans="1:19" s="66" customFormat="1">
      <c r="A386" s="150"/>
      <c r="B386" s="26"/>
      <c r="C386" s="26"/>
      <c r="D386" s="67"/>
      <c r="E386" s="67"/>
      <c r="F386" s="26"/>
      <c r="G386" s="69"/>
      <c r="I386" s="26"/>
      <c r="J386" s="69"/>
      <c r="K386" s="69"/>
      <c r="L386" s="67"/>
      <c r="M386" s="69"/>
      <c r="N386" s="71"/>
      <c r="O386" s="72"/>
      <c r="P386" s="26"/>
      <c r="Q386" s="26"/>
      <c r="R386" s="26"/>
      <c r="S386" s="26"/>
    </row>
    <row r="387" spans="1:19" s="66" customFormat="1">
      <c r="A387" s="150"/>
      <c r="B387" s="26"/>
      <c r="C387" s="26"/>
      <c r="D387" s="67"/>
      <c r="E387" s="67"/>
      <c r="F387" s="26"/>
      <c r="G387" s="69"/>
      <c r="I387" s="26"/>
      <c r="J387" s="69"/>
      <c r="K387" s="69"/>
      <c r="L387" s="67"/>
      <c r="M387" s="69"/>
      <c r="N387" s="71"/>
      <c r="O387" s="72"/>
      <c r="P387" s="26"/>
      <c r="Q387" s="26"/>
      <c r="R387" s="26"/>
      <c r="S387" s="26"/>
    </row>
    <row r="388" spans="1:19" s="66" customFormat="1">
      <c r="A388" s="150"/>
      <c r="B388" s="26"/>
      <c r="C388" s="26"/>
      <c r="D388" s="67"/>
      <c r="E388" s="67"/>
      <c r="F388" s="26"/>
      <c r="G388" s="69"/>
      <c r="I388" s="26"/>
      <c r="J388" s="69"/>
      <c r="K388" s="69"/>
      <c r="L388" s="67"/>
      <c r="M388" s="69"/>
      <c r="N388" s="71"/>
      <c r="O388" s="72"/>
      <c r="P388" s="26"/>
      <c r="Q388" s="26"/>
      <c r="R388" s="26"/>
      <c r="S388" s="26"/>
    </row>
    <row r="389" spans="1:19" s="66" customFormat="1">
      <c r="A389" s="150"/>
      <c r="B389" s="26"/>
      <c r="C389" s="26"/>
      <c r="D389" s="67"/>
      <c r="E389" s="67"/>
      <c r="F389" s="26"/>
      <c r="G389" s="69"/>
      <c r="I389" s="26"/>
      <c r="J389" s="69"/>
      <c r="K389" s="69"/>
      <c r="L389" s="67"/>
      <c r="M389" s="69"/>
      <c r="N389" s="71"/>
      <c r="O389" s="72"/>
      <c r="P389" s="26"/>
      <c r="Q389" s="26"/>
      <c r="R389" s="26"/>
      <c r="S389" s="26"/>
    </row>
    <row r="390" spans="1:19" s="66" customFormat="1">
      <c r="A390" s="150"/>
      <c r="B390" s="26"/>
      <c r="C390" s="26"/>
      <c r="D390" s="67"/>
      <c r="E390" s="67"/>
      <c r="F390" s="26"/>
      <c r="G390" s="69"/>
      <c r="I390" s="26"/>
      <c r="J390" s="69"/>
      <c r="K390" s="69"/>
      <c r="L390" s="67"/>
      <c r="M390" s="69"/>
      <c r="N390" s="71"/>
      <c r="O390" s="72"/>
      <c r="P390" s="26"/>
      <c r="Q390" s="26"/>
      <c r="R390" s="26"/>
      <c r="S390" s="26"/>
    </row>
    <row r="391" spans="1:19" s="66" customFormat="1">
      <c r="A391" s="150"/>
      <c r="B391" s="26"/>
      <c r="C391" s="26"/>
      <c r="D391" s="67"/>
      <c r="E391" s="67"/>
      <c r="F391" s="26"/>
      <c r="G391" s="69"/>
      <c r="I391" s="26"/>
      <c r="J391" s="69"/>
      <c r="K391" s="69"/>
      <c r="L391" s="67"/>
      <c r="M391" s="69"/>
      <c r="N391" s="71"/>
      <c r="O391" s="72"/>
      <c r="P391" s="26"/>
      <c r="Q391" s="26"/>
      <c r="R391" s="26"/>
      <c r="S391" s="26"/>
    </row>
    <row r="392" spans="1:19" s="66" customFormat="1">
      <c r="A392" s="150"/>
      <c r="B392" s="26"/>
      <c r="C392" s="26"/>
      <c r="D392" s="67"/>
      <c r="E392" s="67"/>
      <c r="F392" s="26"/>
      <c r="G392" s="69"/>
      <c r="I392" s="26"/>
      <c r="J392" s="69"/>
      <c r="K392" s="69"/>
      <c r="L392" s="67"/>
      <c r="M392" s="69"/>
      <c r="N392" s="71"/>
      <c r="O392" s="72"/>
      <c r="P392" s="26"/>
      <c r="Q392" s="26"/>
      <c r="R392" s="26"/>
      <c r="S392" s="26"/>
    </row>
    <row r="393" spans="1:19" s="66" customFormat="1">
      <c r="A393" s="150"/>
      <c r="B393" s="26"/>
      <c r="C393" s="26"/>
      <c r="D393" s="67"/>
      <c r="E393" s="67"/>
      <c r="F393" s="26"/>
      <c r="G393" s="69"/>
      <c r="I393" s="26"/>
      <c r="J393" s="69"/>
      <c r="K393" s="69"/>
      <c r="L393" s="67"/>
      <c r="M393" s="69"/>
      <c r="N393" s="71"/>
      <c r="O393" s="72"/>
      <c r="P393" s="26"/>
      <c r="Q393" s="26"/>
      <c r="R393" s="26"/>
      <c r="S393" s="26"/>
    </row>
    <row r="394" spans="1:19" s="66" customFormat="1">
      <c r="A394" s="150"/>
      <c r="B394" s="26"/>
      <c r="C394" s="26"/>
      <c r="D394" s="67"/>
      <c r="E394" s="67"/>
      <c r="F394" s="26"/>
      <c r="G394" s="69"/>
      <c r="I394" s="26"/>
      <c r="J394" s="69"/>
      <c r="K394" s="69"/>
      <c r="L394" s="67"/>
      <c r="M394" s="69"/>
      <c r="N394" s="71"/>
      <c r="O394" s="72"/>
      <c r="P394" s="26"/>
      <c r="Q394" s="26"/>
      <c r="R394" s="26"/>
      <c r="S394" s="26"/>
    </row>
    <row r="395" spans="1:19" s="66" customFormat="1">
      <c r="A395" s="150"/>
      <c r="B395" s="26"/>
      <c r="C395" s="26"/>
      <c r="D395" s="67"/>
      <c r="E395" s="67"/>
      <c r="F395" s="26"/>
      <c r="G395" s="69"/>
      <c r="I395" s="26"/>
      <c r="J395" s="69"/>
      <c r="K395" s="69"/>
      <c r="L395" s="67"/>
      <c r="M395" s="69"/>
      <c r="N395" s="71"/>
      <c r="O395" s="72"/>
      <c r="P395" s="26"/>
      <c r="Q395" s="26"/>
      <c r="R395" s="26"/>
      <c r="S395" s="26"/>
    </row>
    <row r="396" spans="1:19" s="66" customFormat="1">
      <c r="A396" s="150"/>
      <c r="B396" s="26"/>
      <c r="C396" s="26"/>
      <c r="D396" s="67"/>
      <c r="E396" s="67"/>
      <c r="F396" s="26"/>
      <c r="G396" s="69"/>
      <c r="I396" s="26"/>
      <c r="J396" s="69"/>
      <c r="K396" s="69"/>
      <c r="L396" s="67"/>
      <c r="M396" s="69"/>
      <c r="N396" s="71"/>
      <c r="O396" s="72"/>
      <c r="P396" s="26"/>
      <c r="Q396" s="26"/>
      <c r="R396" s="26"/>
      <c r="S396" s="26"/>
    </row>
    <row r="397" spans="1:19" s="66" customFormat="1">
      <c r="A397" s="150"/>
      <c r="B397" s="26"/>
      <c r="C397" s="26"/>
      <c r="D397" s="67"/>
      <c r="E397" s="67"/>
      <c r="F397" s="26"/>
      <c r="G397" s="69"/>
      <c r="I397" s="26"/>
      <c r="J397" s="69"/>
      <c r="K397" s="69"/>
      <c r="L397" s="67"/>
      <c r="M397" s="69"/>
      <c r="N397" s="71"/>
      <c r="O397" s="72"/>
      <c r="P397" s="26"/>
      <c r="Q397" s="26"/>
      <c r="R397" s="26"/>
      <c r="S397" s="26"/>
    </row>
    <row r="398" spans="1:19" s="66" customFormat="1">
      <c r="A398" s="150"/>
      <c r="B398" s="26"/>
      <c r="C398" s="26"/>
      <c r="D398" s="67"/>
      <c r="E398" s="67"/>
      <c r="F398" s="26"/>
      <c r="G398" s="69"/>
      <c r="I398" s="26"/>
      <c r="J398" s="69"/>
      <c r="K398" s="69"/>
      <c r="L398" s="67"/>
      <c r="M398" s="69"/>
      <c r="N398" s="71"/>
      <c r="O398" s="72"/>
      <c r="P398" s="26"/>
      <c r="Q398" s="26"/>
      <c r="R398" s="26"/>
      <c r="S398" s="26"/>
    </row>
    <row r="399" spans="1:19" s="66" customFormat="1">
      <c r="A399" s="150"/>
      <c r="B399" s="26"/>
      <c r="C399" s="26"/>
      <c r="D399" s="67"/>
      <c r="E399" s="67"/>
      <c r="F399" s="26"/>
      <c r="G399" s="69"/>
      <c r="I399" s="26"/>
      <c r="J399" s="69"/>
      <c r="K399" s="69"/>
      <c r="L399" s="67"/>
      <c r="M399" s="69"/>
      <c r="N399" s="71"/>
      <c r="O399" s="72"/>
      <c r="P399" s="26"/>
      <c r="Q399" s="26"/>
      <c r="R399" s="26"/>
      <c r="S399" s="26"/>
    </row>
    <row r="400" spans="1:19" s="66" customFormat="1">
      <c r="A400" s="150"/>
      <c r="B400" s="26"/>
      <c r="C400" s="26"/>
      <c r="D400" s="67"/>
      <c r="E400" s="67"/>
      <c r="F400" s="26"/>
      <c r="G400" s="69"/>
      <c r="I400" s="26"/>
      <c r="J400" s="69"/>
      <c r="K400" s="69"/>
      <c r="L400" s="67"/>
      <c r="M400" s="69"/>
      <c r="N400" s="71"/>
      <c r="O400" s="72"/>
      <c r="P400" s="26"/>
      <c r="Q400" s="26"/>
      <c r="R400" s="26"/>
      <c r="S400" s="26"/>
    </row>
    <row r="401" spans="1:19" s="66" customFormat="1">
      <c r="A401" s="150"/>
      <c r="B401" s="26"/>
      <c r="C401" s="26"/>
      <c r="D401" s="67"/>
      <c r="E401" s="67"/>
      <c r="F401" s="26"/>
      <c r="G401" s="69"/>
      <c r="I401" s="26"/>
      <c r="J401" s="69"/>
      <c r="K401" s="69"/>
      <c r="L401" s="67"/>
      <c r="M401" s="69"/>
      <c r="N401" s="71"/>
      <c r="O401" s="72"/>
      <c r="P401" s="26"/>
      <c r="Q401" s="26"/>
      <c r="R401" s="26"/>
      <c r="S401" s="26"/>
    </row>
    <row r="402" spans="1:19" s="66" customFormat="1">
      <c r="A402" s="150"/>
      <c r="B402" s="26"/>
      <c r="C402" s="26"/>
      <c r="D402" s="67"/>
      <c r="E402" s="67"/>
      <c r="F402" s="26"/>
      <c r="G402" s="69"/>
      <c r="I402" s="26"/>
      <c r="J402" s="69"/>
      <c r="K402" s="69"/>
      <c r="L402" s="67"/>
      <c r="M402" s="69"/>
      <c r="N402" s="71"/>
      <c r="O402" s="72"/>
      <c r="P402" s="26"/>
      <c r="Q402" s="26"/>
      <c r="R402" s="26"/>
      <c r="S402" s="26"/>
    </row>
    <row r="403" spans="1:19" s="66" customFormat="1">
      <c r="A403" s="150"/>
      <c r="B403" s="26"/>
      <c r="C403" s="26"/>
      <c r="D403" s="67"/>
      <c r="E403" s="67"/>
      <c r="F403" s="26"/>
      <c r="G403" s="69"/>
      <c r="I403" s="26"/>
      <c r="J403" s="69"/>
      <c r="K403" s="69"/>
      <c r="L403" s="67"/>
      <c r="M403" s="69"/>
      <c r="N403" s="71"/>
      <c r="O403" s="72"/>
      <c r="P403" s="26"/>
      <c r="Q403" s="26"/>
      <c r="R403" s="26"/>
      <c r="S403" s="26"/>
    </row>
    <row r="404" spans="1:19" s="66" customFormat="1">
      <c r="A404" s="150"/>
      <c r="B404" s="26"/>
      <c r="C404" s="26"/>
      <c r="D404" s="67"/>
      <c r="E404" s="67"/>
      <c r="F404" s="26"/>
      <c r="G404" s="69"/>
      <c r="I404" s="26"/>
      <c r="J404" s="69"/>
      <c r="K404" s="69"/>
      <c r="L404" s="67"/>
      <c r="M404" s="69"/>
      <c r="N404" s="71"/>
      <c r="O404" s="72"/>
      <c r="P404" s="26"/>
      <c r="Q404" s="26"/>
      <c r="R404" s="26"/>
      <c r="S404" s="26"/>
    </row>
    <row r="405" spans="1:19" s="66" customFormat="1">
      <c r="A405" s="150"/>
      <c r="B405" s="26"/>
      <c r="C405" s="26"/>
      <c r="D405" s="67"/>
      <c r="E405" s="67"/>
      <c r="F405" s="26"/>
      <c r="G405" s="69"/>
      <c r="I405" s="26"/>
      <c r="J405" s="69"/>
      <c r="K405" s="69"/>
      <c r="L405" s="67"/>
      <c r="M405" s="69"/>
      <c r="N405" s="71"/>
      <c r="O405" s="72"/>
      <c r="P405" s="26"/>
      <c r="Q405" s="26"/>
      <c r="R405" s="26"/>
      <c r="S405" s="26"/>
    </row>
    <row r="406" spans="1:19" s="66" customFormat="1">
      <c r="A406" s="150"/>
      <c r="B406" s="26"/>
      <c r="C406" s="26"/>
      <c r="D406" s="67"/>
      <c r="E406" s="67"/>
      <c r="F406" s="26"/>
      <c r="G406" s="69"/>
      <c r="I406" s="26"/>
      <c r="J406" s="69"/>
      <c r="K406" s="69"/>
      <c r="L406" s="67"/>
      <c r="M406" s="69"/>
      <c r="N406" s="71"/>
      <c r="O406" s="72"/>
      <c r="P406" s="26"/>
      <c r="Q406" s="26"/>
      <c r="R406" s="26"/>
      <c r="S406" s="26"/>
    </row>
    <row r="407" spans="1:19" s="66" customFormat="1">
      <c r="A407" s="150"/>
      <c r="B407" s="26"/>
      <c r="C407" s="26"/>
      <c r="D407" s="67"/>
      <c r="E407" s="67"/>
      <c r="F407" s="26"/>
      <c r="G407" s="69"/>
      <c r="I407" s="26"/>
      <c r="J407" s="69"/>
      <c r="K407" s="69"/>
      <c r="L407" s="67"/>
      <c r="M407" s="69"/>
      <c r="N407" s="71"/>
      <c r="O407" s="72"/>
      <c r="P407" s="26"/>
      <c r="Q407" s="26"/>
      <c r="R407" s="26"/>
      <c r="S407" s="26"/>
    </row>
    <row r="408" spans="1:19" s="66" customFormat="1">
      <c r="A408" s="150"/>
      <c r="B408" s="26"/>
      <c r="C408" s="26"/>
      <c r="D408" s="67"/>
      <c r="E408" s="67"/>
      <c r="F408" s="26"/>
      <c r="G408" s="69"/>
      <c r="I408" s="26"/>
      <c r="J408" s="69"/>
      <c r="K408" s="69"/>
      <c r="L408" s="67"/>
      <c r="M408" s="69"/>
      <c r="N408" s="71"/>
      <c r="O408" s="72"/>
      <c r="P408" s="26"/>
      <c r="Q408" s="26"/>
      <c r="R408" s="26"/>
      <c r="S408" s="26"/>
    </row>
    <row r="409" spans="1:19" s="66" customFormat="1">
      <c r="A409" s="150"/>
      <c r="B409" s="26"/>
      <c r="C409" s="26"/>
      <c r="D409" s="67"/>
      <c r="E409" s="67"/>
      <c r="F409" s="26"/>
      <c r="G409" s="69"/>
      <c r="I409" s="26"/>
      <c r="J409" s="69"/>
      <c r="K409" s="69"/>
      <c r="L409" s="67"/>
      <c r="M409" s="69"/>
      <c r="N409" s="71"/>
      <c r="O409" s="72"/>
      <c r="P409" s="26"/>
      <c r="Q409" s="26"/>
      <c r="R409" s="26"/>
      <c r="S409" s="26"/>
    </row>
    <row r="410" spans="1:19" s="66" customFormat="1">
      <c r="A410" s="150"/>
      <c r="B410" s="26"/>
      <c r="C410" s="26"/>
      <c r="D410" s="67"/>
      <c r="E410" s="67"/>
      <c r="F410" s="26"/>
      <c r="G410" s="69"/>
      <c r="I410" s="26"/>
      <c r="J410" s="69"/>
      <c r="K410" s="69"/>
      <c r="L410" s="67"/>
      <c r="M410" s="69"/>
      <c r="N410" s="71"/>
      <c r="O410" s="72"/>
      <c r="P410" s="26"/>
      <c r="Q410" s="26"/>
      <c r="R410" s="26"/>
      <c r="S410" s="26"/>
    </row>
    <row r="411" spans="1:19" s="66" customFormat="1">
      <c r="A411" s="150"/>
      <c r="B411" s="26"/>
      <c r="C411" s="26"/>
      <c r="D411" s="67"/>
      <c r="E411" s="67"/>
      <c r="F411" s="26"/>
      <c r="G411" s="69"/>
      <c r="I411" s="26"/>
      <c r="J411" s="69"/>
      <c r="K411" s="69"/>
      <c r="L411" s="67"/>
      <c r="M411" s="69"/>
      <c r="N411" s="71"/>
      <c r="O411" s="72"/>
      <c r="P411" s="26"/>
      <c r="Q411" s="26"/>
      <c r="R411" s="26"/>
      <c r="S411" s="26"/>
    </row>
    <row r="412" spans="1:19">
      <c r="A412" s="24"/>
    </row>
    <row r="413" spans="1:19">
      <c r="A413" s="24"/>
    </row>
    <row r="414" spans="1:19">
      <c r="A414" s="24"/>
    </row>
    <row r="415" spans="1:19">
      <c r="A415" s="24"/>
    </row>
    <row r="416" spans="1:19">
      <c r="A416" s="24"/>
    </row>
    <row r="417" spans="1:19">
      <c r="A417" s="24"/>
    </row>
    <row r="418" spans="1:19" s="66" customFormat="1">
      <c r="A418" s="150"/>
      <c r="B418" s="26"/>
      <c r="C418" s="26"/>
      <c r="D418" s="67"/>
      <c r="E418" s="67"/>
      <c r="F418" s="26"/>
      <c r="G418" s="69"/>
      <c r="I418" s="26"/>
      <c r="J418" s="69"/>
      <c r="K418" s="69"/>
      <c r="L418" s="67"/>
      <c r="M418" s="69"/>
      <c r="N418" s="71"/>
      <c r="O418" s="72"/>
      <c r="P418" s="26"/>
      <c r="Q418" s="26"/>
      <c r="R418" s="26"/>
      <c r="S418" s="26"/>
    </row>
    <row r="419" spans="1:19" s="66" customFormat="1">
      <c r="A419" s="150"/>
      <c r="B419" s="26"/>
      <c r="C419" s="26"/>
      <c r="D419" s="67"/>
      <c r="E419" s="67"/>
      <c r="F419" s="26"/>
      <c r="G419" s="69"/>
      <c r="I419" s="26"/>
      <c r="J419" s="69"/>
      <c r="K419" s="69"/>
      <c r="L419" s="67"/>
      <c r="M419" s="69"/>
      <c r="N419" s="71"/>
      <c r="O419" s="72"/>
      <c r="P419" s="26"/>
      <c r="Q419" s="26"/>
      <c r="R419" s="26"/>
      <c r="S419" s="26"/>
    </row>
    <row r="420" spans="1:19" s="66" customFormat="1">
      <c r="A420" s="150"/>
      <c r="B420" s="26"/>
      <c r="C420" s="26"/>
      <c r="D420" s="67"/>
      <c r="E420" s="67"/>
      <c r="F420" s="26"/>
      <c r="G420" s="69"/>
      <c r="I420" s="26"/>
      <c r="J420" s="69"/>
      <c r="K420" s="69"/>
      <c r="L420" s="67"/>
      <c r="M420" s="69"/>
      <c r="N420" s="71"/>
      <c r="O420" s="72"/>
      <c r="P420" s="26"/>
      <c r="Q420" s="26"/>
      <c r="R420" s="26"/>
      <c r="S420" s="26"/>
    </row>
    <row r="421" spans="1:19" s="66" customFormat="1">
      <c r="A421" s="150"/>
      <c r="B421" s="26"/>
      <c r="C421" s="26"/>
      <c r="D421" s="67"/>
      <c r="E421" s="67"/>
      <c r="F421" s="26"/>
      <c r="G421" s="69"/>
      <c r="I421" s="26"/>
      <c r="J421" s="69"/>
      <c r="K421" s="69"/>
      <c r="L421" s="67"/>
      <c r="M421" s="69"/>
      <c r="N421" s="71"/>
      <c r="O421" s="72"/>
      <c r="P421" s="26"/>
      <c r="Q421" s="26"/>
      <c r="R421" s="26"/>
      <c r="S421" s="26"/>
    </row>
    <row r="422" spans="1:19" s="66" customFormat="1">
      <c r="A422" s="150"/>
      <c r="B422" s="26"/>
      <c r="C422" s="26"/>
      <c r="D422" s="67"/>
      <c r="E422" s="67"/>
      <c r="F422" s="26"/>
      <c r="G422" s="69"/>
      <c r="I422" s="26"/>
      <c r="J422" s="69"/>
      <c r="K422" s="69"/>
      <c r="L422" s="67"/>
      <c r="M422" s="69"/>
      <c r="N422" s="71"/>
      <c r="O422" s="72"/>
      <c r="P422" s="26"/>
      <c r="Q422" s="26"/>
      <c r="R422" s="26"/>
      <c r="S422" s="26"/>
    </row>
    <row r="423" spans="1:19" s="66" customFormat="1">
      <c r="A423" s="150"/>
      <c r="B423" s="26"/>
      <c r="C423" s="26"/>
      <c r="D423" s="67"/>
      <c r="E423" s="67"/>
      <c r="F423" s="26"/>
      <c r="G423" s="69"/>
      <c r="I423" s="26"/>
      <c r="J423" s="69"/>
      <c r="K423" s="69"/>
      <c r="L423" s="67"/>
      <c r="M423" s="69"/>
      <c r="N423" s="71"/>
      <c r="O423" s="72"/>
      <c r="P423" s="26"/>
      <c r="Q423" s="26"/>
      <c r="R423" s="26"/>
      <c r="S423" s="26"/>
    </row>
    <row r="424" spans="1:19" s="66" customFormat="1">
      <c r="A424" s="150"/>
      <c r="B424" s="26"/>
      <c r="C424" s="26"/>
      <c r="D424" s="67"/>
      <c r="E424" s="67"/>
      <c r="F424" s="26"/>
      <c r="G424" s="69"/>
      <c r="I424" s="26"/>
      <c r="J424" s="69"/>
      <c r="K424" s="69"/>
      <c r="L424" s="67"/>
      <c r="M424" s="69"/>
      <c r="N424" s="71"/>
      <c r="O424" s="72"/>
      <c r="P424" s="26"/>
      <c r="Q424" s="26"/>
      <c r="R424" s="26"/>
      <c r="S424" s="26"/>
    </row>
    <row r="425" spans="1:19" s="66" customFormat="1">
      <c r="A425" s="150"/>
      <c r="B425" s="26"/>
      <c r="C425" s="26"/>
      <c r="D425" s="67"/>
      <c r="E425" s="67"/>
      <c r="F425" s="26"/>
      <c r="G425" s="69"/>
      <c r="I425" s="26"/>
      <c r="J425" s="69"/>
      <c r="K425" s="69"/>
      <c r="L425" s="67"/>
      <c r="M425" s="69"/>
      <c r="N425" s="71"/>
      <c r="O425" s="72"/>
      <c r="P425" s="26"/>
      <c r="Q425" s="26"/>
      <c r="R425" s="26"/>
      <c r="S425" s="26"/>
    </row>
    <row r="426" spans="1:19" s="66" customFormat="1">
      <c r="A426" s="150"/>
      <c r="B426" s="26"/>
      <c r="C426" s="26"/>
      <c r="D426" s="67"/>
      <c r="E426" s="67"/>
      <c r="F426" s="26"/>
      <c r="G426" s="69"/>
      <c r="I426" s="26"/>
      <c r="J426" s="69"/>
      <c r="K426" s="69"/>
      <c r="L426" s="67"/>
      <c r="M426" s="69"/>
      <c r="N426" s="71"/>
      <c r="O426" s="72"/>
      <c r="P426" s="26"/>
      <c r="Q426" s="26"/>
      <c r="R426" s="26"/>
      <c r="S426" s="26"/>
    </row>
    <row r="427" spans="1:19" s="66" customFormat="1">
      <c r="A427" s="150"/>
      <c r="B427" s="26"/>
      <c r="C427" s="26"/>
      <c r="D427" s="67"/>
      <c r="E427" s="67"/>
      <c r="F427" s="26"/>
      <c r="G427" s="69"/>
      <c r="I427" s="26"/>
      <c r="J427" s="69"/>
      <c r="K427" s="69"/>
      <c r="L427" s="67"/>
      <c r="M427" s="69"/>
      <c r="N427" s="71"/>
      <c r="O427" s="72"/>
      <c r="P427" s="26"/>
      <c r="Q427" s="26"/>
      <c r="R427" s="26"/>
      <c r="S427" s="26"/>
    </row>
    <row r="428" spans="1:19" s="66" customFormat="1">
      <c r="A428" s="150"/>
      <c r="B428" s="26"/>
      <c r="C428" s="26"/>
      <c r="D428" s="67"/>
      <c r="E428" s="67"/>
      <c r="F428" s="26"/>
      <c r="G428" s="69"/>
      <c r="I428" s="26"/>
      <c r="J428" s="69"/>
      <c r="K428" s="69"/>
      <c r="L428" s="67"/>
      <c r="M428" s="69"/>
      <c r="N428" s="71"/>
      <c r="O428" s="72"/>
      <c r="P428" s="26"/>
      <c r="Q428" s="26"/>
      <c r="R428" s="26"/>
      <c r="S428" s="26"/>
    </row>
    <row r="429" spans="1:19" s="66" customFormat="1">
      <c r="A429" s="150"/>
      <c r="B429" s="26"/>
      <c r="C429" s="26"/>
      <c r="D429" s="67"/>
      <c r="E429" s="67"/>
      <c r="F429" s="26"/>
      <c r="G429" s="69"/>
      <c r="I429" s="26"/>
      <c r="J429" s="69"/>
      <c r="K429" s="69"/>
      <c r="L429" s="67"/>
      <c r="M429" s="69"/>
      <c r="N429" s="71"/>
      <c r="O429" s="72"/>
      <c r="P429" s="26"/>
      <c r="Q429" s="26"/>
      <c r="R429" s="26"/>
      <c r="S429" s="26"/>
    </row>
    <row r="430" spans="1:19" s="66" customFormat="1">
      <c r="A430" s="150"/>
      <c r="B430" s="26"/>
      <c r="C430" s="26"/>
      <c r="D430" s="67"/>
      <c r="E430" s="67"/>
      <c r="F430" s="26"/>
      <c r="G430" s="69"/>
      <c r="I430" s="26"/>
      <c r="J430" s="69"/>
      <c r="K430" s="69"/>
      <c r="L430" s="67"/>
      <c r="M430" s="69"/>
      <c r="N430" s="71"/>
      <c r="O430" s="72"/>
      <c r="P430" s="26"/>
      <c r="Q430" s="26"/>
      <c r="R430" s="26"/>
      <c r="S430" s="26"/>
    </row>
    <row r="431" spans="1:19" s="66" customFormat="1">
      <c r="A431" s="150"/>
      <c r="B431" s="26"/>
      <c r="C431" s="26"/>
      <c r="D431" s="67"/>
      <c r="E431" s="67"/>
      <c r="F431" s="26"/>
      <c r="G431" s="69"/>
      <c r="I431" s="26"/>
      <c r="J431" s="69"/>
      <c r="K431" s="69"/>
      <c r="L431" s="67"/>
      <c r="M431" s="69"/>
      <c r="N431" s="71"/>
      <c r="O431" s="72"/>
      <c r="P431" s="26"/>
      <c r="Q431" s="26"/>
      <c r="R431" s="26"/>
      <c r="S431" s="26"/>
    </row>
    <row r="432" spans="1:19" s="66" customFormat="1">
      <c r="A432" s="150"/>
      <c r="B432" s="26"/>
      <c r="C432" s="26"/>
      <c r="D432" s="67"/>
      <c r="E432" s="67"/>
      <c r="F432" s="26"/>
      <c r="G432" s="69"/>
      <c r="I432" s="26"/>
      <c r="J432" s="69"/>
      <c r="K432" s="69"/>
      <c r="L432" s="67"/>
      <c r="M432" s="69"/>
      <c r="N432" s="71"/>
      <c r="O432" s="72"/>
      <c r="P432" s="26"/>
      <c r="Q432" s="26"/>
      <c r="R432" s="26"/>
      <c r="S432" s="26"/>
    </row>
    <row r="433" spans="1:19" s="66" customFormat="1">
      <c r="A433" s="150"/>
      <c r="B433" s="26"/>
      <c r="C433" s="26"/>
      <c r="D433" s="67"/>
      <c r="E433" s="67"/>
      <c r="F433" s="26"/>
      <c r="G433" s="69"/>
      <c r="I433" s="26"/>
      <c r="J433" s="69"/>
      <c r="K433" s="69"/>
      <c r="L433" s="67"/>
      <c r="M433" s="69"/>
      <c r="N433" s="71"/>
      <c r="O433" s="72"/>
      <c r="P433" s="26"/>
      <c r="Q433" s="26"/>
      <c r="R433" s="26"/>
      <c r="S433" s="26"/>
    </row>
    <row r="434" spans="1:19" s="66" customFormat="1">
      <c r="A434" s="150"/>
      <c r="B434" s="26"/>
      <c r="C434" s="26"/>
      <c r="D434" s="67"/>
      <c r="E434" s="67"/>
      <c r="F434" s="26"/>
      <c r="G434" s="69"/>
      <c r="I434" s="26"/>
      <c r="J434" s="69"/>
      <c r="K434" s="69"/>
      <c r="L434" s="67"/>
      <c r="M434" s="69"/>
      <c r="N434" s="71"/>
      <c r="O434" s="72"/>
      <c r="P434" s="26"/>
      <c r="Q434" s="26"/>
      <c r="R434" s="26"/>
      <c r="S434" s="26"/>
    </row>
    <row r="435" spans="1:19" s="66" customFormat="1">
      <c r="A435" s="150"/>
      <c r="B435" s="26"/>
      <c r="C435" s="26"/>
      <c r="D435" s="67"/>
      <c r="E435" s="67"/>
      <c r="F435" s="26"/>
      <c r="G435" s="69"/>
      <c r="I435" s="26"/>
      <c r="J435" s="69"/>
      <c r="K435" s="69"/>
      <c r="L435" s="67"/>
      <c r="M435" s="69"/>
      <c r="N435" s="71"/>
      <c r="O435" s="72"/>
      <c r="P435" s="26"/>
      <c r="Q435" s="26"/>
      <c r="R435" s="26"/>
      <c r="S435" s="26"/>
    </row>
    <row r="436" spans="1:19" s="66" customFormat="1">
      <c r="A436" s="150"/>
      <c r="B436" s="26"/>
      <c r="C436" s="26"/>
      <c r="D436" s="67"/>
      <c r="E436" s="67"/>
      <c r="F436" s="26"/>
      <c r="G436" s="69"/>
      <c r="I436" s="26"/>
      <c r="J436" s="69"/>
      <c r="K436" s="69"/>
      <c r="L436" s="67"/>
      <c r="M436" s="69"/>
      <c r="N436" s="71"/>
      <c r="O436" s="72"/>
      <c r="P436" s="26"/>
      <c r="Q436" s="26"/>
      <c r="R436" s="26"/>
      <c r="S436" s="26"/>
    </row>
    <row r="437" spans="1:19" s="66" customFormat="1">
      <c r="A437" s="150"/>
      <c r="B437" s="26"/>
      <c r="C437" s="26"/>
      <c r="D437" s="67"/>
      <c r="E437" s="67"/>
      <c r="F437" s="26"/>
      <c r="G437" s="69"/>
      <c r="I437" s="26"/>
      <c r="J437" s="69"/>
      <c r="K437" s="69"/>
      <c r="L437" s="67"/>
      <c r="M437" s="69"/>
      <c r="N437" s="71"/>
      <c r="O437" s="72"/>
      <c r="P437" s="26"/>
      <c r="Q437" s="26"/>
      <c r="R437" s="26"/>
      <c r="S437" s="26"/>
    </row>
    <row r="438" spans="1:19" s="66" customFormat="1">
      <c r="A438" s="150"/>
      <c r="B438" s="26"/>
      <c r="C438" s="26"/>
      <c r="D438" s="67"/>
      <c r="E438" s="67"/>
      <c r="F438" s="26"/>
      <c r="G438" s="69"/>
      <c r="I438" s="26"/>
      <c r="J438" s="69"/>
      <c r="K438" s="69"/>
      <c r="L438" s="67"/>
      <c r="M438" s="69"/>
      <c r="N438" s="71"/>
      <c r="O438" s="72"/>
      <c r="P438" s="26"/>
      <c r="Q438" s="26"/>
      <c r="R438" s="26"/>
      <c r="S438" s="26"/>
    </row>
    <row r="439" spans="1:19" s="66" customFormat="1">
      <c r="A439" s="150"/>
      <c r="B439" s="26"/>
      <c r="C439" s="26"/>
      <c r="D439" s="67"/>
      <c r="E439" s="67"/>
      <c r="F439" s="26"/>
      <c r="G439" s="69"/>
      <c r="I439" s="26"/>
      <c r="J439" s="69"/>
      <c r="K439" s="69"/>
      <c r="L439" s="67"/>
      <c r="M439" s="69"/>
      <c r="N439" s="71"/>
      <c r="O439" s="72"/>
      <c r="P439" s="26"/>
      <c r="Q439" s="26"/>
      <c r="R439" s="26"/>
      <c r="S439" s="26"/>
    </row>
    <row r="440" spans="1:19" s="66" customFormat="1">
      <c r="A440" s="150"/>
      <c r="B440" s="26"/>
      <c r="C440" s="26"/>
      <c r="D440" s="67"/>
      <c r="E440" s="67"/>
      <c r="F440" s="26"/>
      <c r="G440" s="69"/>
      <c r="I440" s="26"/>
      <c r="J440" s="69"/>
      <c r="K440" s="69"/>
      <c r="L440" s="67"/>
      <c r="M440" s="69"/>
      <c r="N440" s="71"/>
      <c r="O440" s="72"/>
      <c r="P440" s="26"/>
      <c r="Q440" s="26"/>
      <c r="R440" s="26"/>
      <c r="S440" s="26"/>
    </row>
    <row r="441" spans="1:19" s="66" customFormat="1">
      <c r="A441" s="150"/>
      <c r="B441" s="26"/>
      <c r="C441" s="26"/>
      <c r="D441" s="67"/>
      <c r="E441" s="67"/>
      <c r="F441" s="26"/>
      <c r="G441" s="69"/>
      <c r="I441" s="26"/>
      <c r="J441" s="69"/>
      <c r="K441" s="69"/>
      <c r="L441" s="67"/>
      <c r="M441" s="69"/>
      <c r="N441" s="71"/>
      <c r="O441" s="72"/>
      <c r="P441" s="26"/>
      <c r="Q441" s="26"/>
      <c r="R441" s="26"/>
      <c r="S441" s="26"/>
    </row>
    <row r="442" spans="1:19" s="66" customFormat="1">
      <c r="A442" s="150"/>
      <c r="B442" s="26"/>
      <c r="C442" s="26"/>
      <c r="D442" s="67"/>
      <c r="E442" s="67"/>
      <c r="F442" s="26"/>
      <c r="G442" s="69"/>
      <c r="I442" s="26"/>
      <c r="J442" s="69"/>
      <c r="K442" s="69"/>
      <c r="L442" s="67"/>
      <c r="M442" s="69"/>
      <c r="N442" s="71"/>
      <c r="O442" s="72"/>
      <c r="P442" s="26"/>
      <c r="Q442" s="26"/>
      <c r="R442" s="26"/>
      <c r="S442" s="26"/>
    </row>
    <row r="443" spans="1:19" s="66" customFormat="1">
      <c r="A443" s="150"/>
      <c r="B443" s="26"/>
      <c r="C443" s="26"/>
      <c r="D443" s="67"/>
      <c r="E443" s="67"/>
      <c r="F443" s="26"/>
      <c r="G443" s="69"/>
      <c r="I443" s="26"/>
      <c r="J443" s="69"/>
      <c r="K443" s="69"/>
      <c r="L443" s="67"/>
      <c r="M443" s="69"/>
      <c r="N443" s="71"/>
      <c r="O443" s="72"/>
      <c r="P443" s="26"/>
      <c r="Q443" s="26"/>
      <c r="R443" s="26"/>
      <c r="S443" s="26"/>
    </row>
    <row r="444" spans="1:19" s="66" customFormat="1">
      <c r="A444" s="150"/>
      <c r="B444" s="26"/>
      <c r="C444" s="26"/>
      <c r="D444" s="67"/>
      <c r="E444" s="67"/>
      <c r="F444" s="26"/>
      <c r="G444" s="69"/>
      <c r="I444" s="26"/>
      <c r="J444" s="69"/>
      <c r="K444" s="69"/>
      <c r="L444" s="67"/>
      <c r="M444" s="69"/>
      <c r="N444" s="71"/>
      <c r="O444" s="72"/>
      <c r="P444" s="26"/>
      <c r="Q444" s="26"/>
      <c r="R444" s="26"/>
      <c r="S444" s="26"/>
    </row>
    <row r="445" spans="1:19" s="66" customFormat="1">
      <c r="A445" s="150"/>
      <c r="B445" s="26"/>
      <c r="C445" s="26"/>
      <c r="D445" s="67"/>
      <c r="E445" s="67"/>
      <c r="F445" s="26"/>
      <c r="G445" s="69"/>
      <c r="I445" s="26"/>
      <c r="J445" s="69"/>
      <c r="K445" s="69"/>
      <c r="L445" s="67"/>
      <c r="M445" s="69"/>
      <c r="N445" s="71"/>
      <c r="O445" s="72"/>
      <c r="P445" s="26"/>
      <c r="Q445" s="26"/>
      <c r="R445" s="26"/>
      <c r="S445" s="26"/>
    </row>
    <row r="446" spans="1:19" s="66" customFormat="1">
      <c r="A446" s="150"/>
      <c r="B446" s="26"/>
      <c r="C446" s="26"/>
      <c r="D446" s="67"/>
      <c r="E446" s="67"/>
      <c r="F446" s="26"/>
      <c r="G446" s="69"/>
      <c r="I446" s="26"/>
      <c r="J446" s="69"/>
      <c r="K446" s="69"/>
      <c r="L446" s="67"/>
      <c r="M446" s="69"/>
      <c r="N446" s="71"/>
      <c r="O446" s="72"/>
      <c r="P446" s="26"/>
      <c r="Q446" s="26"/>
      <c r="R446" s="26"/>
      <c r="S446" s="26"/>
    </row>
    <row r="447" spans="1:19"/>
    <row r="448" spans="1:19"/>
    <row r="449" spans="1:19"/>
    <row r="450" spans="1:19"/>
    <row r="451" spans="1:19"/>
    <row r="452" spans="1:19"/>
    <row r="453" spans="1:19"/>
    <row r="454" spans="1:19"/>
    <row r="455" spans="1:19"/>
    <row r="456" spans="1:19"/>
    <row r="457" spans="1:19"/>
    <row r="458" spans="1:19"/>
    <row r="459" spans="1:19"/>
    <row r="460" spans="1:19"/>
    <row r="461" spans="1:19" s="66" customFormat="1">
      <c r="A461" s="150"/>
      <c r="B461" s="26"/>
      <c r="C461" s="26"/>
      <c r="D461" s="67"/>
      <c r="E461" s="67"/>
      <c r="F461" s="26"/>
      <c r="G461" s="69"/>
      <c r="I461" s="26"/>
      <c r="J461" s="69"/>
      <c r="K461" s="69"/>
      <c r="L461" s="67"/>
      <c r="M461" s="69"/>
      <c r="N461" s="71"/>
      <c r="O461" s="72"/>
      <c r="P461" s="26"/>
      <c r="Q461" s="26"/>
      <c r="R461" s="26"/>
      <c r="S461" s="26"/>
    </row>
    <row r="462" spans="1:19" s="66" customFormat="1">
      <c r="A462" s="150"/>
      <c r="B462" s="26"/>
      <c r="C462" s="26"/>
      <c r="D462" s="67"/>
      <c r="E462" s="67"/>
      <c r="F462" s="26"/>
      <c r="G462" s="69"/>
      <c r="I462" s="26"/>
      <c r="J462" s="69"/>
      <c r="K462" s="69"/>
      <c r="L462" s="67"/>
      <c r="M462" s="69"/>
      <c r="N462" s="71"/>
      <c r="O462" s="72"/>
      <c r="P462" s="26"/>
      <c r="Q462" s="26"/>
      <c r="R462" s="26"/>
      <c r="S462" s="26"/>
    </row>
    <row r="463" spans="1:19" s="66" customFormat="1">
      <c r="A463" s="150"/>
      <c r="B463" s="26"/>
      <c r="C463" s="26"/>
      <c r="D463" s="67"/>
      <c r="E463" s="67"/>
      <c r="F463" s="26"/>
      <c r="G463" s="69"/>
      <c r="I463" s="26"/>
      <c r="J463" s="69"/>
      <c r="K463" s="69"/>
      <c r="L463" s="67"/>
      <c r="M463" s="69"/>
      <c r="N463" s="71"/>
      <c r="O463" s="72"/>
      <c r="P463" s="26"/>
      <c r="Q463" s="26"/>
      <c r="R463" s="26"/>
      <c r="S463" s="26"/>
    </row>
    <row r="464" spans="1:19" s="66" customFormat="1">
      <c r="A464" s="150"/>
      <c r="B464" s="26"/>
      <c r="C464" s="26"/>
      <c r="D464" s="67"/>
      <c r="E464" s="67"/>
      <c r="F464" s="26"/>
      <c r="G464" s="69"/>
      <c r="I464" s="26"/>
      <c r="J464" s="69"/>
      <c r="K464" s="69"/>
      <c r="L464" s="67"/>
      <c r="M464" s="69"/>
      <c r="N464" s="71"/>
      <c r="O464" s="72"/>
      <c r="P464" s="26"/>
      <c r="Q464" s="26"/>
      <c r="R464" s="26"/>
      <c r="S464" s="26"/>
    </row>
    <row r="465" spans="1:19" s="66" customFormat="1">
      <c r="A465" s="150"/>
      <c r="B465" s="26"/>
      <c r="C465" s="26"/>
      <c r="D465" s="67"/>
      <c r="E465" s="67"/>
      <c r="F465" s="26"/>
      <c r="G465" s="69"/>
      <c r="I465" s="26"/>
      <c r="J465" s="69"/>
      <c r="K465" s="69"/>
      <c r="L465" s="67"/>
      <c r="M465" s="69"/>
      <c r="N465" s="71"/>
      <c r="O465" s="72"/>
      <c r="P465" s="26"/>
      <c r="Q465" s="26"/>
      <c r="R465" s="26"/>
      <c r="S465" s="26"/>
    </row>
    <row r="466" spans="1:19" s="66" customFormat="1">
      <c r="A466" s="150"/>
      <c r="B466" s="26"/>
      <c r="C466" s="26"/>
      <c r="D466" s="67"/>
      <c r="E466" s="67"/>
      <c r="F466" s="26"/>
      <c r="G466" s="69"/>
      <c r="I466" s="26"/>
      <c r="J466" s="69"/>
      <c r="K466" s="69"/>
      <c r="L466" s="67"/>
      <c r="M466" s="69"/>
      <c r="N466" s="71"/>
      <c r="O466" s="72"/>
      <c r="P466" s="26"/>
      <c r="Q466" s="26"/>
      <c r="R466" s="26"/>
      <c r="S466" s="26"/>
    </row>
    <row r="467" spans="1:19" s="66" customFormat="1">
      <c r="A467" s="150"/>
      <c r="B467" s="26"/>
      <c r="C467" s="26"/>
      <c r="D467" s="67"/>
      <c r="E467" s="67"/>
      <c r="F467" s="26"/>
      <c r="G467" s="69"/>
      <c r="I467" s="26"/>
      <c r="J467" s="69"/>
      <c r="K467" s="69"/>
      <c r="L467" s="67"/>
      <c r="M467" s="69"/>
      <c r="N467" s="71"/>
      <c r="O467" s="72"/>
      <c r="P467" s="26"/>
      <c r="Q467" s="26"/>
      <c r="R467" s="26"/>
      <c r="S467" s="26"/>
    </row>
    <row r="468" spans="1:19" s="66" customFormat="1">
      <c r="A468" s="150"/>
      <c r="B468" s="26"/>
      <c r="C468" s="26"/>
      <c r="D468" s="67"/>
      <c r="E468" s="67"/>
      <c r="F468" s="26"/>
      <c r="G468" s="69"/>
      <c r="I468" s="26"/>
      <c r="J468" s="69"/>
      <c r="K468" s="69"/>
      <c r="L468" s="67"/>
      <c r="M468" s="69"/>
      <c r="N468" s="71"/>
      <c r="O468" s="72"/>
      <c r="P468" s="26"/>
      <c r="Q468" s="26"/>
      <c r="R468" s="26"/>
      <c r="S468" s="26"/>
    </row>
    <row r="469" spans="1:19" s="66" customFormat="1">
      <c r="A469" s="150"/>
      <c r="B469" s="26"/>
      <c r="C469" s="26"/>
      <c r="D469" s="67"/>
      <c r="E469" s="67"/>
      <c r="F469" s="26"/>
      <c r="G469" s="69"/>
      <c r="I469" s="26"/>
      <c r="J469" s="69"/>
      <c r="K469" s="69"/>
      <c r="L469" s="67"/>
      <c r="M469" s="69"/>
      <c r="N469" s="71"/>
      <c r="O469" s="72"/>
      <c r="P469" s="26"/>
      <c r="Q469" s="26"/>
      <c r="R469" s="26"/>
      <c r="S469" s="26"/>
    </row>
    <row r="470" spans="1:19" s="66" customFormat="1">
      <c r="A470" s="150"/>
      <c r="B470" s="26"/>
      <c r="C470" s="26"/>
      <c r="D470" s="67"/>
      <c r="E470" s="67"/>
      <c r="F470" s="26"/>
      <c r="G470" s="69"/>
      <c r="I470" s="26"/>
      <c r="J470" s="69"/>
      <c r="K470" s="69"/>
      <c r="L470" s="67"/>
      <c r="M470" s="69"/>
      <c r="N470" s="71"/>
      <c r="O470" s="72"/>
      <c r="P470" s="26"/>
      <c r="Q470" s="26"/>
      <c r="R470" s="26"/>
      <c r="S470" s="26"/>
    </row>
    <row r="471" spans="1:19" s="66" customFormat="1">
      <c r="A471" s="150"/>
      <c r="B471" s="26"/>
      <c r="C471" s="26"/>
      <c r="D471" s="67"/>
      <c r="E471" s="67"/>
      <c r="F471" s="26"/>
      <c r="G471" s="69"/>
      <c r="I471" s="26"/>
      <c r="J471" s="69"/>
      <c r="K471" s="69"/>
      <c r="L471" s="67"/>
      <c r="M471" s="69"/>
      <c r="N471" s="71"/>
      <c r="O471" s="72"/>
      <c r="P471" s="26"/>
      <c r="Q471" s="26"/>
      <c r="R471" s="26"/>
      <c r="S471" s="26"/>
    </row>
    <row r="472" spans="1:19" s="66" customFormat="1">
      <c r="A472" s="150"/>
      <c r="B472" s="26"/>
      <c r="C472" s="26"/>
      <c r="D472" s="67"/>
      <c r="E472" s="67"/>
      <c r="F472" s="26"/>
      <c r="G472" s="69"/>
      <c r="I472" s="26"/>
      <c r="J472" s="69"/>
      <c r="K472" s="69"/>
      <c r="L472" s="67"/>
      <c r="M472" s="69"/>
      <c r="N472" s="71"/>
      <c r="O472" s="72"/>
      <c r="P472" s="26"/>
      <c r="Q472" s="26"/>
      <c r="R472" s="26"/>
      <c r="S472" s="26"/>
    </row>
    <row r="473" spans="1:19" s="66" customFormat="1">
      <c r="A473" s="150"/>
      <c r="B473" s="26"/>
      <c r="C473" s="26"/>
      <c r="D473" s="67"/>
      <c r="E473" s="67"/>
      <c r="F473" s="26"/>
      <c r="G473" s="69"/>
      <c r="I473" s="26"/>
      <c r="J473" s="69"/>
      <c r="K473" s="69"/>
      <c r="L473" s="67"/>
      <c r="M473" s="69"/>
      <c r="N473" s="71"/>
      <c r="O473" s="72"/>
      <c r="P473" s="26"/>
      <c r="Q473" s="26"/>
      <c r="R473" s="26"/>
      <c r="S473" s="26"/>
    </row>
    <row r="474" spans="1:19" s="66" customFormat="1">
      <c r="A474" s="150"/>
      <c r="B474" s="26"/>
      <c r="C474" s="26"/>
      <c r="D474" s="67"/>
      <c r="E474" s="67"/>
      <c r="F474" s="26"/>
      <c r="G474" s="69"/>
      <c r="I474" s="26"/>
      <c r="J474" s="69"/>
      <c r="K474" s="69"/>
      <c r="L474" s="67"/>
      <c r="M474" s="69"/>
      <c r="N474" s="71"/>
      <c r="O474" s="72"/>
      <c r="P474" s="26"/>
      <c r="Q474" s="26"/>
      <c r="R474" s="26"/>
      <c r="S474" s="26"/>
    </row>
    <row r="475" spans="1:19" s="66" customFormat="1">
      <c r="A475" s="150"/>
      <c r="B475" s="26"/>
      <c r="C475" s="26"/>
      <c r="D475" s="67"/>
      <c r="E475" s="67"/>
      <c r="F475" s="26"/>
      <c r="G475" s="69"/>
      <c r="I475" s="26"/>
      <c r="J475" s="69"/>
      <c r="K475" s="69"/>
      <c r="L475" s="67"/>
      <c r="M475" s="69"/>
      <c r="N475" s="71"/>
      <c r="O475" s="72"/>
      <c r="P475" s="26"/>
      <c r="Q475" s="26"/>
      <c r="R475" s="26"/>
      <c r="S475" s="26"/>
    </row>
    <row r="476" spans="1:19" s="66" customFormat="1">
      <c r="A476" s="150"/>
      <c r="B476" s="26"/>
      <c r="C476" s="26"/>
      <c r="D476" s="67"/>
      <c r="E476" s="67"/>
      <c r="F476" s="26"/>
      <c r="G476" s="69"/>
      <c r="I476" s="26"/>
      <c r="J476" s="69"/>
      <c r="K476" s="69"/>
      <c r="L476" s="67"/>
      <c r="M476" s="69"/>
      <c r="N476" s="71"/>
      <c r="O476" s="72"/>
      <c r="P476" s="26"/>
      <c r="Q476" s="26"/>
      <c r="R476" s="26"/>
      <c r="S476" s="26"/>
    </row>
    <row r="477" spans="1:19" s="66" customFormat="1">
      <c r="A477" s="150"/>
      <c r="B477" s="26"/>
      <c r="C477" s="26"/>
      <c r="D477" s="67"/>
      <c r="E477" s="67"/>
      <c r="F477" s="26"/>
      <c r="G477" s="69"/>
      <c r="I477" s="26"/>
      <c r="J477" s="69"/>
      <c r="K477" s="69"/>
      <c r="L477" s="67"/>
      <c r="M477" s="69"/>
      <c r="N477" s="71"/>
      <c r="O477" s="72"/>
      <c r="P477" s="26"/>
      <c r="Q477" s="26"/>
      <c r="R477" s="26"/>
      <c r="S477" s="26"/>
    </row>
    <row r="478" spans="1:19" s="66" customFormat="1">
      <c r="A478" s="150"/>
      <c r="B478" s="26"/>
      <c r="C478" s="26"/>
      <c r="D478" s="67"/>
      <c r="E478" s="67"/>
      <c r="F478" s="26"/>
      <c r="G478" s="69"/>
      <c r="I478" s="26"/>
      <c r="J478" s="69"/>
      <c r="K478" s="69"/>
      <c r="L478" s="67"/>
      <c r="M478" s="69"/>
      <c r="N478" s="71"/>
      <c r="O478" s="72"/>
      <c r="P478" s="26"/>
      <c r="Q478" s="26"/>
      <c r="R478" s="26"/>
      <c r="S478" s="26"/>
    </row>
    <row r="479" spans="1:19" s="66" customFormat="1">
      <c r="A479" s="150"/>
      <c r="B479" s="26"/>
      <c r="C479" s="26"/>
      <c r="D479" s="67"/>
      <c r="E479" s="67"/>
      <c r="F479" s="26"/>
      <c r="G479" s="69"/>
      <c r="I479" s="26"/>
      <c r="J479" s="69"/>
      <c r="K479" s="69"/>
      <c r="L479" s="67"/>
      <c r="M479" s="69"/>
      <c r="N479" s="71"/>
      <c r="O479" s="72"/>
      <c r="P479" s="26"/>
      <c r="Q479" s="26"/>
      <c r="R479" s="26"/>
      <c r="S479" s="26"/>
    </row>
    <row r="480" spans="1:19" s="66" customFormat="1">
      <c r="A480" s="150"/>
      <c r="B480" s="26"/>
      <c r="C480" s="26"/>
      <c r="D480" s="67"/>
      <c r="E480" s="67"/>
      <c r="F480" s="26"/>
      <c r="G480" s="69"/>
      <c r="I480" s="26"/>
      <c r="J480" s="69"/>
      <c r="K480" s="69"/>
      <c r="L480" s="67"/>
      <c r="M480" s="69"/>
      <c r="N480" s="71"/>
      <c r="O480" s="72"/>
      <c r="P480" s="26"/>
      <c r="Q480" s="26"/>
      <c r="R480" s="26"/>
      <c r="S480" s="26"/>
    </row>
    <row r="481" spans="1:19" s="66" customFormat="1">
      <c r="A481" s="150"/>
      <c r="B481" s="26"/>
      <c r="C481" s="26"/>
      <c r="D481" s="67"/>
      <c r="E481" s="67"/>
      <c r="F481" s="26"/>
      <c r="G481" s="69"/>
      <c r="I481" s="26"/>
      <c r="J481" s="69"/>
      <c r="K481" s="69"/>
      <c r="L481" s="67"/>
      <c r="M481" s="69"/>
      <c r="N481" s="71"/>
      <c r="O481" s="72"/>
      <c r="P481" s="26"/>
      <c r="Q481" s="26"/>
      <c r="R481" s="26"/>
      <c r="S481" s="26"/>
    </row>
    <row r="482" spans="1:19" s="66" customFormat="1">
      <c r="A482" s="150"/>
      <c r="B482" s="26"/>
      <c r="C482" s="26"/>
      <c r="D482" s="67"/>
      <c r="E482" s="67"/>
      <c r="F482" s="26"/>
      <c r="G482" s="69"/>
      <c r="I482" s="26"/>
      <c r="J482" s="69"/>
      <c r="K482" s="69"/>
      <c r="L482" s="67"/>
      <c r="M482" s="69"/>
      <c r="N482" s="71"/>
      <c r="O482" s="72"/>
      <c r="P482" s="26"/>
      <c r="Q482" s="26"/>
      <c r="R482" s="26"/>
      <c r="S482" s="26"/>
    </row>
    <row r="483" spans="1:19" s="66" customFormat="1">
      <c r="A483" s="150"/>
      <c r="B483" s="26"/>
      <c r="C483" s="26"/>
      <c r="D483" s="67"/>
      <c r="E483" s="67"/>
      <c r="F483" s="26"/>
      <c r="G483" s="69"/>
      <c r="I483" s="26"/>
      <c r="J483" s="69"/>
      <c r="K483" s="69"/>
      <c r="L483" s="67"/>
      <c r="M483" s="69"/>
      <c r="N483" s="71"/>
      <c r="O483" s="72"/>
      <c r="P483" s="26"/>
      <c r="Q483" s="26"/>
      <c r="R483" s="26"/>
      <c r="S483" s="26"/>
    </row>
    <row r="484" spans="1:19" s="66" customFormat="1">
      <c r="A484" s="150"/>
      <c r="B484" s="26"/>
      <c r="C484" s="26"/>
      <c r="D484" s="67"/>
      <c r="E484" s="67"/>
      <c r="F484" s="26"/>
      <c r="G484" s="69"/>
      <c r="I484" s="26"/>
      <c r="J484" s="69"/>
      <c r="K484" s="69"/>
      <c r="L484" s="67"/>
      <c r="M484" s="69"/>
      <c r="N484" s="71"/>
      <c r="O484" s="72"/>
      <c r="P484" s="26"/>
      <c r="Q484" s="26"/>
      <c r="R484" s="26"/>
      <c r="S484" s="26"/>
    </row>
    <row r="485" spans="1:19" s="66" customFormat="1">
      <c r="A485" s="150"/>
      <c r="B485" s="26"/>
      <c r="C485" s="26"/>
      <c r="D485" s="67"/>
      <c r="E485" s="67"/>
      <c r="F485" s="26"/>
      <c r="G485" s="69"/>
      <c r="I485" s="26"/>
      <c r="J485" s="69"/>
      <c r="K485" s="69"/>
      <c r="L485" s="67"/>
      <c r="M485" s="69"/>
      <c r="N485" s="71"/>
      <c r="O485" s="72"/>
      <c r="P485" s="26"/>
      <c r="Q485" s="26"/>
      <c r="R485" s="26"/>
      <c r="S485" s="26"/>
    </row>
    <row r="486" spans="1:19" s="66" customFormat="1">
      <c r="A486" s="150"/>
      <c r="B486" s="26"/>
      <c r="C486" s="26"/>
      <c r="D486" s="67"/>
      <c r="E486" s="67"/>
      <c r="F486" s="26"/>
      <c r="G486" s="69"/>
      <c r="I486" s="26"/>
      <c r="J486" s="69"/>
      <c r="K486" s="69"/>
      <c r="L486" s="67"/>
      <c r="M486" s="69"/>
      <c r="N486" s="71"/>
      <c r="O486" s="72"/>
      <c r="P486" s="26"/>
      <c r="Q486" s="26"/>
      <c r="R486" s="26"/>
      <c r="S486" s="26"/>
    </row>
    <row r="487" spans="1:19" s="66" customFormat="1">
      <c r="A487" s="150"/>
      <c r="B487" s="26"/>
      <c r="C487" s="26"/>
      <c r="D487" s="67"/>
      <c r="E487" s="67"/>
      <c r="F487" s="26"/>
      <c r="G487" s="69"/>
      <c r="I487" s="26"/>
      <c r="J487" s="69"/>
      <c r="K487" s="69"/>
      <c r="L487" s="67"/>
      <c r="M487" s="69"/>
      <c r="N487" s="71"/>
      <c r="O487" s="72"/>
      <c r="P487" s="26"/>
      <c r="Q487" s="26"/>
      <c r="R487" s="26"/>
      <c r="S487" s="26"/>
    </row>
    <row r="488" spans="1:19" s="66" customFormat="1">
      <c r="A488" s="150"/>
      <c r="B488" s="26"/>
      <c r="C488" s="26"/>
      <c r="D488" s="67"/>
      <c r="E488" s="67"/>
      <c r="F488" s="26"/>
      <c r="G488" s="69"/>
      <c r="I488" s="26"/>
      <c r="J488" s="69"/>
      <c r="K488" s="69"/>
      <c r="L488" s="67"/>
      <c r="M488" s="69"/>
      <c r="N488" s="71"/>
      <c r="O488" s="72"/>
      <c r="P488" s="26"/>
      <c r="Q488" s="26"/>
      <c r="R488" s="26"/>
      <c r="S488" s="26"/>
    </row>
    <row r="489" spans="1:19" s="66" customFormat="1">
      <c r="A489" s="150"/>
      <c r="B489" s="26"/>
      <c r="C489" s="26"/>
      <c r="D489" s="67"/>
      <c r="E489" s="67"/>
      <c r="F489" s="26"/>
      <c r="G489" s="69"/>
      <c r="I489" s="26"/>
      <c r="J489" s="69"/>
      <c r="K489" s="69"/>
      <c r="L489" s="67"/>
      <c r="M489" s="69"/>
      <c r="N489" s="71"/>
      <c r="O489" s="72"/>
      <c r="P489" s="26"/>
      <c r="Q489" s="26"/>
      <c r="R489" s="26"/>
      <c r="S489" s="26"/>
    </row>
    <row r="490" spans="1:19" s="66" customFormat="1">
      <c r="A490" s="150"/>
      <c r="B490" s="26"/>
      <c r="C490" s="26"/>
      <c r="D490" s="67"/>
      <c r="E490" s="67"/>
      <c r="F490" s="26"/>
      <c r="G490" s="69"/>
      <c r="I490" s="26"/>
      <c r="J490" s="69"/>
      <c r="K490" s="69"/>
      <c r="L490" s="67"/>
      <c r="M490" s="69"/>
      <c r="N490" s="71"/>
      <c r="O490" s="72"/>
      <c r="P490" s="26"/>
      <c r="Q490" s="26"/>
      <c r="R490" s="26"/>
      <c r="S490" s="26"/>
    </row>
    <row r="491" spans="1:19" s="66" customFormat="1">
      <c r="A491" s="150"/>
      <c r="B491" s="26"/>
      <c r="C491" s="26"/>
      <c r="D491" s="67"/>
      <c r="E491" s="67"/>
      <c r="F491" s="26"/>
      <c r="G491" s="69"/>
      <c r="I491" s="26"/>
      <c r="J491" s="69"/>
      <c r="K491" s="69"/>
      <c r="L491" s="67"/>
      <c r="M491" s="69"/>
      <c r="N491" s="71"/>
      <c r="O491" s="72"/>
      <c r="P491" s="26"/>
      <c r="Q491" s="26"/>
      <c r="R491" s="26"/>
      <c r="S491" s="26"/>
    </row>
    <row r="492" spans="1:19" s="66" customFormat="1">
      <c r="A492" s="150"/>
      <c r="B492" s="26"/>
      <c r="C492" s="26"/>
      <c r="D492" s="67"/>
      <c r="E492" s="67"/>
      <c r="F492" s="26"/>
      <c r="G492" s="69"/>
      <c r="I492" s="26"/>
      <c r="J492" s="69"/>
      <c r="K492" s="69"/>
      <c r="L492" s="67"/>
      <c r="M492" s="69"/>
      <c r="N492" s="71"/>
      <c r="O492" s="72"/>
      <c r="P492" s="26"/>
      <c r="Q492" s="26"/>
      <c r="R492" s="26"/>
      <c r="S492" s="26"/>
    </row>
    <row r="493" spans="1:19" s="66" customFormat="1">
      <c r="A493" s="150"/>
      <c r="B493" s="26"/>
      <c r="C493" s="26"/>
      <c r="D493" s="67"/>
      <c r="E493" s="67"/>
      <c r="F493" s="26"/>
      <c r="G493" s="69"/>
      <c r="I493" s="26"/>
      <c r="J493" s="69"/>
      <c r="K493" s="69"/>
      <c r="L493" s="67"/>
      <c r="M493" s="69"/>
      <c r="N493" s="71"/>
      <c r="O493" s="72"/>
      <c r="P493" s="26"/>
      <c r="Q493" s="26"/>
      <c r="R493" s="26"/>
      <c r="S493" s="26"/>
    </row>
    <row r="494" spans="1:19" s="66" customFormat="1">
      <c r="A494" s="150"/>
      <c r="B494" s="26"/>
      <c r="C494" s="26"/>
      <c r="D494" s="67"/>
      <c r="E494" s="67"/>
      <c r="F494" s="26"/>
      <c r="G494" s="69"/>
      <c r="I494" s="26"/>
      <c r="J494" s="69"/>
      <c r="K494" s="69"/>
      <c r="L494" s="67"/>
      <c r="M494" s="69"/>
      <c r="N494" s="71"/>
      <c r="O494" s="72"/>
      <c r="P494" s="26"/>
      <c r="Q494" s="26"/>
      <c r="R494" s="26"/>
      <c r="S494" s="26"/>
    </row>
    <row r="495" spans="1:19" s="66" customFormat="1">
      <c r="A495" s="150"/>
      <c r="B495" s="26"/>
      <c r="C495" s="26"/>
      <c r="D495" s="67"/>
      <c r="E495" s="67"/>
      <c r="F495" s="26"/>
      <c r="G495" s="69"/>
      <c r="I495" s="26"/>
      <c r="J495" s="69"/>
      <c r="K495" s="69"/>
      <c r="L495" s="67"/>
      <c r="M495" s="69"/>
      <c r="N495" s="71"/>
      <c r="O495" s="72"/>
      <c r="P495" s="26"/>
      <c r="Q495" s="26"/>
      <c r="R495" s="26"/>
      <c r="S495" s="26"/>
    </row>
    <row r="496" spans="1:19" s="66" customFormat="1">
      <c r="A496" s="150"/>
      <c r="B496" s="26"/>
      <c r="C496" s="26"/>
      <c r="D496" s="67"/>
      <c r="E496" s="67"/>
      <c r="F496" s="26"/>
      <c r="G496" s="69"/>
      <c r="I496" s="26"/>
      <c r="J496" s="69"/>
      <c r="K496" s="69"/>
      <c r="L496" s="67"/>
      <c r="M496" s="69"/>
      <c r="N496" s="71"/>
      <c r="O496" s="72"/>
      <c r="P496" s="26"/>
      <c r="Q496" s="26"/>
      <c r="R496" s="26"/>
      <c r="S496" s="26"/>
    </row>
    <row r="497" spans="1:19" s="66" customFormat="1">
      <c r="A497" s="150"/>
      <c r="B497" s="26"/>
      <c r="C497" s="26"/>
      <c r="D497" s="67"/>
      <c r="E497" s="67"/>
      <c r="F497" s="26"/>
      <c r="G497" s="69"/>
      <c r="I497" s="26"/>
      <c r="J497" s="69"/>
      <c r="K497" s="69"/>
      <c r="L497" s="67"/>
      <c r="M497" s="69"/>
      <c r="N497" s="71"/>
      <c r="O497" s="72"/>
      <c r="P497" s="26"/>
      <c r="Q497" s="26"/>
      <c r="R497" s="26"/>
      <c r="S497" s="26"/>
    </row>
    <row r="498" spans="1:19" s="66" customFormat="1">
      <c r="A498" s="150"/>
      <c r="B498" s="26"/>
      <c r="C498" s="26"/>
      <c r="D498" s="67"/>
      <c r="E498" s="67"/>
      <c r="F498" s="26"/>
      <c r="G498" s="69"/>
      <c r="I498" s="26"/>
      <c r="J498" s="69"/>
      <c r="K498" s="69"/>
      <c r="L498" s="67"/>
      <c r="M498" s="69"/>
      <c r="N498" s="71"/>
      <c r="O498" s="72"/>
      <c r="P498" s="26"/>
      <c r="Q498" s="26"/>
      <c r="R498" s="26"/>
      <c r="S498" s="26"/>
    </row>
    <row r="499" spans="1:19" s="66" customFormat="1">
      <c r="A499" s="150"/>
      <c r="B499" s="26"/>
      <c r="C499" s="26"/>
      <c r="D499" s="67"/>
      <c r="E499" s="67"/>
      <c r="F499" s="26"/>
      <c r="G499" s="69"/>
      <c r="I499" s="26"/>
      <c r="J499" s="69"/>
      <c r="K499" s="69"/>
      <c r="L499" s="67"/>
      <c r="M499" s="69"/>
      <c r="N499" s="71"/>
      <c r="O499" s="72"/>
      <c r="P499" s="26"/>
      <c r="Q499" s="26"/>
      <c r="R499" s="26"/>
      <c r="S499" s="26"/>
    </row>
    <row r="500" spans="1:19" s="66" customFormat="1">
      <c r="A500" s="150"/>
      <c r="B500" s="26"/>
      <c r="C500" s="26"/>
      <c r="D500" s="67"/>
      <c r="E500" s="67"/>
      <c r="F500" s="26"/>
      <c r="G500" s="69"/>
      <c r="I500" s="26"/>
      <c r="J500" s="69"/>
      <c r="K500" s="69"/>
      <c r="L500" s="67"/>
      <c r="M500" s="69"/>
      <c r="N500" s="71"/>
      <c r="O500" s="72"/>
      <c r="P500" s="26"/>
      <c r="Q500" s="26"/>
      <c r="R500" s="26"/>
      <c r="S500" s="26"/>
    </row>
    <row r="501" spans="1:19" s="66" customFormat="1">
      <c r="A501" s="150"/>
      <c r="B501" s="26"/>
      <c r="C501" s="26"/>
      <c r="D501" s="67"/>
      <c r="E501" s="67"/>
      <c r="F501" s="26"/>
      <c r="G501" s="69"/>
      <c r="I501" s="26"/>
      <c r="J501" s="69"/>
      <c r="K501" s="69"/>
      <c r="L501" s="67"/>
      <c r="M501" s="69"/>
      <c r="N501" s="71"/>
      <c r="O501" s="72"/>
      <c r="P501" s="26"/>
      <c r="Q501" s="26"/>
      <c r="R501" s="26"/>
      <c r="S501" s="26"/>
    </row>
    <row r="502" spans="1:19" s="66" customFormat="1">
      <c r="A502" s="150"/>
      <c r="B502" s="26"/>
      <c r="C502" s="26"/>
      <c r="D502" s="67"/>
      <c r="E502" s="67"/>
      <c r="F502" s="26"/>
      <c r="G502" s="69"/>
      <c r="I502" s="26"/>
      <c r="J502" s="69"/>
      <c r="K502" s="69"/>
      <c r="L502" s="67"/>
      <c r="M502" s="69"/>
      <c r="N502" s="71"/>
      <c r="O502" s="72"/>
      <c r="P502" s="26"/>
      <c r="Q502" s="26"/>
      <c r="R502" s="26"/>
      <c r="S502" s="26"/>
    </row>
    <row r="503" spans="1:19" s="66" customFormat="1">
      <c r="A503" s="150"/>
      <c r="B503" s="26"/>
      <c r="C503" s="26"/>
      <c r="D503" s="67"/>
      <c r="E503" s="67"/>
      <c r="F503" s="26"/>
      <c r="G503" s="69"/>
      <c r="I503" s="26"/>
      <c r="J503" s="69"/>
      <c r="K503" s="69"/>
      <c r="L503" s="67"/>
      <c r="M503" s="69"/>
      <c r="N503" s="71"/>
      <c r="O503" s="72"/>
      <c r="P503" s="26"/>
      <c r="Q503" s="26"/>
      <c r="R503" s="26"/>
      <c r="S503" s="26"/>
    </row>
    <row r="504" spans="1:19" s="66" customFormat="1">
      <c r="A504" s="150"/>
      <c r="B504" s="26"/>
      <c r="C504" s="26"/>
      <c r="D504" s="67"/>
      <c r="E504" s="67"/>
      <c r="F504" s="26"/>
      <c r="G504" s="69"/>
      <c r="I504" s="26"/>
      <c r="J504" s="69"/>
      <c r="K504" s="69"/>
      <c r="L504" s="67"/>
      <c r="M504" s="69"/>
      <c r="N504" s="71"/>
      <c r="O504" s="72"/>
      <c r="P504" s="26"/>
      <c r="Q504" s="26"/>
      <c r="R504" s="26"/>
      <c r="S504" s="26"/>
    </row>
    <row r="505" spans="1:19" s="66" customFormat="1">
      <c r="A505" s="150"/>
      <c r="B505" s="26"/>
      <c r="C505" s="26"/>
      <c r="D505" s="67"/>
      <c r="E505" s="67"/>
      <c r="F505" s="26"/>
      <c r="G505" s="69"/>
      <c r="I505" s="26"/>
      <c r="J505" s="69"/>
      <c r="K505" s="69"/>
      <c r="L505" s="67"/>
      <c r="M505" s="69"/>
      <c r="N505" s="71"/>
      <c r="O505" s="72"/>
      <c r="P505" s="26"/>
      <c r="Q505" s="26"/>
      <c r="R505" s="26"/>
      <c r="S505" s="26"/>
    </row>
    <row r="506" spans="1:19" s="66" customFormat="1">
      <c r="A506" s="150"/>
      <c r="B506" s="26"/>
      <c r="C506" s="26"/>
      <c r="D506" s="67"/>
      <c r="E506" s="67"/>
      <c r="F506" s="26"/>
      <c r="G506" s="69"/>
      <c r="I506" s="26"/>
      <c r="J506" s="69"/>
      <c r="K506" s="69"/>
      <c r="L506" s="67"/>
      <c r="M506" s="69"/>
      <c r="N506" s="71"/>
      <c r="O506" s="72"/>
      <c r="P506" s="26"/>
      <c r="Q506" s="26"/>
      <c r="R506" s="26"/>
      <c r="S506" s="26"/>
    </row>
    <row r="507" spans="1:19" s="66" customFormat="1">
      <c r="A507" s="150"/>
      <c r="B507" s="26"/>
      <c r="C507" s="26"/>
      <c r="D507" s="67"/>
      <c r="E507" s="67"/>
      <c r="F507" s="26"/>
      <c r="G507" s="69"/>
      <c r="I507" s="26"/>
      <c r="J507" s="69"/>
      <c r="K507" s="69"/>
      <c r="L507" s="67"/>
      <c r="M507" s="69"/>
      <c r="N507" s="71"/>
      <c r="O507" s="72"/>
      <c r="P507" s="26"/>
      <c r="Q507" s="26"/>
      <c r="R507" s="26"/>
      <c r="S507" s="26"/>
    </row>
    <row r="508" spans="1:19" s="66" customFormat="1">
      <c r="A508" s="150"/>
      <c r="B508" s="26"/>
      <c r="C508" s="26"/>
      <c r="D508" s="67"/>
      <c r="E508" s="67"/>
      <c r="F508" s="26"/>
      <c r="G508" s="69"/>
      <c r="I508" s="26"/>
      <c r="J508" s="69"/>
      <c r="K508" s="69"/>
      <c r="L508" s="67"/>
      <c r="M508" s="69"/>
      <c r="N508" s="71"/>
      <c r="O508" s="72"/>
      <c r="P508" s="26"/>
      <c r="Q508" s="26"/>
      <c r="R508" s="26"/>
      <c r="S508" s="26"/>
    </row>
    <row r="509" spans="1:19" s="66" customFormat="1">
      <c r="A509" s="150"/>
      <c r="B509" s="26"/>
      <c r="C509" s="26"/>
      <c r="D509" s="67"/>
      <c r="E509" s="67"/>
      <c r="F509" s="26"/>
      <c r="G509" s="69"/>
      <c r="I509" s="26"/>
      <c r="J509" s="69"/>
      <c r="K509" s="69"/>
      <c r="L509" s="67"/>
      <c r="M509" s="69"/>
      <c r="N509" s="71"/>
      <c r="O509" s="72"/>
      <c r="P509" s="26"/>
      <c r="Q509" s="26"/>
      <c r="R509" s="26"/>
      <c r="S509" s="26"/>
    </row>
    <row r="510" spans="1:19" s="66" customFormat="1">
      <c r="A510" s="150"/>
      <c r="B510" s="26"/>
      <c r="C510" s="26"/>
      <c r="D510" s="67"/>
      <c r="E510" s="67"/>
      <c r="F510" s="26"/>
      <c r="G510" s="69"/>
      <c r="I510" s="26"/>
      <c r="J510" s="69"/>
      <c r="K510" s="69"/>
      <c r="L510" s="67"/>
      <c r="M510" s="69"/>
      <c r="N510" s="71"/>
      <c r="O510" s="72"/>
      <c r="P510" s="26"/>
      <c r="Q510" s="26"/>
      <c r="R510" s="26"/>
      <c r="S510" s="26"/>
    </row>
    <row r="511" spans="1:19" s="66" customFormat="1">
      <c r="A511" s="150"/>
      <c r="B511" s="26"/>
      <c r="C511" s="26"/>
      <c r="D511" s="67"/>
      <c r="E511" s="67"/>
      <c r="F511" s="26"/>
      <c r="G511" s="69"/>
      <c r="I511" s="26"/>
      <c r="J511" s="69"/>
      <c r="K511" s="69"/>
      <c r="L511" s="67"/>
      <c r="M511" s="69"/>
      <c r="N511" s="71"/>
      <c r="O511" s="72"/>
      <c r="P511" s="26"/>
      <c r="Q511" s="26"/>
      <c r="R511" s="26"/>
      <c r="S511" s="26"/>
    </row>
    <row r="512" spans="1:19" s="66" customFormat="1">
      <c r="A512" s="150"/>
      <c r="B512" s="26"/>
      <c r="C512" s="26"/>
      <c r="D512" s="67"/>
      <c r="E512" s="67"/>
      <c r="F512" s="26"/>
      <c r="G512" s="69"/>
      <c r="I512" s="26"/>
      <c r="J512" s="69"/>
      <c r="K512" s="69"/>
      <c r="L512" s="67"/>
      <c r="M512" s="69"/>
      <c r="N512" s="71"/>
      <c r="O512" s="72"/>
      <c r="P512" s="26"/>
      <c r="Q512" s="26"/>
      <c r="R512" s="26"/>
      <c r="S512" s="26"/>
    </row>
    <row r="513" spans="1:19" s="66" customFormat="1">
      <c r="A513" s="150"/>
      <c r="B513" s="26"/>
      <c r="C513" s="26"/>
      <c r="D513" s="67"/>
      <c r="E513" s="67"/>
      <c r="F513" s="26"/>
      <c r="G513" s="69"/>
      <c r="I513" s="26"/>
      <c r="J513" s="69"/>
      <c r="K513" s="69"/>
      <c r="L513" s="67"/>
      <c r="M513" s="69"/>
      <c r="N513" s="71"/>
      <c r="O513" s="72"/>
      <c r="P513" s="26"/>
      <c r="Q513" s="26"/>
      <c r="R513" s="26"/>
      <c r="S513" s="26"/>
    </row>
    <row r="514" spans="1:19"/>
    <row r="515" spans="1:19"/>
    <row r="516" spans="1:19"/>
    <row r="517" spans="1:19"/>
    <row r="518" spans="1:19" s="150" customFormat="1">
      <c r="B518" s="26"/>
      <c r="C518" s="26"/>
      <c r="D518" s="67"/>
      <c r="E518" s="67"/>
      <c r="F518" s="26"/>
      <c r="G518" s="69"/>
      <c r="H518" s="66"/>
      <c r="I518" s="26"/>
      <c r="J518" s="69"/>
      <c r="K518" s="69"/>
      <c r="L518" s="67"/>
      <c r="M518" s="69"/>
      <c r="N518" s="71"/>
      <c r="O518" s="72"/>
      <c r="P518" s="26"/>
      <c r="Q518" s="26"/>
      <c r="R518" s="26"/>
      <c r="S518" s="26"/>
    </row>
    <row r="519" spans="1:19" s="150" customFormat="1">
      <c r="B519" s="26"/>
      <c r="C519" s="26"/>
      <c r="D519" s="67"/>
      <c r="E519" s="67"/>
      <c r="F519" s="26"/>
      <c r="G519" s="69"/>
      <c r="H519" s="66"/>
      <c r="I519" s="26"/>
      <c r="J519" s="69"/>
      <c r="K519" s="69"/>
      <c r="L519" s="67"/>
      <c r="M519" s="69"/>
      <c r="N519" s="71"/>
      <c r="O519" s="72"/>
      <c r="P519" s="26"/>
      <c r="Q519" s="26"/>
      <c r="R519" s="26"/>
      <c r="S519" s="26"/>
    </row>
    <row r="520" spans="1:19" s="150" customFormat="1">
      <c r="B520" s="26"/>
      <c r="C520" s="26"/>
      <c r="D520" s="67"/>
      <c r="E520" s="67"/>
      <c r="F520" s="26"/>
      <c r="G520" s="69"/>
      <c r="H520" s="66"/>
      <c r="I520" s="26"/>
      <c r="J520" s="69"/>
      <c r="K520" s="69"/>
      <c r="L520" s="67"/>
      <c r="M520" s="69"/>
      <c r="N520" s="71"/>
      <c r="O520" s="72"/>
      <c r="P520" s="26"/>
      <c r="Q520" s="26"/>
      <c r="R520" s="26"/>
      <c r="S520" s="26"/>
    </row>
    <row r="521" spans="1:19" s="150" customFormat="1">
      <c r="B521" s="26"/>
      <c r="C521" s="26"/>
      <c r="D521" s="67"/>
      <c r="E521" s="67"/>
      <c r="F521" s="26"/>
      <c r="G521" s="69"/>
      <c r="H521" s="66"/>
      <c r="I521" s="26"/>
      <c r="J521" s="69"/>
      <c r="K521" s="69"/>
      <c r="L521" s="67"/>
      <c r="M521" s="69"/>
      <c r="N521" s="71"/>
      <c r="O521" s="72"/>
      <c r="P521" s="26"/>
      <c r="Q521" s="26"/>
      <c r="R521" s="26"/>
      <c r="S521" s="26"/>
    </row>
    <row r="522" spans="1:19" s="150" customFormat="1">
      <c r="B522" s="26"/>
      <c r="C522" s="26"/>
      <c r="D522" s="67"/>
      <c r="E522" s="67"/>
      <c r="F522" s="26"/>
      <c r="G522" s="69"/>
      <c r="H522" s="66"/>
      <c r="I522" s="26"/>
      <c r="J522" s="69"/>
      <c r="K522" s="69"/>
      <c r="L522" s="67"/>
      <c r="M522" s="69"/>
      <c r="N522" s="71"/>
      <c r="O522" s="72"/>
      <c r="P522" s="26"/>
      <c r="Q522" s="26"/>
      <c r="R522" s="26"/>
      <c r="S522" s="26"/>
    </row>
    <row r="523" spans="1:19" s="150" customFormat="1">
      <c r="B523" s="26"/>
      <c r="C523" s="26"/>
      <c r="D523" s="67"/>
      <c r="E523" s="67"/>
      <c r="F523" s="26"/>
      <c r="G523" s="69"/>
      <c r="H523" s="66"/>
      <c r="I523" s="26"/>
      <c r="J523" s="69"/>
      <c r="K523" s="69"/>
      <c r="L523" s="67"/>
      <c r="M523" s="69"/>
      <c r="N523" s="71"/>
      <c r="O523" s="72"/>
      <c r="P523" s="26"/>
      <c r="Q523" s="26"/>
      <c r="R523" s="26"/>
      <c r="S523" s="26"/>
    </row>
    <row r="524" spans="1:19" s="150" customFormat="1">
      <c r="B524" s="26"/>
      <c r="C524" s="26"/>
      <c r="D524" s="67"/>
      <c r="E524" s="67"/>
      <c r="F524" s="26"/>
      <c r="G524" s="69"/>
      <c r="H524" s="66"/>
      <c r="I524" s="26"/>
      <c r="J524" s="69"/>
      <c r="K524" s="69"/>
      <c r="L524" s="67"/>
      <c r="M524" s="69"/>
      <c r="N524" s="71"/>
      <c r="O524" s="72"/>
      <c r="P524" s="26"/>
      <c r="Q524" s="26"/>
      <c r="R524" s="26"/>
      <c r="S524" s="26"/>
    </row>
    <row r="525" spans="1:19" s="150" customFormat="1">
      <c r="B525" s="26"/>
      <c r="C525" s="26"/>
      <c r="D525" s="67"/>
      <c r="E525" s="67"/>
      <c r="F525" s="26"/>
      <c r="G525" s="69"/>
      <c r="H525" s="66"/>
      <c r="I525" s="26"/>
      <c r="J525" s="69"/>
      <c r="K525" s="69"/>
      <c r="L525" s="67"/>
      <c r="M525" s="69"/>
      <c r="N525" s="71"/>
      <c r="O525" s="72"/>
      <c r="P525" s="26"/>
      <c r="Q525" s="26"/>
      <c r="R525" s="26"/>
      <c r="S525" s="26"/>
    </row>
    <row r="526" spans="1:19" s="150" customFormat="1">
      <c r="B526" s="26"/>
      <c r="C526" s="26"/>
      <c r="D526" s="67"/>
      <c r="E526" s="67"/>
      <c r="F526" s="26"/>
      <c r="G526" s="69"/>
      <c r="H526" s="66"/>
      <c r="I526" s="26"/>
      <c r="J526" s="69"/>
      <c r="K526" s="69"/>
      <c r="L526" s="67"/>
      <c r="M526" s="69"/>
      <c r="N526" s="71"/>
      <c r="O526" s="72"/>
      <c r="P526" s="26"/>
      <c r="Q526" s="26"/>
      <c r="R526" s="26"/>
      <c r="S526" s="26"/>
    </row>
    <row r="527" spans="1:19" s="150" customFormat="1">
      <c r="B527" s="26"/>
      <c r="C527" s="26"/>
      <c r="D527" s="67"/>
      <c r="E527" s="67"/>
      <c r="F527" s="26"/>
      <c r="G527" s="69"/>
      <c r="H527" s="66"/>
      <c r="I527" s="26"/>
      <c r="J527" s="69"/>
      <c r="K527" s="69"/>
      <c r="L527" s="67"/>
      <c r="M527" s="69"/>
      <c r="N527" s="71"/>
      <c r="O527" s="72"/>
      <c r="P527" s="26"/>
      <c r="Q527" s="26"/>
      <c r="R527" s="26"/>
      <c r="S527" s="26"/>
    </row>
    <row r="528" spans="1:19" s="150" customFormat="1">
      <c r="B528" s="26"/>
      <c r="C528" s="26"/>
      <c r="D528" s="67"/>
      <c r="E528" s="67"/>
      <c r="F528" s="26"/>
      <c r="G528" s="69"/>
      <c r="H528" s="66"/>
      <c r="I528" s="26"/>
      <c r="J528" s="69"/>
      <c r="K528" s="69"/>
      <c r="L528" s="67"/>
      <c r="M528" s="69"/>
      <c r="N528" s="71"/>
      <c r="O528" s="72"/>
      <c r="P528" s="26"/>
      <c r="Q528" s="26"/>
      <c r="R528" s="26"/>
      <c r="S528" s="26"/>
    </row>
    <row r="529" spans="2:19" s="150" customFormat="1">
      <c r="B529" s="26"/>
      <c r="C529" s="26"/>
      <c r="D529" s="67"/>
      <c r="E529" s="67"/>
      <c r="F529" s="26"/>
      <c r="G529" s="69"/>
      <c r="H529" s="66"/>
      <c r="I529" s="26"/>
      <c r="J529" s="69"/>
      <c r="K529" s="69"/>
      <c r="L529" s="67"/>
      <c r="M529" s="69"/>
      <c r="N529" s="71"/>
      <c r="O529" s="72"/>
      <c r="P529" s="26"/>
      <c r="Q529" s="26"/>
      <c r="R529" s="26"/>
      <c r="S529" s="26"/>
    </row>
    <row r="530" spans="2:19" s="150" customFormat="1">
      <c r="B530" s="26"/>
      <c r="C530" s="26"/>
      <c r="D530" s="67"/>
      <c r="E530" s="67"/>
      <c r="F530" s="26"/>
      <c r="G530" s="69"/>
      <c r="H530" s="66"/>
      <c r="I530" s="26"/>
      <c r="J530" s="69"/>
      <c r="K530" s="69"/>
      <c r="L530" s="67"/>
      <c r="M530" s="69"/>
      <c r="N530" s="71"/>
      <c r="O530" s="72"/>
      <c r="P530" s="26"/>
      <c r="Q530" s="26"/>
      <c r="R530" s="26"/>
      <c r="S530" s="26"/>
    </row>
    <row r="531" spans="2:19" s="150" customFormat="1">
      <c r="B531" s="26"/>
      <c r="C531" s="26"/>
      <c r="D531" s="67"/>
      <c r="E531" s="67"/>
      <c r="F531" s="26"/>
      <c r="G531" s="69"/>
      <c r="H531" s="66"/>
      <c r="I531" s="26"/>
      <c r="J531" s="69"/>
      <c r="K531" s="69"/>
      <c r="L531" s="67"/>
      <c r="M531" s="69"/>
      <c r="N531" s="71"/>
      <c r="O531" s="72"/>
      <c r="P531" s="26"/>
      <c r="Q531" s="26"/>
      <c r="R531" s="26"/>
      <c r="S531" s="26"/>
    </row>
    <row r="532" spans="2:19" s="150" customFormat="1">
      <c r="B532" s="26"/>
      <c r="C532" s="26"/>
      <c r="D532" s="67"/>
      <c r="E532" s="67"/>
      <c r="F532" s="26"/>
      <c r="G532" s="69"/>
      <c r="H532" s="66"/>
      <c r="I532" s="26"/>
      <c r="J532" s="69"/>
      <c r="K532" s="69"/>
      <c r="L532" s="67"/>
      <c r="M532" s="69"/>
      <c r="N532" s="71"/>
      <c r="O532" s="72"/>
      <c r="P532" s="26"/>
      <c r="Q532" s="26"/>
      <c r="R532" s="26"/>
      <c r="S532" s="26"/>
    </row>
    <row r="533" spans="2:19" s="150" customFormat="1">
      <c r="B533" s="26"/>
      <c r="C533" s="26"/>
      <c r="D533" s="67"/>
      <c r="E533" s="67"/>
      <c r="F533" s="26"/>
      <c r="G533" s="69"/>
      <c r="H533" s="66"/>
      <c r="I533" s="26"/>
      <c r="J533" s="69"/>
      <c r="K533" s="69"/>
      <c r="L533" s="67"/>
      <c r="M533" s="69"/>
      <c r="N533" s="71"/>
      <c r="O533" s="72"/>
      <c r="P533" s="26"/>
      <c r="Q533" s="26"/>
      <c r="R533" s="26"/>
      <c r="S533" s="26"/>
    </row>
    <row r="534" spans="2:19" s="150" customFormat="1">
      <c r="B534" s="26"/>
      <c r="C534" s="26"/>
      <c r="D534" s="67"/>
      <c r="E534" s="67"/>
      <c r="F534" s="26"/>
      <c r="G534" s="69"/>
      <c r="H534" s="66"/>
      <c r="I534" s="26"/>
      <c r="J534" s="69"/>
      <c r="K534" s="69"/>
      <c r="L534" s="67"/>
      <c r="M534" s="69"/>
      <c r="N534" s="71"/>
      <c r="O534" s="72"/>
      <c r="P534" s="26"/>
      <c r="Q534" s="26"/>
      <c r="R534" s="26"/>
      <c r="S534" s="26"/>
    </row>
    <row r="535" spans="2:19" s="150" customFormat="1">
      <c r="B535" s="26"/>
      <c r="C535" s="26"/>
      <c r="D535" s="67"/>
      <c r="E535" s="67"/>
      <c r="F535" s="26"/>
      <c r="G535" s="69"/>
      <c r="H535" s="66"/>
      <c r="I535" s="26"/>
      <c r="J535" s="69"/>
      <c r="K535" s="69"/>
      <c r="L535" s="67"/>
      <c r="M535" s="69"/>
      <c r="N535" s="71"/>
      <c r="O535" s="72"/>
      <c r="P535" s="26"/>
      <c r="Q535" s="26"/>
      <c r="R535" s="26"/>
      <c r="S535" s="26"/>
    </row>
    <row r="536" spans="2:19" s="150" customFormat="1">
      <c r="B536" s="26"/>
      <c r="C536" s="26"/>
      <c r="D536" s="67"/>
      <c r="E536" s="67"/>
      <c r="F536" s="26"/>
      <c r="G536" s="69"/>
      <c r="H536" s="66"/>
      <c r="I536" s="26"/>
      <c r="J536" s="69"/>
      <c r="K536" s="69"/>
      <c r="L536" s="67"/>
      <c r="M536" s="69"/>
      <c r="N536" s="71"/>
      <c r="O536" s="72"/>
      <c r="P536" s="26"/>
      <c r="Q536" s="26"/>
      <c r="R536" s="26"/>
      <c r="S536" s="26"/>
    </row>
    <row r="537" spans="2:19" s="150" customFormat="1">
      <c r="B537" s="26"/>
      <c r="C537" s="26"/>
      <c r="D537" s="67"/>
      <c r="E537" s="67"/>
      <c r="F537" s="26"/>
      <c r="G537" s="69"/>
      <c r="H537" s="66"/>
      <c r="I537" s="26"/>
      <c r="J537" s="69"/>
      <c r="K537" s="69"/>
      <c r="L537" s="67"/>
      <c r="M537" s="69"/>
      <c r="N537" s="71"/>
      <c r="O537" s="72"/>
      <c r="P537" s="26"/>
      <c r="Q537" s="26"/>
      <c r="R537" s="26"/>
      <c r="S537" s="26"/>
    </row>
    <row r="538" spans="2:19" s="150" customFormat="1">
      <c r="B538" s="26"/>
      <c r="C538" s="26"/>
      <c r="D538" s="67"/>
      <c r="E538" s="67"/>
      <c r="F538" s="26"/>
      <c r="G538" s="69"/>
      <c r="H538" s="66"/>
      <c r="I538" s="26"/>
      <c r="J538" s="69"/>
      <c r="K538" s="69"/>
      <c r="L538" s="67"/>
      <c r="M538" s="69"/>
      <c r="N538" s="71"/>
      <c r="O538" s="72"/>
      <c r="P538" s="26"/>
      <c r="Q538" s="26"/>
      <c r="R538" s="26"/>
      <c r="S538" s="26"/>
    </row>
    <row r="539" spans="2:19" s="150" customFormat="1">
      <c r="B539" s="26"/>
      <c r="C539" s="26"/>
      <c r="D539" s="67"/>
      <c r="E539" s="67"/>
      <c r="F539" s="26"/>
      <c r="G539" s="69"/>
      <c r="H539" s="66"/>
      <c r="I539" s="26"/>
      <c r="J539" s="69"/>
      <c r="K539" s="69"/>
      <c r="L539" s="67"/>
      <c r="M539" s="69"/>
      <c r="N539" s="71"/>
      <c r="O539" s="72"/>
      <c r="P539" s="26"/>
      <c r="Q539" s="26"/>
      <c r="R539" s="26"/>
      <c r="S539" s="26"/>
    </row>
    <row r="540" spans="2:19" s="150" customFormat="1">
      <c r="B540" s="26"/>
      <c r="C540" s="26"/>
      <c r="D540" s="67"/>
      <c r="E540" s="67"/>
      <c r="F540" s="26"/>
      <c r="G540" s="69"/>
      <c r="H540" s="66"/>
      <c r="I540" s="26"/>
      <c r="J540" s="69"/>
      <c r="K540" s="69"/>
      <c r="L540" s="67"/>
      <c r="M540" s="69"/>
      <c r="N540" s="71"/>
      <c r="O540" s="72"/>
      <c r="P540" s="26"/>
      <c r="Q540" s="26"/>
      <c r="R540" s="26"/>
      <c r="S540" s="26"/>
    </row>
    <row r="541" spans="2:19" s="150" customFormat="1">
      <c r="B541" s="26"/>
      <c r="C541" s="26"/>
      <c r="D541" s="67"/>
      <c r="E541" s="67"/>
      <c r="F541" s="26"/>
      <c r="G541" s="69"/>
      <c r="H541" s="66"/>
      <c r="I541" s="26"/>
      <c r="J541" s="69"/>
      <c r="K541" s="69"/>
      <c r="L541" s="67"/>
      <c r="M541" s="69"/>
      <c r="N541" s="71"/>
      <c r="O541" s="72"/>
      <c r="P541" s="26"/>
      <c r="Q541" s="26"/>
      <c r="R541" s="26"/>
      <c r="S541" s="26"/>
    </row>
    <row r="542" spans="2:19" s="150" customFormat="1">
      <c r="B542" s="26"/>
      <c r="C542" s="26"/>
      <c r="D542" s="67"/>
      <c r="E542" s="67"/>
      <c r="F542" s="26"/>
      <c r="G542" s="69"/>
      <c r="H542" s="66"/>
      <c r="I542" s="26"/>
      <c r="J542" s="69"/>
      <c r="K542" s="69"/>
      <c r="L542" s="67"/>
      <c r="M542" s="69"/>
      <c r="N542" s="71"/>
      <c r="O542" s="72"/>
      <c r="P542" s="26"/>
      <c r="Q542" s="26"/>
      <c r="R542" s="26"/>
      <c r="S542" s="26"/>
    </row>
    <row r="543" spans="2:19" s="150" customFormat="1">
      <c r="B543" s="26"/>
      <c r="C543" s="26"/>
      <c r="D543" s="67"/>
      <c r="E543" s="67"/>
      <c r="F543" s="26"/>
      <c r="G543" s="69"/>
      <c r="H543" s="66"/>
      <c r="I543" s="26"/>
      <c r="J543" s="69"/>
      <c r="K543" s="69"/>
      <c r="L543" s="67"/>
      <c r="M543" s="69"/>
      <c r="N543" s="71"/>
      <c r="O543" s="72"/>
      <c r="P543" s="26"/>
      <c r="Q543" s="26"/>
      <c r="R543" s="26"/>
      <c r="S543" s="26"/>
    </row>
    <row r="544" spans="2:19"/>
    <row r="545" spans="2:19"/>
    <row r="546" spans="2:19"/>
    <row r="547" spans="2:19"/>
    <row r="548" spans="2:19"/>
    <row r="549" spans="2:19"/>
    <row r="550" spans="2:19"/>
    <row r="551" spans="2:19"/>
    <row r="552" spans="2:19"/>
    <row r="553" spans="2:19"/>
    <row r="554" spans="2:19"/>
    <row r="555" spans="2:19"/>
    <row r="556" spans="2:19"/>
    <row r="557" spans="2:19"/>
    <row r="558" spans="2:19"/>
    <row r="559" spans="2:19" s="150" customFormat="1">
      <c r="B559" s="26"/>
      <c r="C559" s="26"/>
      <c r="D559" s="67"/>
      <c r="E559" s="67"/>
      <c r="F559" s="26"/>
      <c r="G559" s="69"/>
      <c r="H559" s="66"/>
      <c r="I559" s="26"/>
      <c r="J559" s="69"/>
      <c r="K559" s="69"/>
      <c r="L559" s="67"/>
      <c r="M559" s="69"/>
      <c r="N559" s="71"/>
      <c r="O559" s="72"/>
      <c r="P559" s="26"/>
      <c r="Q559" s="26"/>
      <c r="R559" s="26"/>
      <c r="S559" s="26"/>
    </row>
    <row r="560" spans="2:19" s="150" customFormat="1">
      <c r="B560" s="26"/>
      <c r="C560" s="26"/>
      <c r="D560" s="67"/>
      <c r="E560" s="67"/>
      <c r="F560" s="26"/>
      <c r="G560" s="69"/>
      <c r="H560" s="66"/>
      <c r="I560" s="26"/>
      <c r="J560" s="69"/>
      <c r="K560" s="69"/>
      <c r="L560" s="67"/>
      <c r="M560" s="69"/>
      <c r="N560" s="71"/>
      <c r="O560" s="72"/>
      <c r="P560" s="26"/>
      <c r="Q560" s="26"/>
      <c r="R560" s="26"/>
      <c r="S560" s="26"/>
    </row>
    <row r="561" spans="2:19" s="150" customFormat="1">
      <c r="B561" s="26"/>
      <c r="C561" s="26"/>
      <c r="D561" s="67"/>
      <c r="E561" s="67"/>
      <c r="F561" s="26"/>
      <c r="G561" s="69"/>
      <c r="H561" s="66"/>
      <c r="I561" s="26"/>
      <c r="J561" s="69"/>
      <c r="K561" s="69"/>
      <c r="L561" s="67"/>
      <c r="M561" s="69"/>
      <c r="N561" s="71"/>
      <c r="O561" s="72"/>
      <c r="P561" s="26"/>
      <c r="Q561" s="26"/>
      <c r="R561" s="26"/>
      <c r="S561" s="26"/>
    </row>
    <row r="562" spans="2:19" s="150" customFormat="1">
      <c r="B562" s="26"/>
      <c r="C562" s="26"/>
      <c r="D562" s="67"/>
      <c r="E562" s="67"/>
      <c r="F562" s="26"/>
      <c r="G562" s="69"/>
      <c r="H562" s="66"/>
      <c r="I562" s="26"/>
      <c r="J562" s="69"/>
      <c r="K562" s="69"/>
      <c r="L562" s="67"/>
      <c r="M562" s="69"/>
      <c r="N562" s="71"/>
      <c r="O562" s="72"/>
      <c r="P562" s="26"/>
      <c r="Q562" s="26"/>
      <c r="R562" s="26"/>
      <c r="S562" s="26"/>
    </row>
    <row r="563" spans="2:19" s="150" customFormat="1">
      <c r="B563" s="26"/>
      <c r="C563" s="26"/>
      <c r="D563" s="67"/>
      <c r="E563" s="67"/>
      <c r="F563" s="26"/>
      <c r="G563" s="69"/>
      <c r="H563" s="66"/>
      <c r="I563" s="26"/>
      <c r="J563" s="69"/>
      <c r="K563" s="69"/>
      <c r="L563" s="67"/>
      <c r="M563" s="69"/>
      <c r="N563" s="71"/>
      <c r="O563" s="72"/>
      <c r="P563" s="26"/>
      <c r="Q563" s="26"/>
      <c r="R563" s="26"/>
      <c r="S563" s="26"/>
    </row>
    <row r="564" spans="2:19" s="150" customFormat="1">
      <c r="B564" s="26"/>
      <c r="C564" s="26"/>
      <c r="D564" s="67"/>
      <c r="E564" s="67"/>
      <c r="F564" s="26"/>
      <c r="G564" s="69"/>
      <c r="H564" s="66"/>
      <c r="I564" s="26"/>
      <c r="J564" s="69"/>
      <c r="K564" s="69"/>
      <c r="L564" s="67"/>
      <c r="M564" s="69"/>
      <c r="N564" s="71"/>
      <c r="O564" s="72"/>
      <c r="P564" s="26"/>
      <c r="Q564" s="26"/>
      <c r="R564" s="26"/>
      <c r="S564" s="26"/>
    </row>
    <row r="565" spans="2:19" s="150" customFormat="1">
      <c r="B565" s="26"/>
      <c r="C565" s="26"/>
      <c r="D565" s="67"/>
      <c r="E565" s="67"/>
      <c r="F565" s="26"/>
      <c r="G565" s="69"/>
      <c r="H565" s="66"/>
      <c r="I565" s="26"/>
      <c r="J565" s="69"/>
      <c r="K565" s="69"/>
      <c r="L565" s="67"/>
      <c r="M565" s="69"/>
      <c r="N565" s="71"/>
      <c r="O565" s="72"/>
      <c r="P565" s="26"/>
      <c r="Q565" s="26"/>
      <c r="R565" s="26"/>
      <c r="S565" s="26"/>
    </row>
    <row r="566" spans="2:19" s="150" customFormat="1">
      <c r="B566" s="26"/>
      <c r="C566" s="26"/>
      <c r="D566" s="67"/>
      <c r="E566" s="67"/>
      <c r="F566" s="26"/>
      <c r="G566" s="69"/>
      <c r="H566" s="66"/>
      <c r="I566" s="26"/>
      <c r="J566" s="69"/>
      <c r="K566" s="69"/>
      <c r="L566" s="67"/>
      <c r="M566" s="69"/>
      <c r="N566" s="71"/>
      <c r="O566" s="72"/>
      <c r="P566" s="26"/>
      <c r="Q566" s="26"/>
      <c r="R566" s="26"/>
      <c r="S566" s="26"/>
    </row>
    <row r="567" spans="2:19" s="150" customFormat="1">
      <c r="B567" s="26"/>
      <c r="C567" s="26"/>
      <c r="D567" s="67"/>
      <c r="E567" s="67"/>
      <c r="F567" s="26"/>
      <c r="G567" s="69"/>
      <c r="H567" s="66"/>
      <c r="I567" s="26"/>
      <c r="J567" s="69"/>
      <c r="K567" s="69"/>
      <c r="L567" s="67"/>
      <c r="M567" s="69"/>
      <c r="N567" s="71"/>
      <c r="O567" s="72"/>
      <c r="P567" s="26"/>
      <c r="Q567" s="26"/>
      <c r="R567" s="26"/>
      <c r="S567" s="26"/>
    </row>
    <row r="568" spans="2:19" s="150" customFormat="1">
      <c r="B568" s="26"/>
      <c r="C568" s="26"/>
      <c r="D568" s="67"/>
      <c r="E568" s="67"/>
      <c r="F568" s="26"/>
      <c r="G568" s="69"/>
      <c r="H568" s="66"/>
      <c r="I568" s="26"/>
      <c r="J568" s="69"/>
      <c r="K568" s="69"/>
      <c r="L568" s="67"/>
      <c r="M568" s="69"/>
      <c r="N568" s="71"/>
      <c r="O568" s="72"/>
      <c r="P568" s="26"/>
      <c r="Q568" s="26"/>
      <c r="R568" s="26"/>
      <c r="S568" s="26"/>
    </row>
    <row r="569" spans="2:19" s="150" customFormat="1">
      <c r="B569" s="26"/>
      <c r="C569" s="26"/>
      <c r="D569" s="67"/>
      <c r="E569" s="67"/>
      <c r="F569" s="26"/>
      <c r="G569" s="69"/>
      <c r="H569" s="66"/>
      <c r="I569" s="26"/>
      <c r="J569" s="69"/>
      <c r="K569" s="69"/>
      <c r="L569" s="67"/>
      <c r="M569" s="69"/>
      <c r="N569" s="71"/>
      <c r="O569" s="72"/>
      <c r="P569" s="26"/>
      <c r="Q569" s="26"/>
      <c r="R569" s="26"/>
      <c r="S569" s="26"/>
    </row>
    <row r="570" spans="2:19" s="150" customFormat="1">
      <c r="B570" s="26"/>
      <c r="C570" s="26"/>
      <c r="D570" s="67"/>
      <c r="E570" s="67"/>
      <c r="F570" s="26"/>
      <c r="G570" s="69"/>
      <c r="H570" s="66"/>
      <c r="I570" s="26"/>
      <c r="J570" s="69"/>
      <c r="K570" s="69"/>
      <c r="L570" s="67"/>
      <c r="M570" s="69"/>
      <c r="N570" s="71"/>
      <c r="O570" s="72"/>
      <c r="P570" s="26"/>
      <c r="Q570" s="26"/>
      <c r="R570" s="26"/>
      <c r="S570" s="26"/>
    </row>
    <row r="571" spans="2:19" s="150" customFormat="1">
      <c r="B571" s="26"/>
      <c r="C571" s="26"/>
      <c r="D571" s="67"/>
      <c r="E571" s="67"/>
      <c r="F571" s="26"/>
      <c r="G571" s="69"/>
      <c r="H571" s="66"/>
      <c r="I571" s="26"/>
      <c r="J571" s="69"/>
      <c r="K571" s="69"/>
      <c r="L571" s="67"/>
      <c r="M571" s="69"/>
      <c r="N571" s="71"/>
      <c r="O571" s="72"/>
      <c r="P571" s="26"/>
      <c r="Q571" s="26"/>
      <c r="R571" s="26"/>
      <c r="S571" s="26"/>
    </row>
    <row r="572" spans="2:19" s="150" customFormat="1">
      <c r="B572" s="26"/>
      <c r="C572" s="26"/>
      <c r="D572" s="67"/>
      <c r="E572" s="67"/>
      <c r="F572" s="26"/>
      <c r="G572" s="69"/>
      <c r="H572" s="66"/>
      <c r="I572" s="26"/>
      <c r="J572" s="69"/>
      <c r="K572" s="69"/>
      <c r="L572" s="67"/>
      <c r="M572" s="69"/>
      <c r="N572" s="71"/>
      <c r="O572" s="72"/>
      <c r="P572" s="26"/>
      <c r="Q572" s="26"/>
      <c r="R572" s="26"/>
      <c r="S572" s="26"/>
    </row>
    <row r="573" spans="2:19" s="150" customFormat="1">
      <c r="B573" s="26"/>
      <c r="C573" s="26"/>
      <c r="D573" s="67"/>
      <c r="E573" s="67"/>
      <c r="F573" s="26"/>
      <c r="G573" s="69"/>
      <c r="H573" s="66"/>
      <c r="I573" s="26"/>
      <c r="J573" s="69"/>
      <c r="K573" s="69"/>
      <c r="L573" s="67"/>
      <c r="M573" s="69"/>
      <c r="N573" s="71"/>
      <c r="O573" s="72"/>
      <c r="P573" s="26"/>
      <c r="Q573" s="26"/>
      <c r="R573" s="26"/>
      <c r="S573" s="26"/>
    </row>
    <row r="574" spans="2:19" s="150" customFormat="1">
      <c r="B574" s="26"/>
      <c r="C574" s="26"/>
      <c r="D574" s="67"/>
      <c r="E574" s="67"/>
      <c r="F574" s="26"/>
      <c r="G574" s="69"/>
      <c r="H574" s="66"/>
      <c r="I574" s="26"/>
      <c r="J574" s="69"/>
      <c r="K574" s="69"/>
      <c r="L574" s="67"/>
      <c r="M574" s="69"/>
      <c r="N574" s="71"/>
      <c r="O574" s="72"/>
      <c r="P574" s="26"/>
      <c r="Q574" s="26"/>
      <c r="R574" s="26"/>
      <c r="S574" s="26"/>
    </row>
    <row r="575" spans="2:19" s="150" customFormat="1">
      <c r="B575" s="26"/>
      <c r="C575" s="26"/>
      <c r="D575" s="67"/>
      <c r="E575" s="67"/>
      <c r="F575" s="26"/>
      <c r="G575" s="69"/>
      <c r="H575" s="66"/>
      <c r="I575" s="26"/>
      <c r="J575" s="69"/>
      <c r="K575" s="69"/>
      <c r="L575" s="67"/>
      <c r="M575" s="69"/>
      <c r="N575" s="71"/>
      <c r="O575" s="72"/>
      <c r="P575" s="26"/>
      <c r="Q575" s="26"/>
      <c r="R575" s="26"/>
      <c r="S575" s="26"/>
    </row>
    <row r="576" spans="2:19" s="150" customFormat="1">
      <c r="B576" s="26"/>
      <c r="C576" s="26"/>
      <c r="D576" s="67"/>
      <c r="E576" s="67"/>
      <c r="F576" s="26"/>
      <c r="G576" s="69"/>
      <c r="H576" s="66"/>
      <c r="I576" s="26"/>
      <c r="J576" s="69"/>
      <c r="K576" s="69"/>
      <c r="L576" s="67"/>
      <c r="M576" s="69"/>
      <c r="N576" s="71"/>
      <c r="O576" s="72"/>
      <c r="P576" s="26"/>
      <c r="Q576" s="26"/>
      <c r="R576" s="26"/>
      <c r="S576" s="26"/>
    </row>
    <row r="577" spans="2:19" s="150" customFormat="1">
      <c r="B577" s="26"/>
      <c r="C577" s="26"/>
      <c r="D577" s="67"/>
      <c r="E577" s="67"/>
      <c r="F577" s="26"/>
      <c r="G577" s="69"/>
      <c r="H577" s="66"/>
      <c r="I577" s="26"/>
      <c r="J577" s="69"/>
      <c r="K577" s="69"/>
      <c r="L577" s="67"/>
      <c r="M577" s="69"/>
      <c r="N577" s="71"/>
      <c r="O577" s="72"/>
      <c r="P577" s="26"/>
      <c r="Q577" s="26"/>
      <c r="R577" s="26"/>
      <c r="S577" s="26"/>
    </row>
    <row r="578" spans="2:19" s="150" customFormat="1">
      <c r="B578" s="26"/>
      <c r="C578" s="26"/>
      <c r="D578" s="67"/>
      <c r="E578" s="67"/>
      <c r="F578" s="26"/>
      <c r="G578" s="69"/>
      <c r="H578" s="66"/>
      <c r="I578" s="26"/>
      <c r="J578" s="69"/>
      <c r="K578" s="69"/>
      <c r="L578" s="67"/>
      <c r="M578" s="69"/>
      <c r="N578" s="71"/>
      <c r="O578" s="72"/>
      <c r="P578" s="26"/>
      <c r="Q578" s="26"/>
      <c r="R578" s="26"/>
      <c r="S578" s="26"/>
    </row>
    <row r="579" spans="2:19" s="150" customFormat="1">
      <c r="B579" s="26"/>
      <c r="C579" s="26"/>
      <c r="D579" s="67"/>
      <c r="E579" s="67"/>
      <c r="F579" s="26"/>
      <c r="G579" s="69"/>
      <c r="H579" s="66"/>
      <c r="I579" s="26"/>
      <c r="J579" s="69"/>
      <c r="K579" s="69"/>
      <c r="L579" s="67"/>
      <c r="M579" s="69"/>
      <c r="N579" s="71"/>
      <c r="O579" s="72"/>
      <c r="P579" s="26"/>
      <c r="Q579" s="26"/>
      <c r="R579" s="26"/>
      <c r="S579" s="26"/>
    </row>
    <row r="580" spans="2:19" s="150" customFormat="1">
      <c r="B580" s="26"/>
      <c r="C580" s="26"/>
      <c r="D580" s="67"/>
      <c r="E580" s="67"/>
      <c r="F580" s="26"/>
      <c r="G580" s="69"/>
      <c r="H580" s="66"/>
      <c r="I580" s="26"/>
      <c r="J580" s="69"/>
      <c r="K580" s="69"/>
      <c r="L580" s="67"/>
      <c r="M580" s="69"/>
      <c r="N580" s="71"/>
      <c r="O580" s="72"/>
      <c r="P580" s="26"/>
      <c r="Q580" s="26"/>
      <c r="R580" s="26"/>
      <c r="S580" s="26"/>
    </row>
    <row r="581" spans="2:19" s="150" customFormat="1">
      <c r="B581" s="26"/>
      <c r="C581" s="26"/>
      <c r="D581" s="67"/>
      <c r="E581" s="67"/>
      <c r="F581" s="26"/>
      <c r="G581" s="69"/>
      <c r="H581" s="66"/>
      <c r="I581" s="26"/>
      <c r="J581" s="69"/>
      <c r="K581" s="69"/>
      <c r="L581" s="67"/>
      <c r="M581" s="69"/>
      <c r="N581" s="71"/>
      <c r="O581" s="72"/>
      <c r="P581" s="26"/>
      <c r="Q581" s="26"/>
      <c r="R581" s="26"/>
      <c r="S581" s="26"/>
    </row>
    <row r="582" spans="2:19" s="150" customFormat="1">
      <c r="B582" s="26"/>
      <c r="C582" s="26"/>
      <c r="D582" s="67"/>
      <c r="E582" s="67"/>
      <c r="F582" s="26"/>
      <c r="G582" s="69"/>
      <c r="H582" s="66"/>
      <c r="I582" s="26"/>
      <c r="J582" s="69"/>
      <c r="K582" s="69"/>
      <c r="L582" s="67"/>
      <c r="M582" s="69"/>
      <c r="N582" s="71"/>
      <c r="O582" s="72"/>
      <c r="P582" s="26"/>
      <c r="Q582" s="26"/>
      <c r="R582" s="26"/>
      <c r="S582" s="26"/>
    </row>
    <row r="583" spans="2:19" s="150" customFormat="1">
      <c r="B583" s="26"/>
      <c r="C583" s="26"/>
      <c r="D583" s="67"/>
      <c r="E583" s="67"/>
      <c r="F583" s="26"/>
      <c r="G583" s="69"/>
      <c r="H583" s="66"/>
      <c r="I583" s="26"/>
      <c r="J583" s="69"/>
      <c r="K583" s="69"/>
      <c r="L583" s="67"/>
      <c r="M583" s="69"/>
      <c r="N583" s="71"/>
      <c r="O583" s="72"/>
      <c r="P583" s="26"/>
      <c r="Q583" s="26"/>
      <c r="R583" s="26"/>
      <c r="S583" s="26"/>
    </row>
    <row r="584" spans="2:19" s="150" customFormat="1">
      <c r="B584" s="26"/>
      <c r="C584" s="26"/>
      <c r="D584" s="67"/>
      <c r="E584" s="67"/>
      <c r="F584" s="26"/>
      <c r="G584" s="69"/>
      <c r="H584" s="66"/>
      <c r="I584" s="26"/>
      <c r="J584" s="69"/>
      <c r="K584" s="69"/>
      <c r="L584" s="67"/>
      <c r="M584" s="69"/>
      <c r="N584" s="71"/>
      <c r="O584" s="72"/>
      <c r="P584" s="26"/>
      <c r="Q584" s="26"/>
      <c r="R584" s="26"/>
      <c r="S584" s="26"/>
    </row>
    <row r="585" spans="2:19"/>
    <row r="586" spans="2:19"/>
    <row r="587" spans="2:19"/>
    <row r="588" spans="2:19"/>
    <row r="589" spans="2:19"/>
    <row r="590" spans="2:19"/>
    <row r="591" spans="2:19"/>
    <row r="592" spans="2:19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</sheetData>
  <mergeCells count="1">
    <mergeCell ref="A1:O1"/>
  </mergeCells>
  <pageMargins left="0.7" right="0.7" top="0.75" bottom="0.75" header="0.3" footer="0.3"/>
  <legacy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CF48C-1420-4233-B840-A6E9FB7512E7}">
  <dimension ref="A1:S609"/>
  <sheetViews>
    <sheetView zoomScale="70" zoomScaleNormal="70" workbookViewId="0">
      <selection activeCell="C8" sqref="C8"/>
    </sheetView>
  </sheetViews>
  <sheetFormatPr defaultColWidth="0" defaultRowHeight="11.4" zeroHeight="1"/>
  <cols>
    <col min="1" max="1" width="4.75" style="150" customWidth="1"/>
    <col min="2" max="2" width="4.75" style="26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71" t="s">
        <v>381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</row>
    <row r="2" spans="1:18" s="5" customFormat="1" ht="63.6" customHeight="1" thickBot="1">
      <c r="A2" s="149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52" customFormat="1" ht="24.9" customHeight="1">
      <c r="A3" s="11">
        <v>1</v>
      </c>
      <c r="B3" s="11">
        <v>1</v>
      </c>
      <c r="C3" s="7" t="s">
        <v>369</v>
      </c>
      <c r="D3" s="8">
        <v>189071.51</v>
      </c>
      <c r="E3" s="8">
        <v>368479.96</v>
      </c>
      <c r="F3" s="136">
        <f t="shared" ref="F3:F14" si="0">(D3-E3)/E3</f>
        <v>-0.48688794364827875</v>
      </c>
      <c r="G3" s="10">
        <v>27986</v>
      </c>
      <c r="H3" s="11">
        <v>634</v>
      </c>
      <c r="I3" s="11">
        <f t="shared" ref="I3:I17" si="1">G3/H3</f>
        <v>44.141955835962143</v>
      </c>
      <c r="J3" s="10">
        <v>33</v>
      </c>
      <c r="K3" s="10">
        <v>2</v>
      </c>
      <c r="L3" s="8">
        <v>641003</v>
      </c>
      <c r="M3" s="10">
        <v>95587</v>
      </c>
      <c r="N3" s="12">
        <v>46204</v>
      </c>
      <c r="O3" s="29" t="s">
        <v>215</v>
      </c>
      <c r="R3" s="6"/>
    </row>
    <row r="4" spans="1:18" s="52" customFormat="1" ht="24.9" customHeight="1">
      <c r="A4" s="11">
        <v>2</v>
      </c>
      <c r="B4" s="11" t="s">
        <v>51</v>
      </c>
      <c r="C4" s="7" t="s">
        <v>375</v>
      </c>
      <c r="D4" s="8">
        <v>79257.38</v>
      </c>
      <c r="E4" s="8">
        <v>10058.870000000001</v>
      </c>
      <c r="F4" s="136">
        <f t="shared" si="0"/>
        <v>6.8793522532849121</v>
      </c>
      <c r="G4" s="10">
        <v>12504</v>
      </c>
      <c r="H4" s="11">
        <v>375</v>
      </c>
      <c r="I4" s="11">
        <f t="shared" si="1"/>
        <v>33.344000000000001</v>
      </c>
      <c r="J4" s="10">
        <v>27</v>
      </c>
      <c r="K4" s="10">
        <v>1</v>
      </c>
      <c r="L4" s="8">
        <v>87061</v>
      </c>
      <c r="M4" s="10">
        <v>13614</v>
      </c>
      <c r="N4" s="153">
        <v>46213</v>
      </c>
      <c r="O4" s="30" t="s">
        <v>40</v>
      </c>
      <c r="R4" s="6"/>
    </row>
    <row r="5" spans="1:18" s="52" customFormat="1" ht="24.9" customHeight="1">
      <c r="A5" s="11">
        <v>3</v>
      </c>
      <c r="B5" s="11">
        <v>3</v>
      </c>
      <c r="C5" s="13" t="s">
        <v>333</v>
      </c>
      <c r="D5" s="8">
        <v>37155.22</v>
      </c>
      <c r="E5" s="8">
        <v>66918.73</v>
      </c>
      <c r="F5" s="136">
        <f t="shared" si="0"/>
        <v>-0.44477099311358714</v>
      </c>
      <c r="G5" s="10">
        <v>4699</v>
      </c>
      <c r="H5" s="11">
        <v>137</v>
      </c>
      <c r="I5" s="11">
        <f t="shared" si="1"/>
        <v>34.299270072992698</v>
      </c>
      <c r="J5" s="10">
        <v>12</v>
      </c>
      <c r="K5" s="10">
        <v>5</v>
      </c>
      <c r="L5" s="8">
        <v>357025</v>
      </c>
      <c r="M5" s="10">
        <v>45318</v>
      </c>
      <c r="N5" s="12">
        <v>46185</v>
      </c>
      <c r="O5" s="30" t="s">
        <v>88</v>
      </c>
      <c r="R5" s="6"/>
    </row>
    <row r="6" spans="1:18" s="52" customFormat="1" ht="24.9" customHeight="1">
      <c r="A6" s="11">
        <v>4</v>
      </c>
      <c r="B6" s="11">
        <v>2</v>
      </c>
      <c r="C6" s="13" t="s">
        <v>342</v>
      </c>
      <c r="D6" s="8">
        <v>34025.1</v>
      </c>
      <c r="E6" s="8">
        <v>71565.62</v>
      </c>
      <c r="F6" s="136">
        <f t="shared" si="0"/>
        <v>-0.52456081565422052</v>
      </c>
      <c r="G6" s="10">
        <v>5688</v>
      </c>
      <c r="H6" s="11">
        <v>226</v>
      </c>
      <c r="I6" s="11">
        <f t="shared" si="1"/>
        <v>25.168141592920353</v>
      </c>
      <c r="J6" s="10">
        <v>16</v>
      </c>
      <c r="K6" s="10">
        <v>4</v>
      </c>
      <c r="L6" s="8">
        <v>310498</v>
      </c>
      <c r="M6" s="10">
        <v>51246</v>
      </c>
      <c r="N6" s="12">
        <v>46192</v>
      </c>
      <c r="O6" s="30" t="s">
        <v>40</v>
      </c>
      <c r="R6" s="6"/>
    </row>
    <row r="7" spans="1:18" s="52" customFormat="1" ht="24.9" customHeight="1">
      <c r="A7" s="11">
        <v>5</v>
      </c>
      <c r="B7" s="11">
        <v>4</v>
      </c>
      <c r="C7" s="7" t="s">
        <v>371</v>
      </c>
      <c r="D7" s="8">
        <v>32506.07</v>
      </c>
      <c r="E7" s="8">
        <v>50463.17</v>
      </c>
      <c r="F7" s="136">
        <f t="shared" si="0"/>
        <v>-0.35584565931946011</v>
      </c>
      <c r="G7" s="10">
        <v>4404</v>
      </c>
      <c r="H7" s="11">
        <v>172</v>
      </c>
      <c r="I7" s="11">
        <f t="shared" si="1"/>
        <v>25.604651162790699</v>
      </c>
      <c r="J7" s="10">
        <v>14</v>
      </c>
      <c r="K7" s="10">
        <v>2</v>
      </c>
      <c r="L7" s="8">
        <v>88821.98</v>
      </c>
      <c r="M7" s="10">
        <v>11211</v>
      </c>
      <c r="N7" s="12">
        <v>46206</v>
      </c>
      <c r="O7" s="30" t="s">
        <v>44</v>
      </c>
      <c r="R7" s="6"/>
    </row>
    <row r="8" spans="1:18" s="52" customFormat="1" ht="24.9" customHeight="1">
      <c r="A8" s="11">
        <v>6</v>
      </c>
      <c r="B8" s="11" t="s">
        <v>51</v>
      </c>
      <c r="C8" s="7" t="s">
        <v>380</v>
      </c>
      <c r="D8" s="8">
        <v>24162.17</v>
      </c>
      <c r="E8" s="8">
        <v>2732.86</v>
      </c>
      <c r="F8" s="136">
        <f t="shared" si="0"/>
        <v>7.8413493556201184</v>
      </c>
      <c r="G8" s="10">
        <v>3081</v>
      </c>
      <c r="H8" s="11">
        <v>172</v>
      </c>
      <c r="I8" s="11">
        <f t="shared" si="1"/>
        <v>17.912790697674417</v>
      </c>
      <c r="J8" s="127">
        <v>14</v>
      </c>
      <c r="K8" s="10">
        <v>1</v>
      </c>
      <c r="L8" s="129">
        <v>26895.03</v>
      </c>
      <c r="M8" s="127">
        <v>3450</v>
      </c>
      <c r="N8" s="153">
        <v>46213</v>
      </c>
      <c r="O8" s="30" t="s">
        <v>41</v>
      </c>
      <c r="R8" s="6"/>
    </row>
    <row r="9" spans="1:18" s="52" customFormat="1" ht="24" customHeight="1">
      <c r="A9" s="11">
        <v>7</v>
      </c>
      <c r="B9" s="11">
        <v>5</v>
      </c>
      <c r="C9" s="13" t="s">
        <v>262</v>
      </c>
      <c r="D9" s="8">
        <v>16576.89</v>
      </c>
      <c r="E9" s="8">
        <v>22841.89</v>
      </c>
      <c r="F9" s="136">
        <f t="shared" si="0"/>
        <v>-0.27427677832263442</v>
      </c>
      <c r="G9" s="127">
        <v>2293</v>
      </c>
      <c r="H9" s="137">
        <v>75</v>
      </c>
      <c r="I9" s="11">
        <f t="shared" si="1"/>
        <v>30.573333333333334</v>
      </c>
      <c r="J9" s="127">
        <v>12</v>
      </c>
      <c r="K9" s="10">
        <v>12</v>
      </c>
      <c r="L9" s="129">
        <v>681717</v>
      </c>
      <c r="M9" s="127">
        <v>89814</v>
      </c>
      <c r="N9" s="12">
        <v>46136</v>
      </c>
      <c r="O9" s="30" t="s">
        <v>215</v>
      </c>
      <c r="R9" s="6"/>
    </row>
    <row r="10" spans="1:18" s="52" customFormat="1" ht="24.9" customHeight="1">
      <c r="A10" s="11">
        <v>8</v>
      </c>
      <c r="B10" s="11">
        <v>6</v>
      </c>
      <c r="C10" s="7" t="s">
        <v>315</v>
      </c>
      <c r="D10" s="8">
        <v>11144.06</v>
      </c>
      <c r="E10" s="8">
        <v>19286.809999999998</v>
      </c>
      <c r="F10" s="136">
        <f t="shared" si="0"/>
        <v>-0.42219267986774378</v>
      </c>
      <c r="G10" s="10">
        <v>1540</v>
      </c>
      <c r="H10" s="11">
        <v>61</v>
      </c>
      <c r="I10" s="11">
        <f t="shared" si="1"/>
        <v>25.245901639344261</v>
      </c>
      <c r="J10" s="10">
        <v>9</v>
      </c>
      <c r="K10" s="10">
        <v>7</v>
      </c>
      <c r="L10" s="8">
        <v>300499.02</v>
      </c>
      <c r="M10" s="10">
        <v>40019</v>
      </c>
      <c r="N10" s="12">
        <v>46171</v>
      </c>
      <c r="O10" s="30" t="s">
        <v>49</v>
      </c>
      <c r="R10" s="6"/>
    </row>
    <row r="11" spans="1:18" s="52" customFormat="1" ht="24.9" customHeight="1">
      <c r="A11" s="11">
        <v>9</v>
      </c>
      <c r="B11" s="11">
        <v>7</v>
      </c>
      <c r="C11" s="7" t="s">
        <v>324</v>
      </c>
      <c r="D11" s="8">
        <v>8810.74</v>
      </c>
      <c r="E11" s="8">
        <v>15339.84</v>
      </c>
      <c r="F11" s="136">
        <f t="shared" si="0"/>
        <v>-0.42563025429209173</v>
      </c>
      <c r="G11" s="10">
        <v>1142</v>
      </c>
      <c r="H11" s="11">
        <v>39</v>
      </c>
      <c r="I11" s="11">
        <f t="shared" si="1"/>
        <v>29.282051282051281</v>
      </c>
      <c r="J11" s="10">
        <v>6</v>
      </c>
      <c r="K11" s="10">
        <v>6</v>
      </c>
      <c r="L11" s="8">
        <v>288704</v>
      </c>
      <c r="M11" s="10">
        <v>35228</v>
      </c>
      <c r="N11" s="12">
        <v>46178</v>
      </c>
      <c r="O11" s="30" t="s">
        <v>308</v>
      </c>
      <c r="R11" s="6"/>
    </row>
    <row r="12" spans="1:18" s="52" customFormat="1" ht="24.9" customHeight="1">
      <c r="A12" s="11">
        <v>10</v>
      </c>
      <c r="B12" s="11">
        <v>9</v>
      </c>
      <c r="C12" s="13" t="s">
        <v>334</v>
      </c>
      <c r="D12" s="8">
        <v>6195.6</v>
      </c>
      <c r="E12" s="8">
        <v>13478.85</v>
      </c>
      <c r="F12" s="136">
        <f t="shared" si="0"/>
        <v>-0.54034654291723694</v>
      </c>
      <c r="G12" s="10">
        <v>817</v>
      </c>
      <c r="H12" s="11">
        <v>33</v>
      </c>
      <c r="I12" s="11">
        <f t="shared" si="1"/>
        <v>24.757575757575758</v>
      </c>
      <c r="J12" s="10">
        <v>5</v>
      </c>
      <c r="K12" s="10">
        <v>5</v>
      </c>
      <c r="L12" s="8">
        <v>136366</v>
      </c>
      <c r="M12" s="10">
        <v>17517</v>
      </c>
      <c r="N12" s="12">
        <v>46185</v>
      </c>
      <c r="O12" s="30" t="s">
        <v>215</v>
      </c>
      <c r="R12" s="6"/>
    </row>
    <row r="13" spans="1:18" s="52" customFormat="1" ht="24.9" customHeight="1">
      <c r="A13" s="11">
        <v>11</v>
      </c>
      <c r="B13" s="11">
        <v>13</v>
      </c>
      <c r="C13" s="7" t="s">
        <v>273</v>
      </c>
      <c r="D13" s="8">
        <v>4810.09</v>
      </c>
      <c r="E13" s="8">
        <v>7001.98</v>
      </c>
      <c r="F13" s="136">
        <f t="shared" si="0"/>
        <v>-0.31303859765380643</v>
      </c>
      <c r="G13" s="127">
        <v>654</v>
      </c>
      <c r="H13" s="137">
        <v>31</v>
      </c>
      <c r="I13" s="11">
        <f t="shared" si="1"/>
        <v>21.096774193548388</v>
      </c>
      <c r="J13" s="127">
        <v>5</v>
      </c>
      <c r="K13" s="10">
        <v>11</v>
      </c>
      <c r="L13" s="129">
        <v>934472</v>
      </c>
      <c r="M13" s="127">
        <v>112017</v>
      </c>
      <c r="N13" s="12">
        <v>46143</v>
      </c>
      <c r="O13" s="30" t="s">
        <v>40</v>
      </c>
      <c r="R13" s="6"/>
    </row>
    <row r="14" spans="1:18" s="52" customFormat="1" ht="24.9" customHeight="1">
      <c r="A14" s="11">
        <v>12</v>
      </c>
      <c r="B14" s="11">
        <v>8</v>
      </c>
      <c r="C14" s="7" t="s">
        <v>367</v>
      </c>
      <c r="D14" s="8">
        <v>4236.01</v>
      </c>
      <c r="E14" s="8">
        <v>14226.13</v>
      </c>
      <c r="F14" s="136">
        <f t="shared" si="0"/>
        <v>-0.70223736181238328</v>
      </c>
      <c r="G14" s="127">
        <v>528</v>
      </c>
      <c r="H14" s="11">
        <v>35</v>
      </c>
      <c r="I14" s="11">
        <f t="shared" si="1"/>
        <v>15.085714285714285</v>
      </c>
      <c r="J14" s="127">
        <v>6</v>
      </c>
      <c r="K14" s="10">
        <v>3</v>
      </c>
      <c r="L14" s="129">
        <v>32782</v>
      </c>
      <c r="M14" s="127">
        <v>4237</v>
      </c>
      <c r="N14" s="12">
        <v>46199</v>
      </c>
      <c r="O14" s="30" t="s">
        <v>308</v>
      </c>
      <c r="R14" s="6"/>
    </row>
    <row r="15" spans="1:18" s="52" customFormat="1" ht="24.9" customHeight="1">
      <c r="A15" s="11">
        <v>13</v>
      </c>
      <c r="B15" s="10" t="s">
        <v>53</v>
      </c>
      <c r="C15" s="7" t="s">
        <v>160</v>
      </c>
      <c r="D15" s="8">
        <v>1043.81</v>
      </c>
      <c r="E15" s="10" t="s">
        <v>53</v>
      </c>
      <c r="F15" s="10" t="s">
        <v>53</v>
      </c>
      <c r="G15" s="10">
        <v>437</v>
      </c>
      <c r="H15" s="11">
        <v>24</v>
      </c>
      <c r="I15" s="11">
        <f t="shared" si="1"/>
        <v>18.208333333333332</v>
      </c>
      <c r="J15" s="10">
        <v>4</v>
      </c>
      <c r="K15" s="10">
        <v>72</v>
      </c>
      <c r="L15" s="8">
        <v>26504.26</v>
      </c>
      <c r="M15" s="10">
        <v>5054</v>
      </c>
      <c r="N15" s="12">
        <v>45716</v>
      </c>
      <c r="O15" s="30" t="s">
        <v>44</v>
      </c>
      <c r="R15" s="6"/>
    </row>
    <row r="16" spans="1:18" s="52" customFormat="1" ht="24.9" customHeight="1">
      <c r="A16" s="11">
        <v>14</v>
      </c>
      <c r="B16" s="11">
        <v>10</v>
      </c>
      <c r="C16" s="7" t="s">
        <v>359</v>
      </c>
      <c r="D16" s="8">
        <v>978.18</v>
      </c>
      <c r="E16" s="8">
        <v>10656.67</v>
      </c>
      <c r="F16" s="136">
        <f>(D16-E16)/E16</f>
        <v>-0.908209600184673</v>
      </c>
      <c r="G16" s="10">
        <v>163</v>
      </c>
      <c r="H16" s="11">
        <v>21</v>
      </c>
      <c r="I16" s="11">
        <f t="shared" si="1"/>
        <v>7.7619047619047619</v>
      </c>
      <c r="J16" s="10">
        <v>3</v>
      </c>
      <c r="K16" s="10">
        <v>3</v>
      </c>
      <c r="L16" s="8">
        <v>33966.550000000003</v>
      </c>
      <c r="M16" s="10">
        <v>4687</v>
      </c>
      <c r="N16" s="12">
        <v>46199</v>
      </c>
      <c r="O16" s="30" t="s">
        <v>60</v>
      </c>
      <c r="R16" s="6"/>
    </row>
    <row r="17" spans="1:15" s="1" customFormat="1" ht="24.9" customHeight="1">
      <c r="A17" s="11">
        <v>15</v>
      </c>
      <c r="B17" s="10" t="s">
        <v>53</v>
      </c>
      <c r="C17" s="7" t="s">
        <v>117</v>
      </c>
      <c r="D17" s="8">
        <v>912.4</v>
      </c>
      <c r="E17" s="10" t="s">
        <v>53</v>
      </c>
      <c r="F17" s="10" t="s">
        <v>53</v>
      </c>
      <c r="G17" s="10">
        <v>130</v>
      </c>
      <c r="H17" s="11">
        <v>1</v>
      </c>
      <c r="I17" s="11">
        <f t="shared" si="1"/>
        <v>130</v>
      </c>
      <c r="J17" s="10">
        <v>1</v>
      </c>
      <c r="K17" s="10" t="s">
        <v>53</v>
      </c>
      <c r="L17" s="8">
        <v>10860.88</v>
      </c>
      <c r="M17" s="10">
        <v>1587</v>
      </c>
      <c r="N17" s="12">
        <v>46059</v>
      </c>
      <c r="O17" s="30" t="s">
        <v>49</v>
      </c>
    </row>
    <row r="18" spans="1:15" s="1" customFormat="1" ht="24.9" customHeight="1">
      <c r="A18" s="11">
        <v>16</v>
      </c>
      <c r="B18" s="11">
        <v>23</v>
      </c>
      <c r="C18" s="13" t="s">
        <v>343</v>
      </c>
      <c r="D18" s="8">
        <v>881</v>
      </c>
      <c r="E18" s="8">
        <v>489</v>
      </c>
      <c r="F18" s="136">
        <f>(D18-E18)/E18</f>
        <v>0.80163599182004086</v>
      </c>
      <c r="G18" s="10">
        <v>151</v>
      </c>
      <c r="H18" s="10" t="s">
        <v>53</v>
      </c>
      <c r="I18" s="10" t="s">
        <v>53</v>
      </c>
      <c r="J18" s="10">
        <v>4</v>
      </c>
      <c r="K18" s="10">
        <v>5</v>
      </c>
      <c r="L18" s="8">
        <v>15735</v>
      </c>
      <c r="M18" s="10">
        <v>2577</v>
      </c>
      <c r="N18" s="12">
        <v>46185</v>
      </c>
      <c r="O18" s="30" t="s">
        <v>46</v>
      </c>
    </row>
    <row r="19" spans="1:15" s="1" customFormat="1" ht="24.9" customHeight="1">
      <c r="A19" s="11">
        <v>17</v>
      </c>
      <c r="B19" s="10" t="s">
        <v>53</v>
      </c>
      <c r="C19" s="18" t="s">
        <v>384</v>
      </c>
      <c r="D19" s="8">
        <v>822.5</v>
      </c>
      <c r="E19" s="10" t="s">
        <v>53</v>
      </c>
      <c r="F19" s="10" t="s">
        <v>53</v>
      </c>
      <c r="G19" s="10">
        <v>386</v>
      </c>
      <c r="H19" s="11">
        <v>23</v>
      </c>
      <c r="I19" s="11">
        <f t="shared" ref="I19:I24" si="2">G19/H19</f>
        <v>16.782608695652176</v>
      </c>
      <c r="J19" s="10">
        <v>4</v>
      </c>
      <c r="K19" s="10">
        <v>47</v>
      </c>
      <c r="L19" s="8">
        <v>67157.78</v>
      </c>
      <c r="M19" s="10">
        <v>13556</v>
      </c>
      <c r="N19" s="12">
        <v>45891</v>
      </c>
      <c r="O19" s="30" t="s">
        <v>44</v>
      </c>
    </row>
    <row r="20" spans="1:15" s="1" customFormat="1" ht="24.9" customHeight="1">
      <c r="A20" s="11">
        <v>18</v>
      </c>
      <c r="B20" s="11">
        <v>24</v>
      </c>
      <c r="C20" s="18" t="s">
        <v>360</v>
      </c>
      <c r="D20" s="8">
        <v>617.04999999999995</v>
      </c>
      <c r="E20" s="8">
        <v>390</v>
      </c>
      <c r="F20" s="9">
        <f>(D20-E20)/E20</f>
        <v>0.58217948717948709</v>
      </c>
      <c r="G20" s="10">
        <v>97</v>
      </c>
      <c r="H20" s="11">
        <v>7</v>
      </c>
      <c r="I20" s="11">
        <f t="shared" si="2"/>
        <v>13.857142857142858</v>
      </c>
      <c r="J20" s="10">
        <v>3</v>
      </c>
      <c r="K20" s="10">
        <v>4</v>
      </c>
      <c r="L20" s="8">
        <v>2813.73</v>
      </c>
      <c r="M20" s="10">
        <v>452</v>
      </c>
      <c r="N20" s="12">
        <v>46192</v>
      </c>
      <c r="O20" s="30" t="s">
        <v>45</v>
      </c>
    </row>
    <row r="21" spans="1:15" s="1" customFormat="1" ht="24.9" customHeight="1">
      <c r="A21" s="11">
        <v>19</v>
      </c>
      <c r="B21" s="11">
        <v>34</v>
      </c>
      <c r="C21" s="18" t="s">
        <v>295</v>
      </c>
      <c r="D21" s="8">
        <v>591.6</v>
      </c>
      <c r="E21" s="10">
        <v>39</v>
      </c>
      <c r="F21" s="136">
        <f>(D21-E21)/E21</f>
        <v>14.16923076923077</v>
      </c>
      <c r="G21" s="10">
        <v>77</v>
      </c>
      <c r="H21" s="11">
        <v>1</v>
      </c>
      <c r="I21" s="11">
        <f t="shared" si="2"/>
        <v>77</v>
      </c>
      <c r="J21" s="10">
        <v>1</v>
      </c>
      <c r="K21" s="10" t="s">
        <v>53</v>
      </c>
      <c r="L21" s="8">
        <v>10227.25</v>
      </c>
      <c r="M21" s="10">
        <v>1358</v>
      </c>
      <c r="N21" s="12">
        <v>46104</v>
      </c>
      <c r="O21" s="30" t="s">
        <v>47</v>
      </c>
    </row>
    <row r="22" spans="1:15" s="1" customFormat="1" ht="24.9" customHeight="1">
      <c r="A22" s="11">
        <v>20</v>
      </c>
      <c r="B22" s="11">
        <v>12</v>
      </c>
      <c r="C22" s="18" t="s">
        <v>370</v>
      </c>
      <c r="D22" s="8">
        <v>583.91</v>
      </c>
      <c r="E22" s="8">
        <v>7990.26</v>
      </c>
      <c r="F22" s="136">
        <f>(D22-E22)/E22</f>
        <v>-0.92692227787331083</v>
      </c>
      <c r="G22" s="10">
        <v>88</v>
      </c>
      <c r="H22" s="11">
        <v>16</v>
      </c>
      <c r="I22" s="11">
        <f t="shared" si="2"/>
        <v>5.5</v>
      </c>
      <c r="J22" s="10">
        <v>6</v>
      </c>
      <c r="K22" s="10">
        <v>2</v>
      </c>
      <c r="L22" s="8">
        <v>12349</v>
      </c>
      <c r="M22" s="10">
        <v>1524</v>
      </c>
      <c r="N22" s="12">
        <v>46206</v>
      </c>
      <c r="O22" s="30" t="s">
        <v>88</v>
      </c>
    </row>
    <row r="23" spans="1:15" s="1" customFormat="1" ht="24.9" customHeight="1">
      <c r="A23" s="11">
        <v>21</v>
      </c>
      <c r="B23" s="11">
        <v>21</v>
      </c>
      <c r="C23" s="18" t="s">
        <v>238</v>
      </c>
      <c r="D23" s="8">
        <v>469.2</v>
      </c>
      <c r="E23" s="10">
        <v>816</v>
      </c>
      <c r="F23" s="136">
        <f>(D23-E23)/E23</f>
        <v>-0.42499999999999999</v>
      </c>
      <c r="G23" s="10">
        <v>50</v>
      </c>
      <c r="H23" s="11">
        <v>5</v>
      </c>
      <c r="I23" s="11">
        <f t="shared" si="2"/>
        <v>10</v>
      </c>
      <c r="J23" s="10">
        <v>1</v>
      </c>
      <c r="K23" s="10" t="s">
        <v>53</v>
      </c>
      <c r="L23" s="8">
        <v>201645.99</v>
      </c>
      <c r="M23" s="10">
        <v>27841</v>
      </c>
      <c r="N23" s="12">
        <v>46122</v>
      </c>
      <c r="O23" s="30" t="s">
        <v>47</v>
      </c>
    </row>
    <row r="24" spans="1:15" s="1" customFormat="1" ht="24.9" customHeight="1">
      <c r="A24" s="11">
        <v>22</v>
      </c>
      <c r="B24" s="10" t="s">
        <v>53</v>
      </c>
      <c r="C24" s="144" t="s">
        <v>210</v>
      </c>
      <c r="D24" s="8">
        <v>430</v>
      </c>
      <c r="E24" s="10" t="s">
        <v>53</v>
      </c>
      <c r="F24" s="10" t="s">
        <v>53</v>
      </c>
      <c r="G24" s="10">
        <v>58</v>
      </c>
      <c r="H24" s="11">
        <v>1</v>
      </c>
      <c r="I24" s="11">
        <f t="shared" si="2"/>
        <v>58</v>
      </c>
      <c r="J24" s="10">
        <v>1</v>
      </c>
      <c r="K24" s="10" t="s">
        <v>53</v>
      </c>
      <c r="L24" s="8">
        <v>1308.6099999999999</v>
      </c>
      <c r="M24" s="10">
        <v>213</v>
      </c>
      <c r="N24" s="12">
        <v>46087</v>
      </c>
      <c r="O24" s="30" t="s">
        <v>47</v>
      </c>
    </row>
    <row r="25" spans="1:15" s="1" customFormat="1" ht="24.9" customHeight="1">
      <c r="A25" s="11">
        <v>23</v>
      </c>
      <c r="B25" s="11">
        <v>14</v>
      </c>
      <c r="C25" s="18" t="s">
        <v>373</v>
      </c>
      <c r="D25" s="8">
        <v>299</v>
      </c>
      <c r="E25" s="8">
        <v>6601</v>
      </c>
      <c r="F25" s="136">
        <f>(D25-E25)/E25</f>
        <v>-0.95470383275261328</v>
      </c>
      <c r="G25" s="10">
        <v>43</v>
      </c>
      <c r="H25" s="10" t="s">
        <v>53</v>
      </c>
      <c r="I25" s="10" t="s">
        <v>53</v>
      </c>
      <c r="J25" s="10">
        <v>3</v>
      </c>
      <c r="K25" s="10">
        <v>3</v>
      </c>
      <c r="L25" s="8">
        <v>15781</v>
      </c>
      <c r="M25" s="10">
        <v>2176</v>
      </c>
      <c r="N25" s="12">
        <v>46199</v>
      </c>
      <c r="O25" s="30" t="s">
        <v>46</v>
      </c>
    </row>
    <row r="26" spans="1:15" s="1" customFormat="1" ht="24.9" customHeight="1">
      <c r="A26" s="11">
        <v>24</v>
      </c>
      <c r="B26" s="11">
        <v>22</v>
      </c>
      <c r="C26" s="18" t="s">
        <v>313</v>
      </c>
      <c r="D26" s="8">
        <v>292.5</v>
      </c>
      <c r="E26" s="8">
        <v>662.27</v>
      </c>
      <c r="F26" s="136">
        <f>(D26-E26)/E26</f>
        <v>-0.55833723405861657</v>
      </c>
      <c r="G26" s="10">
        <v>48</v>
      </c>
      <c r="H26" s="11">
        <v>6</v>
      </c>
      <c r="I26" s="11">
        <f>G26/H26</f>
        <v>8</v>
      </c>
      <c r="J26" s="10">
        <v>1</v>
      </c>
      <c r="K26" s="10">
        <v>7</v>
      </c>
      <c r="L26" s="8">
        <v>92385.85</v>
      </c>
      <c r="M26" s="10">
        <v>17675</v>
      </c>
      <c r="N26" s="12">
        <v>46171</v>
      </c>
      <c r="O26" s="30" t="s">
        <v>44</v>
      </c>
    </row>
    <row r="27" spans="1:15" s="1" customFormat="1" ht="24.9" customHeight="1">
      <c r="A27" s="11">
        <v>25</v>
      </c>
      <c r="B27" s="10" t="s">
        <v>53</v>
      </c>
      <c r="C27" s="18" t="s">
        <v>292</v>
      </c>
      <c r="D27" s="8">
        <v>255.55</v>
      </c>
      <c r="E27" s="10" t="s">
        <v>53</v>
      </c>
      <c r="F27" s="10" t="s">
        <v>53</v>
      </c>
      <c r="G27" s="10">
        <v>27</v>
      </c>
      <c r="H27" s="11">
        <v>6</v>
      </c>
      <c r="I27" s="11">
        <f>G27/H27</f>
        <v>4.5</v>
      </c>
      <c r="J27" s="10">
        <v>1</v>
      </c>
      <c r="K27" s="10" t="s">
        <v>53</v>
      </c>
      <c r="L27" s="8">
        <v>9049.3700000000008</v>
      </c>
      <c r="M27" s="10">
        <v>1188</v>
      </c>
      <c r="N27" s="12">
        <v>46150</v>
      </c>
      <c r="O27" s="30" t="s">
        <v>45</v>
      </c>
    </row>
    <row r="28" spans="1:15" s="1" customFormat="1" ht="24.9" customHeight="1">
      <c r="A28" s="11">
        <v>26</v>
      </c>
      <c r="B28" s="11">
        <v>29</v>
      </c>
      <c r="C28" s="53" t="s">
        <v>184</v>
      </c>
      <c r="D28" s="8">
        <v>250</v>
      </c>
      <c r="E28" s="8">
        <v>150.5</v>
      </c>
      <c r="F28" s="136">
        <f>(D28-E28)/E28</f>
        <v>0.66112956810631229</v>
      </c>
      <c r="G28" s="141">
        <v>43</v>
      </c>
      <c r="H28" s="141">
        <v>2</v>
      </c>
      <c r="I28" s="11">
        <f>G28/H28</f>
        <v>21.5</v>
      </c>
      <c r="J28" s="141">
        <v>1</v>
      </c>
      <c r="K28" s="10">
        <v>17</v>
      </c>
      <c r="L28" s="139">
        <v>700167.32</v>
      </c>
      <c r="M28" s="141">
        <v>79493</v>
      </c>
      <c r="N28" s="12">
        <v>46101</v>
      </c>
      <c r="O28" s="30" t="s">
        <v>41</v>
      </c>
    </row>
    <row r="29" spans="1:15" s="1" customFormat="1" ht="24.9" customHeight="1">
      <c r="A29" s="11">
        <v>27</v>
      </c>
      <c r="B29" s="11">
        <v>33</v>
      </c>
      <c r="C29" s="7" t="s">
        <v>347</v>
      </c>
      <c r="D29" s="8">
        <v>230.23</v>
      </c>
      <c r="E29" s="10">
        <v>70</v>
      </c>
      <c r="F29" s="136">
        <f>(D29-E29)/E29</f>
        <v>2.2889999999999997</v>
      </c>
      <c r="G29" s="10">
        <v>33</v>
      </c>
      <c r="H29" s="11">
        <v>2</v>
      </c>
      <c r="I29" s="11">
        <f>G29/H29</f>
        <v>16.5</v>
      </c>
      <c r="J29" s="10">
        <v>2</v>
      </c>
      <c r="K29" s="10" t="s">
        <v>53</v>
      </c>
      <c r="L29" s="8">
        <v>36074.21</v>
      </c>
      <c r="M29" s="10">
        <v>5596</v>
      </c>
      <c r="N29" s="12">
        <v>45926</v>
      </c>
      <c r="O29" s="30" t="s">
        <v>47</v>
      </c>
    </row>
    <row r="30" spans="1:15" s="1" customFormat="1" ht="24.9" customHeight="1">
      <c r="A30" s="11">
        <v>28</v>
      </c>
      <c r="B30" s="10" t="s">
        <v>53</v>
      </c>
      <c r="C30" s="7" t="s">
        <v>294</v>
      </c>
      <c r="D30" s="8">
        <v>220</v>
      </c>
      <c r="E30" s="10" t="s">
        <v>53</v>
      </c>
      <c r="F30" s="10" t="s">
        <v>53</v>
      </c>
      <c r="G30" s="10">
        <v>76</v>
      </c>
      <c r="H30" s="11">
        <v>2</v>
      </c>
      <c r="I30" s="11">
        <f>G30/H30</f>
        <v>38</v>
      </c>
      <c r="J30" s="10">
        <v>2</v>
      </c>
      <c r="K30" s="10">
        <v>9</v>
      </c>
      <c r="L30" s="8" t="s">
        <v>383</v>
      </c>
      <c r="M30" s="10">
        <v>807</v>
      </c>
      <c r="N30" s="12">
        <v>46150</v>
      </c>
      <c r="O30" s="30" t="s">
        <v>90</v>
      </c>
    </row>
    <row r="31" spans="1:15" s="1" customFormat="1" ht="24.9" customHeight="1">
      <c r="A31" s="11">
        <v>29</v>
      </c>
      <c r="B31" s="11">
        <v>27</v>
      </c>
      <c r="C31" s="7" t="s">
        <v>269</v>
      </c>
      <c r="D31" s="8">
        <v>195</v>
      </c>
      <c r="E31" s="8">
        <v>165</v>
      </c>
      <c r="F31" s="136">
        <f>(D31-E31)/E31</f>
        <v>0.18181818181818182</v>
      </c>
      <c r="G31" s="10">
        <v>39</v>
      </c>
      <c r="H31" s="10" t="s">
        <v>53</v>
      </c>
      <c r="I31" s="10" t="s">
        <v>53</v>
      </c>
      <c r="J31" s="10">
        <v>1</v>
      </c>
      <c r="K31" s="11">
        <v>12</v>
      </c>
      <c r="L31" s="8">
        <v>75341</v>
      </c>
      <c r="M31" s="10">
        <v>13651</v>
      </c>
      <c r="N31" s="12">
        <v>46136</v>
      </c>
      <c r="O31" s="30" t="s">
        <v>46</v>
      </c>
    </row>
    <row r="32" spans="1:15" s="1" customFormat="1" ht="24.9" customHeight="1">
      <c r="A32" s="11">
        <v>30</v>
      </c>
      <c r="B32" s="10" t="s">
        <v>53</v>
      </c>
      <c r="C32" s="7" t="s">
        <v>234</v>
      </c>
      <c r="D32" s="8">
        <v>133.5</v>
      </c>
      <c r="E32" s="10" t="s">
        <v>53</v>
      </c>
      <c r="F32" s="10" t="s">
        <v>53</v>
      </c>
      <c r="G32" s="10">
        <v>24</v>
      </c>
      <c r="H32" s="11">
        <v>1</v>
      </c>
      <c r="I32" s="11">
        <f t="shared" ref="I32:I40" si="3">G32/H32</f>
        <v>24</v>
      </c>
      <c r="J32" s="10">
        <v>1</v>
      </c>
      <c r="K32" s="10" t="s">
        <v>53</v>
      </c>
      <c r="L32" s="8">
        <v>11654.33</v>
      </c>
      <c r="M32" s="10">
        <v>1922</v>
      </c>
      <c r="N32" s="12">
        <v>46115</v>
      </c>
      <c r="O32" s="30" t="s">
        <v>49</v>
      </c>
    </row>
    <row r="33" spans="1:15" s="1" customFormat="1" ht="24.9" customHeight="1">
      <c r="A33" s="11">
        <v>31</v>
      </c>
      <c r="B33" s="10" t="s">
        <v>53</v>
      </c>
      <c r="C33" s="53" t="s">
        <v>135</v>
      </c>
      <c r="D33" s="8">
        <v>123.75</v>
      </c>
      <c r="E33" s="10" t="s">
        <v>53</v>
      </c>
      <c r="F33" s="10" t="s">
        <v>53</v>
      </c>
      <c r="G33" s="10">
        <v>25</v>
      </c>
      <c r="H33" s="11">
        <v>1</v>
      </c>
      <c r="I33" s="11">
        <f t="shared" si="3"/>
        <v>25</v>
      </c>
      <c r="J33" s="10">
        <v>1</v>
      </c>
      <c r="K33" s="10">
        <v>21</v>
      </c>
      <c r="L33" s="8">
        <v>329503.93</v>
      </c>
      <c r="M33" s="10">
        <v>54396</v>
      </c>
      <c r="N33" s="23">
        <v>46073</v>
      </c>
      <c r="O33" s="29" t="s">
        <v>41</v>
      </c>
    </row>
    <row r="34" spans="1:15" s="1" customFormat="1" ht="24.9" customHeight="1">
      <c r="A34" s="11">
        <v>32</v>
      </c>
      <c r="B34" s="11">
        <v>17</v>
      </c>
      <c r="C34" s="7" t="s">
        <v>368</v>
      </c>
      <c r="D34" s="8">
        <v>122</v>
      </c>
      <c r="E34" s="8">
        <v>1339.15</v>
      </c>
      <c r="F34" s="136">
        <f>(D34-E34)/E34</f>
        <v>-0.90889743494007391</v>
      </c>
      <c r="G34" s="10">
        <v>29</v>
      </c>
      <c r="H34" s="11">
        <v>3</v>
      </c>
      <c r="I34" s="11">
        <f t="shared" si="3"/>
        <v>9.6666666666666661</v>
      </c>
      <c r="J34" s="10">
        <v>1</v>
      </c>
      <c r="K34" s="10">
        <v>3</v>
      </c>
      <c r="L34" s="8">
        <v>6195</v>
      </c>
      <c r="M34" s="10">
        <v>919</v>
      </c>
      <c r="N34" s="12">
        <v>46199</v>
      </c>
      <c r="O34" s="30" t="s">
        <v>88</v>
      </c>
    </row>
    <row r="35" spans="1:15" s="1" customFormat="1" ht="24.9" customHeight="1">
      <c r="A35" s="11">
        <v>33</v>
      </c>
      <c r="B35" s="10" t="s">
        <v>53</v>
      </c>
      <c r="C35" s="7" t="s">
        <v>86</v>
      </c>
      <c r="D35" s="8">
        <v>116.13</v>
      </c>
      <c r="E35" s="10" t="s">
        <v>53</v>
      </c>
      <c r="F35" s="10" t="s">
        <v>53</v>
      </c>
      <c r="G35" s="10">
        <v>25</v>
      </c>
      <c r="H35" s="11">
        <v>1</v>
      </c>
      <c r="I35" s="11">
        <f t="shared" si="3"/>
        <v>25</v>
      </c>
      <c r="J35" s="10">
        <v>1</v>
      </c>
      <c r="K35" s="10" t="s">
        <v>53</v>
      </c>
      <c r="L35" s="8">
        <v>41436</v>
      </c>
      <c r="M35" s="10">
        <v>6578</v>
      </c>
      <c r="N35" s="12">
        <v>46038</v>
      </c>
      <c r="O35" s="30" t="s">
        <v>215</v>
      </c>
    </row>
    <row r="36" spans="1:15" s="1" customFormat="1" ht="24.9" customHeight="1">
      <c r="A36" s="11">
        <v>34</v>
      </c>
      <c r="B36" s="11">
        <v>32</v>
      </c>
      <c r="C36" s="7" t="s">
        <v>279</v>
      </c>
      <c r="D36" s="8">
        <v>115</v>
      </c>
      <c r="E36" s="8">
        <v>105</v>
      </c>
      <c r="F36" s="136">
        <f>(D36-E36)/E36</f>
        <v>9.5238095238095233E-2</v>
      </c>
      <c r="G36" s="10">
        <v>23</v>
      </c>
      <c r="H36" s="11">
        <v>1</v>
      </c>
      <c r="I36" s="11">
        <f t="shared" si="3"/>
        <v>23</v>
      </c>
      <c r="J36" s="10">
        <v>1</v>
      </c>
      <c r="K36" s="10">
        <v>11</v>
      </c>
      <c r="L36" s="8">
        <v>19691.060000000001</v>
      </c>
      <c r="M36" s="10">
        <v>3936</v>
      </c>
      <c r="N36" s="12">
        <v>46143</v>
      </c>
      <c r="O36" s="30" t="s">
        <v>49</v>
      </c>
    </row>
    <row r="37" spans="1:15" s="1" customFormat="1" ht="24.9" customHeight="1">
      <c r="A37" s="11">
        <v>35</v>
      </c>
      <c r="B37" s="10" t="s">
        <v>53</v>
      </c>
      <c r="C37" s="135" t="s">
        <v>236</v>
      </c>
      <c r="D37" s="8">
        <v>95.5</v>
      </c>
      <c r="E37" s="10" t="s">
        <v>53</v>
      </c>
      <c r="F37" s="10" t="s">
        <v>53</v>
      </c>
      <c r="G37" s="10">
        <v>10</v>
      </c>
      <c r="H37" s="11">
        <v>1</v>
      </c>
      <c r="I37" s="11">
        <f t="shared" si="3"/>
        <v>10</v>
      </c>
      <c r="J37" s="10">
        <v>1</v>
      </c>
      <c r="K37" s="10" t="s">
        <v>53</v>
      </c>
      <c r="L37" s="8">
        <v>27165.919999999998</v>
      </c>
      <c r="M37" s="10">
        <v>3720</v>
      </c>
      <c r="N37" s="23">
        <v>46104</v>
      </c>
      <c r="O37" s="29" t="s">
        <v>47</v>
      </c>
    </row>
    <row r="38" spans="1:15" s="1" customFormat="1" ht="24.9" customHeight="1">
      <c r="A38" s="11">
        <v>36</v>
      </c>
      <c r="B38" s="11">
        <v>28</v>
      </c>
      <c r="C38" s="7" t="s">
        <v>358</v>
      </c>
      <c r="D38" s="8">
        <v>28</v>
      </c>
      <c r="E38" s="8">
        <v>161</v>
      </c>
      <c r="F38" s="136">
        <f>(D38-E38)/E38</f>
        <v>-0.82608695652173914</v>
      </c>
      <c r="G38" s="10">
        <v>4</v>
      </c>
      <c r="H38" s="11">
        <v>1</v>
      </c>
      <c r="I38" s="11">
        <f t="shared" si="3"/>
        <v>4</v>
      </c>
      <c r="J38" s="10">
        <v>1</v>
      </c>
      <c r="K38" s="10">
        <v>4</v>
      </c>
      <c r="L38" s="8">
        <v>4791.22</v>
      </c>
      <c r="M38" s="10">
        <v>704</v>
      </c>
      <c r="N38" s="12">
        <v>46192</v>
      </c>
      <c r="O38" s="30" t="s">
        <v>49</v>
      </c>
    </row>
    <row r="39" spans="1:15" s="1" customFormat="1" ht="24.9" customHeight="1">
      <c r="A39" s="11">
        <v>37</v>
      </c>
      <c r="B39" s="11">
        <v>36</v>
      </c>
      <c r="C39" s="7" t="s">
        <v>58</v>
      </c>
      <c r="D39" s="8">
        <v>9</v>
      </c>
      <c r="E39" s="8">
        <v>14</v>
      </c>
      <c r="F39" s="136">
        <f>(D39-E39)/E39</f>
        <v>-0.35714285714285715</v>
      </c>
      <c r="G39" s="10">
        <v>3</v>
      </c>
      <c r="H39" s="11">
        <v>1</v>
      </c>
      <c r="I39" s="11">
        <f t="shared" si="3"/>
        <v>3</v>
      </c>
      <c r="J39" s="10">
        <v>1</v>
      </c>
      <c r="K39" s="10">
        <v>27</v>
      </c>
      <c r="L39" s="8">
        <v>38648.86</v>
      </c>
      <c r="M39" s="10">
        <v>6741</v>
      </c>
      <c r="N39" s="12">
        <v>46031</v>
      </c>
      <c r="O39" s="30" t="s">
        <v>44</v>
      </c>
    </row>
    <row r="40" spans="1:15" s="1" customFormat="1" ht="24.9" customHeight="1">
      <c r="A40" s="11">
        <v>38</v>
      </c>
      <c r="B40" s="10" t="s">
        <v>53</v>
      </c>
      <c r="C40" s="13" t="s">
        <v>198</v>
      </c>
      <c r="D40" s="8">
        <v>0</v>
      </c>
      <c r="E40" s="10" t="s">
        <v>53</v>
      </c>
      <c r="F40" s="10" t="s">
        <v>53</v>
      </c>
      <c r="G40" s="10">
        <v>0</v>
      </c>
      <c r="H40" s="11">
        <v>1</v>
      </c>
      <c r="I40" s="11">
        <f t="shared" si="3"/>
        <v>0</v>
      </c>
      <c r="J40" s="10">
        <v>1</v>
      </c>
      <c r="K40" s="10" t="s">
        <v>53</v>
      </c>
      <c r="L40" s="8">
        <v>5892.99</v>
      </c>
      <c r="M40" s="10">
        <v>843</v>
      </c>
      <c r="N40" s="23">
        <v>46104</v>
      </c>
      <c r="O40" s="29" t="s">
        <v>47</v>
      </c>
    </row>
    <row r="41" spans="1:15" ht="24.6" customHeight="1">
      <c r="A41" s="22"/>
      <c r="B41" s="22"/>
      <c r="C41" s="130" t="s">
        <v>388</v>
      </c>
      <c r="D41" s="131">
        <f>SUBTOTAL(109,Table1324567891011121314151617181920212223242526272830[Pajamos 
(GBO)])</f>
        <v>457765.64999999991</v>
      </c>
      <c r="E41" s="132">
        <f>SUBTOTAL(109,Table1324567891011121314151617181920212223242526272830[Pajamos 
praeita sav.
(GBO LW)])</f>
        <v>692043.55999999994</v>
      </c>
      <c r="F41" s="133">
        <f t="shared" ref="F41" si="4">(D41-E41)/E41</f>
        <v>-0.33853058324825686</v>
      </c>
      <c r="G41" s="134">
        <f>SUBTOTAL(109,Table1324567891011121314151617181920212223242526272830[Žiūrovų sk. 
(ADM)])</f>
        <v>67425</v>
      </c>
      <c r="H41" s="22"/>
      <c r="I41" s="22"/>
      <c r="J41" s="21"/>
      <c r="K41" s="10"/>
      <c r="L41" s="8"/>
      <c r="M41" s="10"/>
      <c r="N41" s="23"/>
      <c r="O41" s="29" t="s">
        <v>15</v>
      </c>
    </row>
    <row r="42" spans="1:15">
      <c r="F42" s="68"/>
      <c r="L42" s="70"/>
    </row>
    <row r="43" spans="1:15">
      <c r="F43" s="68"/>
      <c r="L43" s="70"/>
    </row>
    <row r="44" spans="1:15">
      <c r="F44" s="68"/>
      <c r="L44" s="70"/>
    </row>
    <row r="45" spans="1:15">
      <c r="F45" s="68"/>
      <c r="L45" s="70"/>
    </row>
    <row r="46" spans="1:15">
      <c r="F46" s="68"/>
      <c r="L46" s="70"/>
    </row>
    <row r="47" spans="1:15">
      <c r="F47" s="68"/>
      <c r="L47" s="70"/>
    </row>
    <row r="48" spans="1:15">
      <c r="F48" s="68"/>
      <c r="L48" s="70"/>
    </row>
    <row r="49" spans="1:19">
      <c r="F49" s="68"/>
      <c r="L49" s="70"/>
    </row>
    <row r="50" spans="1:19">
      <c r="F50" s="68"/>
      <c r="L50" s="70"/>
    </row>
    <row r="51" spans="1:19" s="69" customFormat="1">
      <c r="A51" s="150"/>
      <c r="B51" s="26"/>
      <c r="C51" s="26"/>
      <c r="D51" s="67"/>
      <c r="E51" s="67"/>
      <c r="F51" s="68"/>
      <c r="H51" s="66"/>
      <c r="I51" s="26"/>
      <c r="L51" s="70"/>
      <c r="N51" s="71"/>
      <c r="O51" s="72"/>
      <c r="P51" s="26"/>
      <c r="Q51" s="26"/>
      <c r="R51" s="26"/>
      <c r="S51" s="26"/>
    </row>
    <row r="52" spans="1:19" s="69" customFormat="1">
      <c r="A52" s="150"/>
      <c r="B52" s="26"/>
      <c r="C52" s="26"/>
      <c r="D52" s="67"/>
      <c r="E52" s="67"/>
      <c r="F52" s="68"/>
      <c r="H52" s="66"/>
      <c r="I52" s="26"/>
      <c r="L52" s="70"/>
      <c r="N52" s="71"/>
      <c r="O52" s="72"/>
      <c r="P52" s="26"/>
      <c r="Q52" s="26"/>
      <c r="R52" s="26"/>
      <c r="S52" s="26"/>
    </row>
    <row r="53" spans="1:19" s="69" customFormat="1">
      <c r="A53" s="150"/>
      <c r="B53" s="26"/>
      <c r="C53" s="26"/>
      <c r="D53" s="67"/>
      <c r="E53" s="67"/>
      <c r="F53" s="68"/>
      <c r="H53" s="66"/>
      <c r="I53" s="26"/>
      <c r="L53" s="70"/>
      <c r="N53" s="71"/>
      <c r="O53" s="72"/>
      <c r="P53" s="26"/>
      <c r="Q53" s="26"/>
      <c r="R53" s="26"/>
      <c r="S53" s="26"/>
    </row>
    <row r="54" spans="1:19" s="69" customFormat="1">
      <c r="A54" s="150"/>
      <c r="B54" s="26"/>
      <c r="C54" s="26"/>
      <c r="D54" s="67"/>
      <c r="E54" s="67"/>
      <c r="F54" s="68"/>
      <c r="H54" s="66"/>
      <c r="I54" s="26"/>
      <c r="L54" s="70"/>
      <c r="N54" s="71"/>
      <c r="O54" s="72"/>
      <c r="P54" s="26"/>
      <c r="Q54" s="26"/>
      <c r="R54" s="26"/>
      <c r="S54" s="26"/>
    </row>
    <row r="55" spans="1:19" s="69" customFormat="1">
      <c r="A55" s="150"/>
      <c r="B55" s="26"/>
      <c r="C55" s="26"/>
      <c r="D55" s="67"/>
      <c r="E55" s="67"/>
      <c r="F55" s="68"/>
      <c r="H55" s="66"/>
      <c r="I55" s="26"/>
      <c r="L55" s="67"/>
      <c r="N55" s="71"/>
      <c r="O55" s="72"/>
      <c r="P55" s="26"/>
      <c r="Q55" s="26"/>
      <c r="R55" s="26"/>
      <c r="S55" s="26"/>
    </row>
    <row r="56" spans="1:19" s="69" customFormat="1">
      <c r="A56" s="150"/>
      <c r="B56" s="26"/>
      <c r="C56" s="26"/>
      <c r="D56" s="67"/>
      <c r="E56" s="67"/>
      <c r="F56" s="68"/>
      <c r="H56" s="66"/>
      <c r="I56" s="26"/>
      <c r="L56" s="67"/>
      <c r="N56" s="71"/>
      <c r="O56" s="72"/>
      <c r="P56" s="26"/>
      <c r="Q56" s="26"/>
      <c r="R56" s="26"/>
      <c r="S56" s="26"/>
    </row>
    <row r="57" spans="1:19" s="69" customFormat="1">
      <c r="A57" s="150"/>
      <c r="B57" s="26"/>
      <c r="C57" s="26"/>
      <c r="D57" s="67"/>
      <c r="E57" s="67"/>
      <c r="F57" s="68"/>
      <c r="H57" s="66"/>
      <c r="I57" s="26"/>
      <c r="L57" s="67"/>
      <c r="N57" s="71"/>
      <c r="O57" s="72"/>
      <c r="P57" s="26"/>
      <c r="Q57" s="26"/>
      <c r="R57" s="26"/>
      <c r="S57" s="26"/>
    </row>
    <row r="58" spans="1:19" s="69" customFormat="1">
      <c r="A58" s="150"/>
      <c r="B58" s="26"/>
      <c r="C58" s="26"/>
      <c r="D58" s="67"/>
      <c r="E58" s="67"/>
      <c r="F58" s="68"/>
      <c r="H58" s="66"/>
      <c r="I58" s="26"/>
      <c r="L58" s="67"/>
      <c r="N58" s="71"/>
      <c r="O58" s="72"/>
      <c r="P58" s="26"/>
      <c r="Q58" s="26"/>
      <c r="R58" s="26"/>
      <c r="S58" s="26"/>
    </row>
    <row r="59" spans="1:19"/>
    <row r="60" spans="1:19"/>
    <row r="61" spans="1:19"/>
    <row r="62" spans="1:19"/>
    <row r="63" spans="1:19"/>
    <row r="64" spans="1:19"/>
    <row r="65" spans="1:19">
      <c r="A65" s="24"/>
    </row>
    <row r="66" spans="1:19">
      <c r="A66" s="24"/>
    </row>
    <row r="67" spans="1:19">
      <c r="A67" s="24"/>
    </row>
    <row r="68" spans="1:19" s="66" customFormat="1">
      <c r="A68" s="150"/>
      <c r="B68" s="26"/>
      <c r="C68" s="26"/>
      <c r="D68" s="67"/>
      <c r="E68" s="67"/>
      <c r="F68" s="26"/>
      <c r="G68" s="69"/>
      <c r="I68" s="26"/>
      <c r="J68" s="69"/>
      <c r="K68" s="69"/>
      <c r="L68" s="67"/>
      <c r="M68" s="69"/>
      <c r="N68" s="71"/>
      <c r="O68" s="72"/>
      <c r="P68" s="26"/>
      <c r="Q68" s="26"/>
      <c r="R68" s="26"/>
      <c r="S68" s="26"/>
    </row>
    <row r="69" spans="1:19" s="66" customFormat="1">
      <c r="A69" s="150"/>
      <c r="B69" s="26"/>
      <c r="C69" s="26"/>
      <c r="D69" s="67"/>
      <c r="E69" s="67"/>
      <c r="F69" s="26"/>
      <c r="G69" s="69"/>
      <c r="I69" s="26"/>
      <c r="J69" s="69"/>
      <c r="K69" s="69"/>
      <c r="L69" s="67"/>
      <c r="M69" s="69"/>
      <c r="N69" s="71"/>
      <c r="O69" s="72"/>
      <c r="P69" s="26"/>
      <c r="Q69" s="26"/>
      <c r="R69" s="26"/>
      <c r="S69" s="26"/>
    </row>
    <row r="70" spans="1:19" s="66" customFormat="1">
      <c r="A70" s="150"/>
      <c r="B70" s="26"/>
      <c r="C70" s="26"/>
      <c r="D70" s="67"/>
      <c r="E70" s="67"/>
      <c r="F70" s="26"/>
      <c r="G70" s="69"/>
      <c r="I70" s="26"/>
      <c r="J70" s="69"/>
      <c r="K70" s="69"/>
      <c r="L70" s="67"/>
      <c r="M70" s="69"/>
      <c r="N70" s="71"/>
      <c r="O70" s="72"/>
      <c r="P70" s="26"/>
      <c r="Q70" s="26"/>
      <c r="R70" s="26"/>
      <c r="S70" s="26"/>
    </row>
    <row r="71" spans="1:19" s="66" customFormat="1">
      <c r="A71" s="150"/>
      <c r="B71" s="26"/>
      <c r="C71" s="26"/>
      <c r="D71" s="67"/>
      <c r="E71" s="67"/>
      <c r="F71" s="26"/>
      <c r="G71" s="69"/>
      <c r="I71" s="26"/>
      <c r="J71" s="69"/>
      <c r="K71" s="69"/>
      <c r="L71" s="67"/>
      <c r="M71" s="69"/>
      <c r="N71" s="71"/>
      <c r="O71" s="72"/>
      <c r="P71" s="26"/>
      <c r="Q71" s="26"/>
      <c r="R71" s="26"/>
      <c r="S71" s="26"/>
    </row>
    <row r="72" spans="1:19" s="66" customFormat="1">
      <c r="A72" s="150"/>
      <c r="B72" s="26"/>
      <c r="C72" s="26"/>
      <c r="D72" s="67"/>
      <c r="E72" s="67"/>
      <c r="F72" s="26"/>
      <c r="G72" s="69"/>
      <c r="I72" s="26"/>
      <c r="J72" s="69"/>
      <c r="K72" s="69"/>
      <c r="L72" s="67"/>
      <c r="M72" s="69"/>
      <c r="N72" s="71"/>
      <c r="O72" s="72"/>
      <c r="P72" s="26"/>
      <c r="Q72" s="26"/>
      <c r="R72" s="26"/>
      <c r="S72" s="26"/>
    </row>
    <row r="73" spans="1:19" s="66" customFormat="1">
      <c r="A73" s="150"/>
      <c r="B73" s="26"/>
      <c r="C73" s="26"/>
      <c r="D73" s="67"/>
      <c r="E73" s="67"/>
      <c r="F73" s="26"/>
      <c r="G73" s="69"/>
      <c r="I73" s="26"/>
      <c r="J73" s="69"/>
      <c r="K73" s="69"/>
      <c r="L73" s="67"/>
      <c r="M73" s="69"/>
      <c r="N73" s="71"/>
      <c r="O73" s="72"/>
      <c r="P73" s="26"/>
      <c r="Q73" s="26"/>
      <c r="R73" s="26"/>
      <c r="S73" s="26"/>
    </row>
    <row r="74" spans="1:19" s="66" customFormat="1">
      <c r="A74" s="150"/>
      <c r="B74" s="26"/>
      <c r="C74" s="26"/>
      <c r="D74" s="67"/>
      <c r="E74" s="67"/>
      <c r="F74" s="26"/>
      <c r="G74" s="69"/>
      <c r="I74" s="26"/>
      <c r="J74" s="69"/>
      <c r="K74" s="69"/>
      <c r="L74" s="67"/>
      <c r="M74" s="69"/>
      <c r="N74" s="71"/>
      <c r="O74" s="72"/>
      <c r="P74" s="26"/>
      <c r="Q74" s="26"/>
      <c r="R74" s="26"/>
      <c r="S74" s="26"/>
    </row>
    <row r="75" spans="1:19" s="66" customFormat="1">
      <c r="A75" s="150"/>
      <c r="B75" s="26"/>
      <c r="C75" s="26"/>
      <c r="D75" s="67"/>
      <c r="E75" s="67"/>
      <c r="F75" s="26"/>
      <c r="G75" s="69"/>
      <c r="I75" s="26"/>
      <c r="J75" s="69"/>
      <c r="K75" s="69"/>
      <c r="L75" s="67"/>
      <c r="M75" s="69"/>
      <c r="N75" s="71"/>
      <c r="O75" s="72"/>
      <c r="P75" s="26"/>
      <c r="Q75" s="26"/>
      <c r="R75" s="26"/>
      <c r="S75" s="26"/>
    </row>
    <row r="76" spans="1:19" s="66" customFormat="1">
      <c r="A76" s="150"/>
      <c r="B76" s="26"/>
      <c r="C76" s="26"/>
      <c r="D76" s="67"/>
      <c r="E76" s="67"/>
      <c r="F76" s="26"/>
      <c r="G76" s="69"/>
      <c r="I76" s="26"/>
      <c r="J76" s="69"/>
      <c r="K76" s="69"/>
      <c r="L76" s="67"/>
      <c r="M76" s="69"/>
      <c r="N76" s="71"/>
      <c r="O76" s="72"/>
      <c r="P76" s="26"/>
      <c r="Q76" s="26"/>
      <c r="R76" s="26"/>
      <c r="S76" s="26"/>
    </row>
    <row r="77" spans="1:19" s="66" customFormat="1">
      <c r="A77" s="150"/>
      <c r="B77" s="26"/>
      <c r="C77" s="26"/>
      <c r="D77" s="67"/>
      <c r="E77" s="67"/>
      <c r="F77" s="26"/>
      <c r="G77" s="69"/>
      <c r="I77" s="26"/>
      <c r="J77" s="69"/>
      <c r="K77" s="69"/>
      <c r="L77" s="67"/>
      <c r="M77" s="69"/>
      <c r="N77" s="71"/>
      <c r="O77" s="72"/>
      <c r="P77" s="26"/>
      <c r="Q77" s="26"/>
      <c r="R77" s="26"/>
      <c r="S77" s="26"/>
    </row>
    <row r="78" spans="1:19" s="66" customFormat="1">
      <c r="A78" s="150"/>
      <c r="B78" s="26"/>
      <c r="C78" s="26"/>
      <c r="D78" s="67"/>
      <c r="E78" s="67"/>
      <c r="F78" s="26"/>
      <c r="G78" s="69"/>
      <c r="I78" s="26"/>
      <c r="J78" s="69"/>
      <c r="K78" s="69"/>
      <c r="L78" s="67"/>
      <c r="M78" s="69"/>
      <c r="N78" s="71"/>
      <c r="O78" s="72"/>
      <c r="P78" s="26"/>
      <c r="Q78" s="26"/>
      <c r="R78" s="26"/>
      <c r="S78" s="26"/>
    </row>
    <row r="79" spans="1:19" s="66" customFormat="1">
      <c r="A79" s="150"/>
      <c r="B79" s="26"/>
      <c r="C79" s="26"/>
      <c r="D79" s="67"/>
      <c r="E79" s="67"/>
      <c r="F79" s="26"/>
      <c r="G79" s="69"/>
      <c r="I79" s="26"/>
      <c r="J79" s="69"/>
      <c r="K79" s="69"/>
      <c r="L79" s="67"/>
      <c r="M79" s="69"/>
      <c r="N79" s="71"/>
      <c r="O79" s="72"/>
      <c r="P79" s="26"/>
      <c r="Q79" s="26"/>
      <c r="R79" s="26"/>
      <c r="S79" s="26"/>
    </row>
    <row r="80" spans="1:19" s="66" customFormat="1">
      <c r="A80" s="150"/>
      <c r="B80" s="26"/>
      <c r="C80" s="26"/>
      <c r="D80" s="67"/>
      <c r="E80" s="67"/>
      <c r="F80" s="26"/>
      <c r="G80" s="69"/>
      <c r="I80" s="26"/>
      <c r="J80" s="69"/>
      <c r="K80" s="69"/>
      <c r="L80" s="67"/>
      <c r="M80" s="69"/>
      <c r="N80" s="71"/>
      <c r="O80" s="72"/>
      <c r="P80" s="26"/>
      <c r="Q80" s="26"/>
      <c r="R80" s="26"/>
      <c r="S80" s="26"/>
    </row>
    <row r="81" spans="1:19" s="66" customFormat="1">
      <c r="A81" s="150"/>
      <c r="B81" s="26"/>
      <c r="C81" s="26"/>
      <c r="D81" s="67"/>
      <c r="E81" s="67"/>
      <c r="F81" s="26"/>
      <c r="G81" s="69"/>
      <c r="I81" s="26"/>
      <c r="J81" s="69"/>
      <c r="K81" s="69"/>
      <c r="L81" s="67"/>
      <c r="M81" s="69"/>
      <c r="N81" s="71"/>
      <c r="O81" s="72"/>
      <c r="P81" s="26"/>
      <c r="Q81" s="26"/>
      <c r="R81" s="26"/>
      <c r="S81" s="26"/>
    </row>
    <row r="82" spans="1:19" s="66" customFormat="1">
      <c r="A82" s="150"/>
      <c r="B82" s="26"/>
      <c r="C82" s="26"/>
      <c r="D82" s="67"/>
      <c r="E82" s="67"/>
      <c r="F82" s="26"/>
      <c r="G82" s="69"/>
      <c r="I82" s="26"/>
      <c r="J82" s="69"/>
      <c r="K82" s="69"/>
      <c r="L82" s="67"/>
      <c r="M82" s="69"/>
      <c r="N82" s="71"/>
      <c r="O82" s="72"/>
      <c r="P82" s="26"/>
      <c r="Q82" s="26"/>
      <c r="R82" s="26"/>
      <c r="S82" s="26"/>
    </row>
    <row r="83" spans="1:19" s="66" customFormat="1">
      <c r="A83" s="150"/>
      <c r="B83" s="26"/>
      <c r="C83" s="26"/>
      <c r="D83" s="67"/>
      <c r="E83" s="67"/>
      <c r="F83" s="26"/>
      <c r="G83" s="69"/>
      <c r="I83" s="26"/>
      <c r="J83" s="69"/>
      <c r="K83" s="69"/>
      <c r="L83" s="67"/>
      <c r="M83" s="69"/>
      <c r="N83" s="71"/>
      <c r="O83" s="72"/>
      <c r="P83" s="26"/>
      <c r="Q83" s="26"/>
      <c r="R83" s="26"/>
      <c r="S83" s="26"/>
    </row>
    <row r="84" spans="1:19" s="66" customFormat="1">
      <c r="A84" s="150"/>
      <c r="B84" s="26"/>
      <c r="C84" s="26"/>
      <c r="D84" s="67"/>
      <c r="E84" s="67"/>
      <c r="F84" s="26"/>
      <c r="G84" s="69"/>
      <c r="I84" s="26"/>
      <c r="J84" s="69"/>
      <c r="K84" s="69"/>
      <c r="L84" s="67"/>
      <c r="M84" s="69"/>
      <c r="N84" s="71"/>
      <c r="O84" s="72"/>
      <c r="P84" s="26"/>
      <c r="Q84" s="26"/>
      <c r="R84" s="26"/>
      <c r="S84" s="26"/>
    </row>
    <row r="85" spans="1:19" s="66" customFormat="1">
      <c r="A85" s="150"/>
      <c r="B85" s="26"/>
      <c r="C85" s="26"/>
      <c r="D85" s="67"/>
      <c r="E85" s="67"/>
      <c r="F85" s="26"/>
      <c r="G85" s="69"/>
      <c r="I85" s="26"/>
      <c r="J85" s="69"/>
      <c r="K85" s="69"/>
      <c r="L85" s="67"/>
      <c r="M85" s="69"/>
      <c r="N85" s="71"/>
      <c r="O85" s="72"/>
      <c r="P85" s="26"/>
      <c r="Q85" s="26"/>
      <c r="R85" s="26"/>
      <c r="S85" s="26"/>
    </row>
    <row r="86" spans="1:19" s="66" customFormat="1">
      <c r="A86" s="150"/>
      <c r="B86" s="26"/>
      <c r="C86" s="26"/>
      <c r="D86" s="67"/>
      <c r="E86" s="67"/>
      <c r="F86" s="26"/>
      <c r="G86" s="69"/>
      <c r="I86" s="26"/>
      <c r="J86" s="69"/>
      <c r="K86" s="69"/>
      <c r="L86" s="67"/>
      <c r="M86" s="69"/>
      <c r="N86" s="71"/>
      <c r="O86" s="72"/>
      <c r="P86" s="26"/>
      <c r="Q86" s="26"/>
      <c r="R86" s="26"/>
      <c r="S86" s="26"/>
    </row>
    <row r="87" spans="1:19" s="66" customFormat="1">
      <c r="A87" s="150"/>
      <c r="B87" s="26"/>
      <c r="C87" s="26"/>
      <c r="D87" s="67"/>
      <c r="E87" s="67"/>
      <c r="F87" s="26"/>
      <c r="G87" s="69"/>
      <c r="I87" s="26"/>
      <c r="J87" s="69"/>
      <c r="K87" s="69"/>
      <c r="L87" s="67"/>
      <c r="M87" s="69"/>
      <c r="N87" s="71"/>
      <c r="O87" s="72"/>
      <c r="P87" s="26"/>
      <c r="Q87" s="26"/>
      <c r="R87" s="26"/>
      <c r="S87" s="26"/>
    </row>
    <row r="88" spans="1:19" s="66" customFormat="1">
      <c r="A88" s="150"/>
      <c r="B88" s="26"/>
      <c r="C88" s="26"/>
      <c r="D88" s="67"/>
      <c r="E88" s="67"/>
      <c r="F88" s="26"/>
      <c r="G88" s="69"/>
      <c r="I88" s="26"/>
      <c r="J88" s="69"/>
      <c r="K88" s="69"/>
      <c r="L88" s="67"/>
      <c r="M88" s="69"/>
      <c r="N88" s="71"/>
      <c r="O88" s="72"/>
      <c r="P88" s="26"/>
      <c r="Q88" s="26"/>
      <c r="R88" s="26"/>
      <c r="S88" s="26"/>
    </row>
    <row r="89" spans="1:19" s="66" customFormat="1">
      <c r="A89" s="150"/>
      <c r="B89" s="26"/>
      <c r="C89" s="26"/>
      <c r="D89" s="67"/>
      <c r="E89" s="67"/>
      <c r="F89" s="26"/>
      <c r="G89" s="69"/>
      <c r="I89" s="26"/>
      <c r="J89" s="69"/>
      <c r="K89" s="69"/>
      <c r="L89" s="67"/>
      <c r="M89" s="69"/>
      <c r="N89" s="71"/>
      <c r="O89" s="72"/>
      <c r="P89" s="26"/>
      <c r="Q89" s="26"/>
      <c r="R89" s="26"/>
      <c r="S89" s="26"/>
    </row>
    <row r="90" spans="1:19" s="66" customFormat="1">
      <c r="A90" s="150"/>
      <c r="B90" s="26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1:19" s="66" customFormat="1">
      <c r="A91" s="150"/>
      <c r="B91" s="26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1:19" s="66" customFormat="1">
      <c r="A92" s="150"/>
      <c r="B92" s="26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1:19" s="66" customFormat="1">
      <c r="A93" s="150"/>
      <c r="B93" s="26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1:19" s="66" customFormat="1">
      <c r="A94" s="150"/>
      <c r="B94" s="26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1:19" s="66" customFormat="1">
      <c r="A95" s="150"/>
      <c r="B95" s="26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1:19" s="66" customFormat="1">
      <c r="A96" s="150"/>
      <c r="B96" s="26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1:19" s="66" customFormat="1">
      <c r="A97" s="150"/>
      <c r="B97" s="26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1:19" s="66" customFormat="1">
      <c r="A98" s="150"/>
      <c r="B98" s="26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1:19" s="66" customFormat="1">
      <c r="A99" s="150"/>
      <c r="B99" s="26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1:19" s="66" customFormat="1">
      <c r="A100" s="150"/>
      <c r="B100" s="26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1:19" s="66" customFormat="1">
      <c r="A101" s="150"/>
      <c r="B101" s="26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1:19" s="66" customFormat="1">
      <c r="A102" s="150"/>
      <c r="B102" s="26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1:19" s="66" customFormat="1">
      <c r="A103" s="150"/>
      <c r="B103" s="26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1:19" s="66" customFormat="1">
      <c r="A104" s="150"/>
      <c r="B104" s="26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1:19" s="66" customFormat="1">
      <c r="A105" s="150"/>
      <c r="B105" s="26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1:19" s="66" customFormat="1">
      <c r="A106" s="150"/>
      <c r="B106" s="26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1:19" s="66" customFormat="1">
      <c r="A107" s="150"/>
      <c r="B107" s="26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1:19" s="66" customFormat="1">
      <c r="A108" s="150"/>
      <c r="B108" s="26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1:19" s="66" customFormat="1">
      <c r="A109" s="150"/>
      <c r="B109" s="26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1:19" s="66" customFormat="1">
      <c r="A110" s="150"/>
      <c r="B110" s="26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1:19" s="66" customFormat="1">
      <c r="A111" s="150"/>
      <c r="B111" s="26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1:19" s="66" customFormat="1">
      <c r="A112" s="150"/>
      <c r="B112" s="26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1:19" s="66" customFormat="1">
      <c r="A113" s="150"/>
      <c r="B113" s="26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1:19" s="66" customFormat="1">
      <c r="A114" s="150"/>
      <c r="B114" s="26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1:19" s="66" customFormat="1">
      <c r="A115" s="150"/>
      <c r="B115" s="26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1:19" s="66" customFormat="1">
      <c r="A116" s="150"/>
      <c r="B116" s="26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1:19" s="66" customFormat="1">
      <c r="A117" s="150"/>
      <c r="B117" s="26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1:19" s="66" customFormat="1">
      <c r="A118" s="150"/>
      <c r="B118" s="26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1:19" s="66" customFormat="1">
      <c r="A119" s="150"/>
      <c r="B119" s="26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1:19" s="66" customFormat="1">
      <c r="A120" s="150"/>
      <c r="B120" s="26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1:19" s="66" customFormat="1">
      <c r="A121" s="150"/>
      <c r="B121" s="26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1:19" s="66" customFormat="1">
      <c r="A122" s="150"/>
      <c r="B122" s="26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1:19" s="66" customFormat="1">
      <c r="A123" s="150"/>
      <c r="B123" s="26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1:19" s="66" customFormat="1">
      <c r="A124" s="150"/>
      <c r="B124" s="26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1:19" s="66" customFormat="1">
      <c r="A125" s="150"/>
      <c r="B125" s="26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1:19" s="66" customFormat="1">
      <c r="A126" s="150"/>
      <c r="B126" s="26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1:19" s="66" customFormat="1">
      <c r="A127" s="150"/>
      <c r="B127" s="26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1:19" s="66" customFormat="1">
      <c r="A128" s="150"/>
      <c r="B128" s="26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1:19" s="66" customFormat="1">
      <c r="A129" s="150"/>
      <c r="B129" s="26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1:19" s="66" customFormat="1">
      <c r="A130" s="150"/>
      <c r="B130" s="26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1:19" s="66" customFormat="1">
      <c r="A131" s="150"/>
      <c r="B131" s="26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1:19" s="66" customFormat="1">
      <c r="A132" s="150"/>
      <c r="B132" s="26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1:19" s="66" customFormat="1">
      <c r="A133" s="150"/>
      <c r="B133" s="26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1:19" s="66" customFormat="1">
      <c r="A134" s="150"/>
      <c r="B134" s="26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1:19" s="66" customFormat="1">
      <c r="A135" s="150"/>
      <c r="B135" s="26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1:19" s="66" customFormat="1">
      <c r="A136" s="150"/>
      <c r="B136" s="26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1:19" s="66" customFormat="1">
      <c r="A137" s="150"/>
      <c r="B137" s="26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1:19" s="66" customFormat="1">
      <c r="A138" s="150"/>
      <c r="B138" s="26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1:19" s="66" customFormat="1">
      <c r="A139" s="150"/>
      <c r="B139" s="26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1:19" s="66" customFormat="1">
      <c r="A140" s="150"/>
      <c r="B140" s="26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1:19" s="66" customFormat="1">
      <c r="A141" s="150"/>
      <c r="B141" s="26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1:19" s="66" customFormat="1">
      <c r="A142" s="150"/>
      <c r="B142" s="26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1:19" s="66" customFormat="1">
      <c r="A143" s="150"/>
      <c r="B143" s="26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1:19" s="66" customFormat="1">
      <c r="A144" s="150"/>
      <c r="B144" s="26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1:19" s="66" customFormat="1">
      <c r="A145" s="150"/>
      <c r="B145" s="26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1:19" s="66" customFormat="1">
      <c r="A146" s="150"/>
      <c r="B146" s="26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1:19" s="66" customFormat="1">
      <c r="A147" s="150"/>
      <c r="B147" s="26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1:19" s="66" customFormat="1">
      <c r="A148" s="150"/>
      <c r="B148" s="26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1:19" s="66" customFormat="1">
      <c r="A149" s="150"/>
      <c r="B149" s="26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1:19" s="66" customFormat="1">
      <c r="A150" s="150"/>
      <c r="B150" s="26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1:19" s="66" customFormat="1">
      <c r="A151" s="150"/>
      <c r="B151" s="26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1:19" s="66" customFormat="1">
      <c r="A152" s="150"/>
      <c r="B152" s="26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1:19" s="66" customFormat="1">
      <c r="A153" s="150"/>
      <c r="B153" s="26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1:19" s="66" customFormat="1">
      <c r="A154" s="150"/>
      <c r="B154" s="26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1:19" s="66" customFormat="1">
      <c r="A155" s="150"/>
      <c r="B155" s="26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1:19" s="66" customFormat="1">
      <c r="A156" s="150"/>
      <c r="B156" s="26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1:19" s="66" customFormat="1">
      <c r="A157" s="150"/>
      <c r="B157" s="26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1:19" s="66" customFormat="1">
      <c r="A158" s="150"/>
      <c r="B158" s="26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1:19" s="66" customFormat="1">
      <c r="A159" s="150"/>
      <c r="B159" s="26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1:19" s="66" customFormat="1">
      <c r="A160" s="150"/>
      <c r="B160" s="26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1:19" s="66" customFormat="1">
      <c r="A161" s="150"/>
      <c r="B161" s="26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1:19" s="66" customFormat="1">
      <c r="A162" s="150"/>
      <c r="B162" s="26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1:19" s="66" customFormat="1">
      <c r="A163" s="150"/>
      <c r="B163" s="26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1:19" s="66" customFormat="1">
      <c r="A164" s="150"/>
      <c r="B164" s="26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1:19" s="66" customFormat="1">
      <c r="A165" s="150"/>
      <c r="B165" s="26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1:19" s="66" customFormat="1">
      <c r="A166" s="150"/>
      <c r="B166" s="26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1:19" s="66" customFormat="1">
      <c r="A167" s="150"/>
      <c r="B167" s="26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1:19" s="66" customFormat="1">
      <c r="A168" s="150"/>
      <c r="B168" s="26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1:19" s="66" customFormat="1">
      <c r="A169" s="150"/>
      <c r="B169" s="26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1:19" s="66" customFormat="1">
      <c r="A170" s="150"/>
      <c r="B170" s="26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1:19" s="66" customFormat="1">
      <c r="A171" s="150"/>
      <c r="B171" s="26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1:19" s="66" customFormat="1">
      <c r="A172" s="150"/>
      <c r="B172" s="26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1:19" s="66" customFormat="1">
      <c r="A173" s="150"/>
      <c r="B173" s="26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1:19" s="66" customFormat="1">
      <c r="A174" s="150"/>
      <c r="B174" s="26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1:19" s="66" customFormat="1">
      <c r="A175" s="150"/>
      <c r="B175" s="26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1:19" s="66" customFormat="1">
      <c r="A176" s="150"/>
      <c r="B176" s="26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1:19" s="66" customFormat="1">
      <c r="A177" s="150"/>
      <c r="B177" s="26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1:19" s="66" customFormat="1">
      <c r="A178" s="150"/>
      <c r="B178" s="26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1:19" s="66" customFormat="1">
      <c r="A179" s="150"/>
      <c r="B179" s="26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1:19" s="66" customFormat="1">
      <c r="A180" s="150"/>
      <c r="B180" s="26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1:19" s="66" customFormat="1">
      <c r="A181" s="150"/>
      <c r="B181" s="26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1:19" s="66" customFormat="1">
      <c r="A182" s="150"/>
      <c r="B182" s="26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1:19" s="66" customFormat="1">
      <c r="A183" s="150"/>
      <c r="B183" s="26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1:19" s="66" customFormat="1">
      <c r="A184" s="150"/>
      <c r="B184" s="26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1:19" s="66" customFormat="1">
      <c r="A185" s="150"/>
      <c r="B185" s="26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1:19" s="66" customFormat="1">
      <c r="A186" s="150"/>
      <c r="B186" s="26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1:19" s="66" customFormat="1">
      <c r="A187" s="150"/>
      <c r="B187" s="26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1:19" s="66" customFormat="1">
      <c r="A188" s="150"/>
      <c r="B188" s="26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1:19" s="66" customFormat="1">
      <c r="A189" s="150"/>
      <c r="B189" s="26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1:19" s="66" customFormat="1">
      <c r="A190" s="150"/>
      <c r="B190" s="26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1:19" s="66" customFormat="1">
      <c r="A191" s="150"/>
      <c r="B191" s="26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1:19" s="66" customFormat="1">
      <c r="A192" s="150"/>
      <c r="B192" s="26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1:19" s="66" customFormat="1">
      <c r="A193" s="150"/>
      <c r="B193" s="26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1:19" s="66" customFormat="1">
      <c r="A194" s="150"/>
      <c r="B194" s="26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1:19" s="66" customFormat="1">
      <c r="A195" s="150"/>
      <c r="B195" s="26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1:19" s="66" customFormat="1">
      <c r="A196" s="150"/>
      <c r="B196" s="26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1:19" s="66" customFormat="1">
      <c r="A197" s="150"/>
      <c r="B197" s="26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1:19" s="66" customFormat="1">
      <c r="A198" s="150"/>
      <c r="B198" s="26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1:19" s="66" customFormat="1">
      <c r="A199" s="150"/>
      <c r="B199" s="26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1:19" s="66" customFormat="1">
      <c r="A200" s="150"/>
      <c r="B200" s="26"/>
      <c r="C200" s="26"/>
      <c r="D200" s="67"/>
      <c r="E200" s="67"/>
      <c r="F200" s="26"/>
      <c r="G200" s="69"/>
      <c r="I200" s="26"/>
      <c r="J200" s="69"/>
      <c r="K200" s="69"/>
      <c r="L200" s="67"/>
      <c r="M200" s="69"/>
      <c r="N200" s="71"/>
      <c r="O200" s="72"/>
      <c r="P200" s="26"/>
      <c r="Q200" s="26"/>
      <c r="R200" s="26"/>
      <c r="S200" s="26"/>
    </row>
    <row r="201" spans="1:19" s="66" customFormat="1">
      <c r="A201" s="150"/>
      <c r="B201" s="26"/>
      <c r="C201" s="26"/>
      <c r="D201" s="67"/>
      <c r="E201" s="67"/>
      <c r="F201" s="26"/>
      <c r="G201" s="69"/>
      <c r="I201" s="26"/>
      <c r="J201" s="69"/>
      <c r="K201" s="69"/>
      <c r="L201" s="67"/>
      <c r="M201" s="69"/>
      <c r="N201" s="71"/>
      <c r="O201" s="72"/>
      <c r="P201" s="26"/>
      <c r="Q201" s="26"/>
      <c r="R201" s="26"/>
      <c r="S201" s="26"/>
    </row>
    <row r="202" spans="1:19" s="66" customFormat="1">
      <c r="A202" s="150"/>
      <c r="B202" s="26"/>
      <c r="C202" s="26"/>
      <c r="D202" s="67"/>
      <c r="E202" s="67"/>
      <c r="F202" s="26"/>
      <c r="G202" s="69"/>
      <c r="I202" s="26"/>
      <c r="J202" s="69"/>
      <c r="K202" s="69"/>
      <c r="L202" s="67"/>
      <c r="M202" s="69"/>
      <c r="N202" s="71"/>
      <c r="O202" s="72"/>
      <c r="P202" s="26"/>
      <c r="Q202" s="26"/>
      <c r="R202" s="26"/>
      <c r="S202" s="26"/>
    </row>
    <row r="203" spans="1:19" s="66" customFormat="1">
      <c r="A203" s="150"/>
      <c r="B203" s="26"/>
      <c r="C203" s="26"/>
      <c r="D203" s="67"/>
      <c r="E203" s="67"/>
      <c r="F203" s="26"/>
      <c r="G203" s="69"/>
      <c r="I203" s="26"/>
      <c r="J203" s="69"/>
      <c r="K203" s="69"/>
      <c r="L203" s="67"/>
      <c r="M203" s="69"/>
      <c r="N203" s="71"/>
      <c r="O203" s="72"/>
      <c r="P203" s="26"/>
      <c r="Q203" s="26"/>
      <c r="R203" s="26"/>
      <c r="S203" s="26"/>
    </row>
    <row r="204" spans="1:19" s="66" customFormat="1">
      <c r="A204" s="150"/>
      <c r="B204" s="26"/>
      <c r="C204" s="26"/>
      <c r="D204" s="67"/>
      <c r="E204" s="67"/>
      <c r="F204" s="26"/>
      <c r="G204" s="69"/>
      <c r="I204" s="26"/>
      <c r="J204" s="69"/>
      <c r="K204" s="69"/>
      <c r="L204" s="67"/>
      <c r="M204" s="69"/>
      <c r="N204" s="71"/>
      <c r="O204" s="72"/>
      <c r="P204" s="26"/>
      <c r="Q204" s="26"/>
      <c r="R204" s="26"/>
      <c r="S204" s="26"/>
    </row>
    <row r="205" spans="1:19">
      <c r="A205" s="24"/>
    </row>
    <row r="206" spans="1:19">
      <c r="A206" s="24"/>
    </row>
    <row r="207" spans="1:19">
      <c r="A207" s="24"/>
    </row>
    <row r="208" spans="1:19">
      <c r="A208" s="24"/>
    </row>
    <row r="209" spans="1:19">
      <c r="A209" s="24"/>
    </row>
    <row r="210" spans="1:19" s="66" customFormat="1">
      <c r="A210" s="150"/>
      <c r="B210" s="26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1:19" s="66" customFormat="1">
      <c r="A211" s="150"/>
      <c r="B211" s="26"/>
      <c r="C211" s="26"/>
      <c r="D211" s="67"/>
      <c r="E211" s="67"/>
      <c r="F211" s="26"/>
      <c r="G211" s="69"/>
      <c r="I211" s="26"/>
      <c r="J211" s="69"/>
      <c r="K211" s="69"/>
      <c r="L211" s="67"/>
      <c r="M211" s="69"/>
      <c r="N211" s="71"/>
      <c r="O211" s="72"/>
      <c r="P211" s="26"/>
      <c r="Q211" s="26"/>
      <c r="R211" s="26"/>
      <c r="S211" s="26"/>
    </row>
    <row r="212" spans="1:19" s="66" customFormat="1">
      <c r="A212" s="150"/>
      <c r="B212" s="26"/>
      <c r="C212" s="26"/>
      <c r="D212" s="67"/>
      <c r="E212" s="67"/>
      <c r="F212" s="26"/>
      <c r="G212" s="69"/>
      <c r="I212" s="26"/>
      <c r="J212" s="69"/>
      <c r="K212" s="69"/>
      <c r="L212" s="67"/>
      <c r="M212" s="69"/>
      <c r="N212" s="71"/>
      <c r="O212" s="72"/>
      <c r="P212" s="26"/>
      <c r="Q212" s="26"/>
      <c r="R212" s="26"/>
      <c r="S212" s="26"/>
    </row>
    <row r="213" spans="1:19" s="66" customFormat="1">
      <c r="A213" s="150"/>
      <c r="B213" s="26"/>
      <c r="C213" s="26"/>
      <c r="D213" s="67"/>
      <c r="E213" s="67"/>
      <c r="F213" s="26"/>
      <c r="G213" s="69"/>
      <c r="I213" s="26"/>
      <c r="J213" s="69"/>
      <c r="K213" s="69"/>
      <c r="L213" s="67"/>
      <c r="M213" s="69"/>
      <c r="N213" s="71"/>
      <c r="O213" s="72"/>
      <c r="P213" s="26"/>
      <c r="Q213" s="26"/>
      <c r="R213" s="26"/>
      <c r="S213" s="26"/>
    </row>
    <row r="214" spans="1:19" s="66" customFormat="1">
      <c r="A214" s="150"/>
      <c r="B214" s="26"/>
      <c r="C214" s="26"/>
      <c r="D214" s="67"/>
      <c r="E214" s="67"/>
      <c r="F214" s="26"/>
      <c r="G214" s="69"/>
      <c r="I214" s="26"/>
      <c r="J214" s="69"/>
      <c r="K214" s="69"/>
      <c r="L214" s="67"/>
      <c r="M214" s="69"/>
      <c r="N214" s="71"/>
      <c r="O214" s="72"/>
      <c r="P214" s="26"/>
      <c r="Q214" s="26"/>
      <c r="R214" s="26"/>
      <c r="S214" s="26"/>
    </row>
    <row r="215" spans="1:19" s="66" customFormat="1">
      <c r="A215" s="150"/>
      <c r="B215" s="26"/>
      <c r="C215" s="26"/>
      <c r="D215" s="67"/>
      <c r="E215" s="67"/>
      <c r="F215" s="26"/>
      <c r="G215" s="69"/>
      <c r="I215" s="26"/>
      <c r="J215" s="69"/>
      <c r="K215" s="69"/>
      <c r="L215" s="67"/>
      <c r="M215" s="69"/>
      <c r="N215" s="71"/>
      <c r="O215" s="72"/>
      <c r="P215" s="26"/>
      <c r="Q215" s="26"/>
      <c r="R215" s="26"/>
      <c r="S215" s="26"/>
    </row>
    <row r="216" spans="1:19" s="66" customFormat="1">
      <c r="A216" s="150"/>
      <c r="B216" s="26"/>
      <c r="C216" s="26"/>
      <c r="D216" s="67"/>
      <c r="E216" s="67"/>
      <c r="F216" s="26"/>
      <c r="G216" s="69"/>
      <c r="I216" s="26"/>
      <c r="J216" s="69"/>
      <c r="K216" s="69"/>
      <c r="L216" s="67"/>
      <c r="M216" s="69"/>
      <c r="N216" s="71"/>
      <c r="O216" s="72"/>
      <c r="P216" s="26"/>
      <c r="Q216" s="26"/>
      <c r="R216" s="26"/>
      <c r="S216" s="26"/>
    </row>
    <row r="217" spans="1:19" s="66" customFormat="1">
      <c r="A217" s="150"/>
      <c r="B217" s="26"/>
      <c r="C217" s="26"/>
      <c r="D217" s="67"/>
      <c r="E217" s="67"/>
      <c r="F217" s="26"/>
      <c r="G217" s="69"/>
      <c r="I217" s="26"/>
      <c r="J217" s="69"/>
      <c r="K217" s="69"/>
      <c r="L217" s="67"/>
      <c r="M217" s="69"/>
      <c r="N217" s="71"/>
      <c r="O217" s="72"/>
      <c r="P217" s="26"/>
      <c r="Q217" s="26"/>
      <c r="R217" s="26"/>
      <c r="S217" s="26"/>
    </row>
    <row r="218" spans="1:19" s="66" customFormat="1">
      <c r="A218" s="150"/>
      <c r="B218" s="26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1:19" s="66" customFormat="1">
      <c r="A219" s="150"/>
      <c r="B219" s="26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1:19" s="66" customFormat="1">
      <c r="A220" s="150"/>
      <c r="B220" s="26"/>
      <c r="C220" s="26"/>
      <c r="D220" s="67"/>
      <c r="E220" s="67"/>
      <c r="F220" s="26"/>
      <c r="G220" s="69"/>
      <c r="I220" s="26"/>
      <c r="J220" s="69"/>
      <c r="K220" s="69"/>
      <c r="L220" s="67"/>
      <c r="M220" s="69"/>
      <c r="N220" s="71"/>
      <c r="O220" s="72"/>
      <c r="P220" s="26"/>
      <c r="Q220" s="26"/>
      <c r="R220" s="26"/>
      <c r="S220" s="26"/>
    </row>
    <row r="221" spans="1:19" s="66" customFormat="1">
      <c r="A221" s="150"/>
      <c r="B221" s="26"/>
      <c r="C221" s="26"/>
      <c r="D221" s="67"/>
      <c r="E221" s="67"/>
      <c r="F221" s="26"/>
      <c r="G221" s="69"/>
      <c r="I221" s="26"/>
      <c r="J221" s="69"/>
      <c r="K221" s="69"/>
      <c r="L221" s="67"/>
      <c r="M221" s="69"/>
      <c r="N221" s="71"/>
      <c r="O221" s="72"/>
      <c r="P221" s="26"/>
      <c r="Q221" s="26"/>
      <c r="R221" s="26"/>
      <c r="S221" s="26"/>
    </row>
    <row r="222" spans="1:19" s="66" customFormat="1">
      <c r="A222" s="150"/>
      <c r="B222" s="26"/>
      <c r="C222" s="26"/>
      <c r="D222" s="67"/>
      <c r="E222" s="67"/>
      <c r="F222" s="26"/>
      <c r="G222" s="69"/>
      <c r="I222" s="26"/>
      <c r="J222" s="69"/>
      <c r="K222" s="69"/>
      <c r="L222" s="67"/>
      <c r="M222" s="69"/>
      <c r="N222" s="71"/>
      <c r="O222" s="72"/>
      <c r="P222" s="26"/>
      <c r="Q222" s="26"/>
      <c r="R222" s="26"/>
      <c r="S222" s="26"/>
    </row>
    <row r="223" spans="1:19" s="66" customFormat="1">
      <c r="A223" s="150"/>
      <c r="B223" s="26"/>
      <c r="C223" s="26"/>
      <c r="D223" s="67"/>
      <c r="E223" s="67"/>
      <c r="F223" s="26"/>
      <c r="G223" s="69"/>
      <c r="I223" s="26"/>
      <c r="J223" s="69"/>
      <c r="K223" s="69"/>
      <c r="L223" s="67"/>
      <c r="M223" s="69"/>
      <c r="N223" s="71"/>
      <c r="O223" s="72"/>
      <c r="P223" s="26"/>
      <c r="Q223" s="26"/>
      <c r="R223" s="26"/>
      <c r="S223" s="26"/>
    </row>
    <row r="224" spans="1:19" s="66" customFormat="1">
      <c r="A224" s="150"/>
      <c r="B224" s="26"/>
      <c r="C224" s="26"/>
      <c r="D224" s="67"/>
      <c r="E224" s="67"/>
      <c r="F224" s="26"/>
      <c r="G224" s="69"/>
      <c r="I224" s="26"/>
      <c r="J224" s="69"/>
      <c r="K224" s="69"/>
      <c r="L224" s="67"/>
      <c r="M224" s="69"/>
      <c r="N224" s="71"/>
      <c r="O224" s="72"/>
      <c r="P224" s="26"/>
      <c r="Q224" s="26"/>
      <c r="R224" s="26"/>
      <c r="S224" s="26"/>
    </row>
    <row r="225" spans="1:19" s="66" customFormat="1">
      <c r="A225" s="150"/>
      <c r="B225" s="26"/>
      <c r="C225" s="26"/>
      <c r="D225" s="67"/>
      <c r="E225" s="67"/>
      <c r="F225" s="26"/>
      <c r="G225" s="69"/>
      <c r="I225" s="26"/>
      <c r="J225" s="69"/>
      <c r="K225" s="69"/>
      <c r="L225" s="67"/>
      <c r="M225" s="69"/>
      <c r="N225" s="71"/>
      <c r="O225" s="72"/>
      <c r="P225" s="26"/>
      <c r="Q225" s="26"/>
      <c r="R225" s="26"/>
      <c r="S225" s="26"/>
    </row>
    <row r="226" spans="1:19" s="66" customFormat="1">
      <c r="A226" s="150"/>
      <c r="B226" s="26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1:19" s="66" customFormat="1">
      <c r="A227" s="150"/>
      <c r="B227" s="26"/>
      <c r="C227" s="26"/>
      <c r="D227" s="67"/>
      <c r="E227" s="67"/>
      <c r="F227" s="26"/>
      <c r="G227" s="69"/>
      <c r="I227" s="26"/>
      <c r="J227" s="69"/>
      <c r="K227" s="69"/>
      <c r="L227" s="67"/>
      <c r="M227" s="69"/>
      <c r="N227" s="71"/>
      <c r="O227" s="72"/>
      <c r="P227" s="26"/>
      <c r="Q227" s="26"/>
      <c r="R227" s="26"/>
      <c r="S227" s="26"/>
    </row>
    <row r="228" spans="1:19" s="66" customFormat="1">
      <c r="A228" s="150"/>
      <c r="B228" s="26"/>
      <c r="C228" s="26"/>
      <c r="D228" s="67"/>
      <c r="E228" s="67"/>
      <c r="F228" s="26"/>
      <c r="G228" s="69"/>
      <c r="I228" s="26"/>
      <c r="J228" s="69"/>
      <c r="K228" s="69"/>
      <c r="L228" s="67"/>
      <c r="M228" s="69"/>
      <c r="N228" s="71"/>
      <c r="O228" s="72"/>
      <c r="P228" s="26"/>
      <c r="Q228" s="26"/>
      <c r="R228" s="26"/>
      <c r="S228" s="26"/>
    </row>
    <row r="229" spans="1:19" s="66" customFormat="1">
      <c r="A229" s="150"/>
      <c r="B229" s="26"/>
      <c r="C229" s="26"/>
      <c r="D229" s="67"/>
      <c r="E229" s="67"/>
      <c r="F229" s="26"/>
      <c r="G229" s="69"/>
      <c r="I229" s="26"/>
      <c r="J229" s="69"/>
      <c r="K229" s="69"/>
      <c r="L229" s="67"/>
      <c r="M229" s="69"/>
      <c r="N229" s="71"/>
      <c r="O229" s="72"/>
      <c r="P229" s="26"/>
      <c r="Q229" s="26"/>
      <c r="R229" s="26"/>
      <c r="S229" s="26"/>
    </row>
    <row r="230" spans="1:19" s="66" customFormat="1">
      <c r="A230" s="150"/>
      <c r="B230" s="26"/>
      <c r="C230" s="26"/>
      <c r="D230" s="67"/>
      <c r="E230" s="67"/>
      <c r="F230" s="26"/>
      <c r="G230" s="69"/>
      <c r="I230" s="26"/>
      <c r="J230" s="69"/>
      <c r="K230" s="69"/>
      <c r="L230" s="67"/>
      <c r="M230" s="69"/>
      <c r="N230" s="71"/>
      <c r="O230" s="72"/>
      <c r="P230" s="26"/>
      <c r="Q230" s="26"/>
      <c r="R230" s="26"/>
      <c r="S230" s="26"/>
    </row>
    <row r="231" spans="1:19" s="66" customFormat="1">
      <c r="A231" s="150"/>
      <c r="B231" s="26"/>
      <c r="C231" s="26"/>
      <c r="D231" s="67"/>
      <c r="E231" s="67"/>
      <c r="F231" s="26"/>
      <c r="G231" s="69"/>
      <c r="I231" s="26"/>
      <c r="J231" s="69"/>
      <c r="K231" s="69"/>
      <c r="L231" s="67"/>
      <c r="M231" s="69"/>
      <c r="N231" s="71"/>
      <c r="O231" s="72"/>
      <c r="P231" s="26"/>
      <c r="Q231" s="26"/>
      <c r="R231" s="26"/>
      <c r="S231" s="26"/>
    </row>
    <row r="232" spans="1:19" s="66" customFormat="1">
      <c r="A232" s="150"/>
      <c r="B232" s="26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1:19" s="66" customFormat="1">
      <c r="A233" s="150"/>
      <c r="B233" s="26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1:19" s="66" customFormat="1">
      <c r="A234" s="150"/>
      <c r="B234" s="26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1:19" s="66" customFormat="1">
      <c r="A235" s="150"/>
      <c r="B235" s="26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1:19" s="66" customFormat="1">
      <c r="A236" s="150"/>
      <c r="B236" s="26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1:19" s="66" customFormat="1">
      <c r="A237" s="150"/>
      <c r="B237" s="26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1:19" s="66" customFormat="1">
      <c r="A238" s="150"/>
      <c r="B238" s="26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1:19" s="66" customFormat="1">
      <c r="A239" s="150"/>
      <c r="B239" s="26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1:19" s="66" customFormat="1">
      <c r="A240" s="150"/>
      <c r="B240" s="26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1:19" s="66" customFormat="1">
      <c r="A241" s="150"/>
      <c r="B241" s="26"/>
      <c r="C241" s="26"/>
      <c r="D241" s="67"/>
      <c r="E241" s="67"/>
      <c r="F241" s="26"/>
      <c r="G241" s="69"/>
      <c r="I241" s="26"/>
      <c r="J241" s="69"/>
      <c r="K241" s="69"/>
      <c r="L241" s="67"/>
      <c r="M241" s="69"/>
      <c r="N241" s="71"/>
      <c r="O241" s="72"/>
      <c r="P241" s="26"/>
      <c r="Q241" s="26"/>
      <c r="R241" s="26"/>
      <c r="S241" s="26"/>
    </row>
    <row r="242" spans="1:19" s="66" customFormat="1">
      <c r="A242" s="150"/>
      <c r="B242" s="26"/>
      <c r="C242" s="26"/>
      <c r="D242" s="67"/>
      <c r="E242" s="67"/>
      <c r="F242" s="26"/>
      <c r="G242" s="69"/>
      <c r="I242" s="26"/>
      <c r="J242" s="69"/>
      <c r="K242" s="69"/>
      <c r="L242" s="67"/>
      <c r="M242" s="69"/>
      <c r="N242" s="71"/>
      <c r="O242" s="72"/>
      <c r="P242" s="26"/>
      <c r="Q242" s="26"/>
      <c r="R242" s="26"/>
      <c r="S242" s="26"/>
    </row>
    <row r="243" spans="1:19" s="66" customFormat="1">
      <c r="A243" s="150"/>
      <c r="B243" s="26"/>
      <c r="C243" s="26"/>
      <c r="D243" s="67"/>
      <c r="E243" s="67"/>
      <c r="F243" s="26"/>
      <c r="G243" s="69"/>
      <c r="I243" s="26"/>
      <c r="J243" s="69"/>
      <c r="K243" s="69"/>
      <c r="L243" s="67"/>
      <c r="M243" s="69"/>
      <c r="N243" s="71"/>
      <c r="O243" s="72"/>
      <c r="P243" s="26"/>
      <c r="Q243" s="26"/>
      <c r="R243" s="26"/>
      <c r="S243" s="26"/>
    </row>
    <row r="244" spans="1:19" s="66" customFormat="1">
      <c r="A244" s="150"/>
      <c r="B244" s="26"/>
      <c r="C244" s="26"/>
      <c r="D244" s="67"/>
      <c r="E244" s="67"/>
      <c r="F244" s="26"/>
      <c r="G244" s="69"/>
      <c r="I244" s="26"/>
      <c r="J244" s="69"/>
      <c r="K244" s="69"/>
      <c r="L244" s="67"/>
      <c r="M244" s="69"/>
      <c r="N244" s="71"/>
      <c r="O244" s="72"/>
      <c r="P244" s="26"/>
      <c r="Q244" s="26"/>
      <c r="R244" s="26"/>
      <c r="S244" s="26"/>
    </row>
    <row r="245" spans="1:19" s="66" customFormat="1">
      <c r="A245" s="150"/>
      <c r="B245" s="26"/>
      <c r="C245" s="26"/>
      <c r="D245" s="67"/>
      <c r="E245" s="67"/>
      <c r="F245" s="26"/>
      <c r="G245" s="69"/>
      <c r="I245" s="26"/>
      <c r="J245" s="69"/>
      <c r="K245" s="69"/>
      <c r="L245" s="67"/>
      <c r="M245" s="69"/>
      <c r="N245" s="71"/>
      <c r="O245" s="72"/>
      <c r="P245" s="26"/>
      <c r="Q245" s="26"/>
      <c r="R245" s="26"/>
      <c r="S245" s="26"/>
    </row>
    <row r="246" spans="1:19">
      <c r="A246" s="24"/>
    </row>
    <row r="247" spans="1:19">
      <c r="A247" s="24"/>
    </row>
    <row r="248" spans="1:19">
      <c r="A248" s="24"/>
    </row>
    <row r="249" spans="1:19">
      <c r="A249" s="24"/>
    </row>
    <row r="250" spans="1:19">
      <c r="A250" s="24"/>
    </row>
    <row r="251" spans="1:19">
      <c r="A251" s="24"/>
    </row>
    <row r="252" spans="1:19">
      <c r="A252" s="24"/>
    </row>
    <row r="253" spans="1:19">
      <c r="A253" s="24"/>
    </row>
    <row r="254" spans="1:19">
      <c r="A254" s="24"/>
    </row>
    <row r="255" spans="1:19">
      <c r="A255" s="24"/>
    </row>
    <row r="256" spans="1:19">
      <c r="A256" s="24"/>
    </row>
    <row r="257" spans="1:19">
      <c r="A257" s="24"/>
    </row>
    <row r="258" spans="1:19">
      <c r="A258" s="24"/>
    </row>
    <row r="259" spans="1:19" s="66" customFormat="1">
      <c r="A259" s="150"/>
      <c r="B259" s="26"/>
      <c r="C259" s="26"/>
      <c r="D259" s="67"/>
      <c r="E259" s="67"/>
      <c r="F259" s="26"/>
      <c r="G259" s="69"/>
      <c r="I259" s="26"/>
      <c r="J259" s="69"/>
      <c r="K259" s="69"/>
      <c r="L259" s="67"/>
      <c r="M259" s="69"/>
      <c r="N259" s="71"/>
      <c r="O259" s="72"/>
      <c r="P259" s="26"/>
      <c r="Q259" s="26"/>
      <c r="R259" s="26"/>
      <c r="S259" s="26"/>
    </row>
    <row r="260" spans="1:19" s="66" customFormat="1">
      <c r="A260" s="150"/>
      <c r="B260" s="26"/>
      <c r="C260" s="26"/>
      <c r="D260" s="67"/>
      <c r="E260" s="67"/>
      <c r="F260" s="26"/>
      <c r="G260" s="69"/>
      <c r="I260" s="26"/>
      <c r="J260" s="69"/>
      <c r="K260" s="69"/>
      <c r="L260" s="67"/>
      <c r="M260" s="69"/>
      <c r="N260" s="71"/>
      <c r="O260" s="72"/>
      <c r="P260" s="26"/>
      <c r="Q260" s="26"/>
      <c r="R260" s="26"/>
      <c r="S260" s="26"/>
    </row>
    <row r="261" spans="1:19" s="66" customFormat="1">
      <c r="A261" s="150"/>
      <c r="B261" s="26"/>
      <c r="C261" s="26"/>
      <c r="D261" s="67"/>
      <c r="E261" s="67"/>
      <c r="F261" s="26"/>
      <c r="G261" s="69"/>
      <c r="I261" s="26"/>
      <c r="J261" s="69"/>
      <c r="K261" s="69"/>
      <c r="L261" s="67"/>
      <c r="M261" s="69"/>
      <c r="N261" s="71"/>
      <c r="O261" s="72"/>
      <c r="P261" s="26"/>
      <c r="Q261" s="26"/>
      <c r="R261" s="26"/>
      <c r="S261" s="26"/>
    </row>
    <row r="262" spans="1:19" s="66" customFormat="1">
      <c r="A262" s="150"/>
      <c r="B262" s="26"/>
      <c r="C262" s="26"/>
      <c r="D262" s="67"/>
      <c r="E262" s="67"/>
      <c r="F262" s="26"/>
      <c r="G262" s="69"/>
      <c r="I262" s="26"/>
      <c r="J262" s="69"/>
      <c r="K262" s="69"/>
      <c r="L262" s="67"/>
      <c r="M262" s="69"/>
      <c r="N262" s="71"/>
      <c r="O262" s="72"/>
      <c r="P262" s="26"/>
      <c r="Q262" s="26"/>
      <c r="R262" s="26"/>
      <c r="S262" s="26"/>
    </row>
    <row r="263" spans="1:19" s="66" customFormat="1">
      <c r="A263" s="150"/>
      <c r="B263" s="26"/>
      <c r="C263" s="26"/>
      <c r="D263" s="67"/>
      <c r="E263" s="67"/>
      <c r="F263" s="26"/>
      <c r="G263" s="69"/>
      <c r="I263" s="26"/>
      <c r="J263" s="69"/>
      <c r="K263" s="69"/>
      <c r="L263" s="67"/>
      <c r="M263" s="69"/>
      <c r="N263" s="71"/>
      <c r="O263" s="72"/>
      <c r="P263" s="26"/>
      <c r="Q263" s="26"/>
      <c r="R263" s="26"/>
      <c r="S263" s="26"/>
    </row>
    <row r="264" spans="1:19" s="66" customFormat="1">
      <c r="A264" s="150"/>
      <c r="B264" s="26"/>
      <c r="C264" s="26"/>
      <c r="D264" s="67"/>
      <c r="E264" s="67"/>
      <c r="F264" s="26"/>
      <c r="G264" s="69"/>
      <c r="I264" s="26"/>
      <c r="J264" s="69"/>
      <c r="K264" s="69"/>
      <c r="L264" s="67"/>
      <c r="M264" s="69"/>
      <c r="N264" s="71"/>
      <c r="O264" s="72"/>
      <c r="P264" s="26"/>
      <c r="Q264" s="26"/>
      <c r="R264" s="26"/>
      <c r="S264" s="26"/>
    </row>
    <row r="265" spans="1:19" s="66" customFormat="1">
      <c r="A265" s="150"/>
      <c r="B265" s="26"/>
      <c r="C265" s="26"/>
      <c r="D265" s="67"/>
      <c r="E265" s="67"/>
      <c r="F265" s="26"/>
      <c r="G265" s="69"/>
      <c r="I265" s="26"/>
      <c r="J265" s="69"/>
      <c r="K265" s="69"/>
      <c r="L265" s="67"/>
      <c r="M265" s="69"/>
      <c r="N265" s="71"/>
      <c r="O265" s="72"/>
      <c r="P265" s="26"/>
      <c r="Q265" s="26"/>
      <c r="R265" s="26"/>
      <c r="S265" s="26"/>
    </row>
    <row r="266" spans="1:19" s="66" customFormat="1">
      <c r="A266" s="150"/>
      <c r="B266" s="26"/>
      <c r="C266" s="26"/>
      <c r="D266" s="67"/>
      <c r="E266" s="67"/>
      <c r="F266" s="26"/>
      <c r="G266" s="69"/>
      <c r="I266" s="26"/>
      <c r="J266" s="69"/>
      <c r="K266" s="69"/>
      <c r="L266" s="67"/>
      <c r="M266" s="69"/>
      <c r="N266" s="71"/>
      <c r="O266" s="72"/>
      <c r="P266" s="26"/>
      <c r="Q266" s="26"/>
      <c r="R266" s="26"/>
      <c r="S266" s="26"/>
    </row>
    <row r="267" spans="1:19">
      <c r="A267" s="24"/>
    </row>
    <row r="268" spans="1:19">
      <c r="A268" s="24"/>
    </row>
    <row r="269" spans="1:19">
      <c r="A269" s="24"/>
    </row>
    <row r="270" spans="1:19">
      <c r="A270" s="24"/>
    </row>
    <row r="271" spans="1:19">
      <c r="A271" s="24"/>
    </row>
    <row r="272" spans="1:19">
      <c r="A272" s="24"/>
    </row>
    <row r="273" spans="1:19">
      <c r="A273" s="24"/>
    </row>
    <row r="274" spans="1:19">
      <c r="A274" s="24"/>
    </row>
    <row r="275" spans="1:19">
      <c r="A275" s="24"/>
    </row>
    <row r="276" spans="1:19">
      <c r="A276" s="24"/>
    </row>
    <row r="277" spans="1:19">
      <c r="A277" s="24"/>
    </row>
    <row r="278" spans="1:19">
      <c r="A278" s="24"/>
    </row>
    <row r="279" spans="1:19" s="66" customFormat="1">
      <c r="A279" s="150"/>
      <c r="B279" s="26"/>
      <c r="C279" s="26"/>
      <c r="D279" s="67"/>
      <c r="E279" s="67"/>
      <c r="F279" s="26"/>
      <c r="G279" s="69"/>
      <c r="I279" s="26"/>
      <c r="J279" s="69"/>
      <c r="K279" s="69"/>
      <c r="L279" s="67"/>
      <c r="M279" s="69"/>
      <c r="N279" s="71"/>
      <c r="O279" s="72"/>
      <c r="P279" s="26"/>
      <c r="Q279" s="26"/>
      <c r="R279" s="26"/>
      <c r="S279" s="26"/>
    </row>
    <row r="280" spans="1:19" s="66" customFormat="1">
      <c r="A280" s="150"/>
      <c r="B280" s="26"/>
      <c r="C280" s="26"/>
      <c r="D280" s="67"/>
      <c r="E280" s="67"/>
      <c r="F280" s="26"/>
      <c r="G280" s="69"/>
      <c r="I280" s="26"/>
      <c r="J280" s="69"/>
      <c r="K280" s="69"/>
      <c r="L280" s="67"/>
      <c r="M280" s="69"/>
      <c r="N280" s="71"/>
      <c r="O280" s="72"/>
      <c r="P280" s="26"/>
      <c r="Q280" s="26"/>
      <c r="R280" s="26"/>
      <c r="S280" s="26"/>
    </row>
    <row r="281" spans="1:19" s="66" customFormat="1">
      <c r="A281" s="150"/>
      <c r="B281" s="26"/>
      <c r="C281" s="26"/>
      <c r="D281" s="67"/>
      <c r="E281" s="67"/>
      <c r="F281" s="26"/>
      <c r="G281" s="69"/>
      <c r="I281" s="26"/>
      <c r="J281" s="69"/>
      <c r="K281" s="69"/>
      <c r="L281" s="67"/>
      <c r="M281" s="69"/>
      <c r="N281" s="71"/>
      <c r="O281" s="72"/>
      <c r="P281" s="26"/>
      <c r="Q281" s="26"/>
      <c r="R281" s="26"/>
      <c r="S281" s="26"/>
    </row>
    <row r="282" spans="1:19" s="66" customFormat="1">
      <c r="A282" s="150"/>
      <c r="B282" s="26"/>
      <c r="C282" s="26"/>
      <c r="D282" s="67"/>
      <c r="E282" s="67"/>
      <c r="F282" s="26"/>
      <c r="G282" s="69"/>
      <c r="I282" s="26"/>
      <c r="J282" s="69"/>
      <c r="K282" s="69"/>
      <c r="L282" s="67"/>
      <c r="M282" s="69"/>
      <c r="N282" s="71"/>
      <c r="O282" s="72"/>
      <c r="P282" s="26"/>
      <c r="Q282" s="26"/>
      <c r="R282" s="26"/>
      <c r="S282" s="26"/>
    </row>
    <row r="283" spans="1:19" s="66" customFormat="1">
      <c r="A283" s="150"/>
      <c r="B283" s="26"/>
      <c r="C283" s="26"/>
      <c r="D283" s="67"/>
      <c r="E283" s="67"/>
      <c r="F283" s="26"/>
      <c r="G283" s="69"/>
      <c r="I283" s="26"/>
      <c r="J283" s="69"/>
      <c r="K283" s="69"/>
      <c r="L283" s="67"/>
      <c r="M283" s="69"/>
      <c r="N283" s="71"/>
      <c r="O283" s="72"/>
      <c r="P283" s="26"/>
      <c r="Q283" s="26"/>
      <c r="R283" s="26"/>
      <c r="S283" s="26"/>
    </row>
    <row r="284" spans="1:19" s="66" customFormat="1">
      <c r="A284" s="150"/>
      <c r="B284" s="26"/>
      <c r="C284" s="26"/>
      <c r="D284" s="67"/>
      <c r="E284" s="67"/>
      <c r="F284" s="26"/>
      <c r="G284" s="69"/>
      <c r="I284" s="26"/>
      <c r="J284" s="69"/>
      <c r="K284" s="69"/>
      <c r="L284" s="67"/>
      <c r="M284" s="69"/>
      <c r="N284" s="71"/>
      <c r="O284" s="72"/>
      <c r="P284" s="26"/>
      <c r="Q284" s="26"/>
      <c r="R284" s="26"/>
      <c r="S284" s="26"/>
    </row>
    <row r="285" spans="1:19" s="66" customFormat="1">
      <c r="A285" s="150"/>
      <c r="B285" s="26"/>
      <c r="C285" s="26"/>
      <c r="D285" s="67"/>
      <c r="E285" s="67"/>
      <c r="F285" s="26"/>
      <c r="G285" s="69"/>
      <c r="I285" s="26"/>
      <c r="J285" s="69"/>
      <c r="K285" s="69"/>
      <c r="L285" s="67"/>
      <c r="M285" s="69"/>
      <c r="N285" s="71"/>
      <c r="O285" s="72"/>
      <c r="P285" s="26"/>
      <c r="Q285" s="26"/>
      <c r="R285" s="26"/>
      <c r="S285" s="26"/>
    </row>
    <row r="286" spans="1:19" s="66" customFormat="1">
      <c r="A286" s="150"/>
      <c r="B286" s="26"/>
      <c r="C286" s="26"/>
      <c r="D286" s="67"/>
      <c r="E286" s="67"/>
      <c r="F286" s="26"/>
      <c r="G286" s="69"/>
      <c r="I286" s="26"/>
      <c r="J286" s="69"/>
      <c r="K286" s="69"/>
      <c r="L286" s="67"/>
      <c r="M286" s="69"/>
      <c r="N286" s="71"/>
      <c r="O286" s="72"/>
      <c r="P286" s="26"/>
      <c r="Q286" s="26"/>
      <c r="R286" s="26"/>
      <c r="S286" s="26"/>
    </row>
    <row r="287" spans="1:19" s="66" customFormat="1">
      <c r="A287" s="150"/>
      <c r="B287" s="26"/>
      <c r="C287" s="26"/>
      <c r="D287" s="67"/>
      <c r="E287" s="67"/>
      <c r="F287" s="26"/>
      <c r="G287" s="69"/>
      <c r="I287" s="26"/>
      <c r="J287" s="69"/>
      <c r="K287" s="69"/>
      <c r="L287" s="67"/>
      <c r="M287" s="69"/>
      <c r="N287" s="71"/>
      <c r="O287" s="72"/>
      <c r="P287" s="26"/>
      <c r="Q287" s="26"/>
      <c r="R287" s="26"/>
      <c r="S287" s="26"/>
    </row>
    <row r="288" spans="1:19" s="66" customFormat="1">
      <c r="A288" s="150"/>
      <c r="B288" s="26"/>
      <c r="C288" s="26"/>
      <c r="D288" s="67"/>
      <c r="E288" s="67"/>
      <c r="F288" s="26"/>
      <c r="G288" s="69"/>
      <c r="I288" s="26"/>
      <c r="J288" s="69"/>
      <c r="K288" s="69"/>
      <c r="L288" s="67"/>
      <c r="M288" s="69"/>
      <c r="N288" s="71"/>
      <c r="O288" s="72"/>
      <c r="P288" s="26"/>
      <c r="Q288" s="26"/>
      <c r="R288" s="26"/>
      <c r="S288" s="26"/>
    </row>
    <row r="289" spans="1:19">
      <c r="A289" s="24"/>
    </row>
    <row r="290" spans="1:19">
      <c r="A290" s="24"/>
    </row>
    <row r="291" spans="1:19">
      <c r="A291" s="24"/>
    </row>
    <row r="292" spans="1:19">
      <c r="A292" s="24"/>
    </row>
    <row r="293" spans="1:19" s="66" customFormat="1">
      <c r="A293" s="150"/>
      <c r="B293" s="26"/>
      <c r="C293" s="26"/>
      <c r="D293" s="67"/>
      <c r="E293" s="67"/>
      <c r="F293" s="26"/>
      <c r="G293" s="69"/>
      <c r="I293" s="26"/>
      <c r="J293" s="69"/>
      <c r="K293" s="69"/>
      <c r="L293" s="67"/>
      <c r="M293" s="69"/>
      <c r="N293" s="71"/>
      <c r="O293" s="72"/>
      <c r="P293" s="26"/>
      <c r="Q293" s="26"/>
      <c r="R293" s="26"/>
      <c r="S293" s="26"/>
    </row>
    <row r="294" spans="1:19" s="66" customFormat="1">
      <c r="A294" s="150"/>
      <c r="B294" s="26"/>
      <c r="C294" s="26"/>
      <c r="D294" s="67"/>
      <c r="E294" s="67"/>
      <c r="F294" s="26"/>
      <c r="G294" s="69"/>
      <c r="I294" s="26"/>
      <c r="J294" s="69"/>
      <c r="K294" s="69"/>
      <c r="L294" s="67"/>
      <c r="M294" s="69"/>
      <c r="N294" s="71"/>
      <c r="O294" s="72"/>
      <c r="P294" s="26"/>
      <c r="Q294" s="26"/>
      <c r="R294" s="26"/>
      <c r="S294" s="26"/>
    </row>
    <row r="295" spans="1:19" s="66" customFormat="1">
      <c r="A295" s="150"/>
      <c r="B295" s="26"/>
      <c r="C295" s="26"/>
      <c r="D295" s="67"/>
      <c r="E295" s="67"/>
      <c r="F295" s="26"/>
      <c r="G295" s="69"/>
      <c r="I295" s="26"/>
      <c r="J295" s="69"/>
      <c r="K295" s="69"/>
      <c r="L295" s="67"/>
      <c r="M295" s="69"/>
      <c r="N295" s="71"/>
      <c r="O295" s="72"/>
      <c r="P295" s="26"/>
      <c r="Q295" s="26"/>
      <c r="R295" s="26"/>
      <c r="S295" s="26"/>
    </row>
    <row r="296" spans="1:19" s="66" customFormat="1">
      <c r="A296" s="150"/>
      <c r="B296" s="26"/>
      <c r="C296" s="26"/>
      <c r="D296" s="67"/>
      <c r="E296" s="67"/>
      <c r="F296" s="26"/>
      <c r="G296" s="69"/>
      <c r="I296" s="26"/>
      <c r="J296" s="69"/>
      <c r="K296" s="69"/>
      <c r="L296" s="67"/>
      <c r="M296" s="69"/>
      <c r="N296" s="71"/>
      <c r="O296" s="72"/>
      <c r="P296" s="26"/>
      <c r="Q296" s="26"/>
      <c r="R296" s="26"/>
      <c r="S296" s="26"/>
    </row>
    <row r="297" spans="1:19" s="66" customFormat="1">
      <c r="A297" s="150"/>
      <c r="B297" s="26"/>
      <c r="C297" s="26"/>
      <c r="D297" s="67"/>
      <c r="E297" s="67"/>
      <c r="F297" s="26"/>
      <c r="G297" s="69"/>
      <c r="I297" s="26"/>
      <c r="J297" s="69"/>
      <c r="K297" s="69"/>
      <c r="L297" s="67"/>
      <c r="M297" s="69"/>
      <c r="N297" s="71"/>
      <c r="O297" s="72"/>
      <c r="P297" s="26"/>
      <c r="Q297" s="26"/>
      <c r="R297" s="26"/>
      <c r="S297" s="26"/>
    </row>
    <row r="298" spans="1:19" s="66" customFormat="1">
      <c r="A298" s="150"/>
      <c r="B298" s="26"/>
      <c r="C298" s="26"/>
      <c r="D298" s="67"/>
      <c r="E298" s="67"/>
      <c r="F298" s="26"/>
      <c r="G298" s="69"/>
      <c r="I298" s="26"/>
      <c r="J298" s="69"/>
      <c r="K298" s="69"/>
      <c r="L298" s="67"/>
      <c r="M298" s="69"/>
      <c r="N298" s="71"/>
      <c r="O298" s="72"/>
      <c r="P298" s="26"/>
      <c r="Q298" s="26"/>
      <c r="R298" s="26"/>
      <c r="S298" s="26"/>
    </row>
    <row r="299" spans="1:19" s="66" customFormat="1">
      <c r="A299" s="150"/>
      <c r="B299" s="26"/>
      <c r="C299" s="26"/>
      <c r="D299" s="67"/>
      <c r="E299" s="67"/>
      <c r="F299" s="26"/>
      <c r="G299" s="69"/>
      <c r="I299" s="26"/>
      <c r="J299" s="69"/>
      <c r="K299" s="69"/>
      <c r="L299" s="67"/>
      <c r="M299" s="69"/>
      <c r="N299" s="71"/>
      <c r="O299" s="72"/>
      <c r="P299" s="26"/>
      <c r="Q299" s="26"/>
      <c r="R299" s="26"/>
      <c r="S299" s="26"/>
    </row>
    <row r="300" spans="1:19">
      <c r="A300" s="24"/>
    </row>
    <row r="301" spans="1:19">
      <c r="A301" s="24"/>
    </row>
    <row r="302" spans="1:19">
      <c r="A302" s="24"/>
    </row>
    <row r="303" spans="1:19">
      <c r="A303" s="24"/>
    </row>
    <row r="304" spans="1:19">
      <c r="A304" s="24"/>
    </row>
    <row r="305" spans="1:19">
      <c r="A305" s="24"/>
    </row>
    <row r="306" spans="1:19" s="66" customFormat="1">
      <c r="A306" s="150"/>
      <c r="B306" s="26"/>
      <c r="C306" s="26"/>
      <c r="D306" s="67"/>
      <c r="E306" s="67"/>
      <c r="F306" s="26"/>
      <c r="G306" s="69"/>
      <c r="I306" s="26"/>
      <c r="J306" s="69"/>
      <c r="K306" s="69"/>
      <c r="L306" s="67"/>
      <c r="M306" s="69"/>
      <c r="N306" s="71"/>
      <c r="O306" s="72"/>
      <c r="P306" s="26"/>
      <c r="Q306" s="26"/>
      <c r="R306" s="26"/>
      <c r="S306" s="26"/>
    </row>
    <row r="307" spans="1:19" s="66" customFormat="1">
      <c r="A307" s="150"/>
      <c r="B307" s="26"/>
      <c r="C307" s="26"/>
      <c r="D307" s="67"/>
      <c r="E307" s="67"/>
      <c r="F307" s="26"/>
      <c r="G307" s="69"/>
      <c r="I307" s="26"/>
      <c r="J307" s="69"/>
      <c r="K307" s="69"/>
      <c r="L307" s="67"/>
      <c r="M307" s="69"/>
      <c r="N307" s="71"/>
      <c r="O307" s="72"/>
      <c r="P307" s="26"/>
      <c r="Q307" s="26"/>
      <c r="R307" s="26"/>
      <c r="S307" s="26"/>
    </row>
    <row r="308" spans="1:19" s="66" customFormat="1">
      <c r="A308" s="150"/>
      <c r="B308" s="26"/>
      <c r="C308" s="26"/>
      <c r="D308" s="67"/>
      <c r="E308" s="67"/>
      <c r="F308" s="26"/>
      <c r="G308" s="69"/>
      <c r="I308" s="26"/>
      <c r="J308" s="69"/>
      <c r="K308" s="69"/>
      <c r="L308" s="67"/>
      <c r="M308" s="69"/>
      <c r="N308" s="71"/>
      <c r="O308" s="72"/>
      <c r="P308" s="26"/>
      <c r="Q308" s="26"/>
      <c r="R308" s="26"/>
      <c r="S308" s="26"/>
    </row>
    <row r="309" spans="1:19" s="66" customFormat="1">
      <c r="A309" s="150"/>
      <c r="B309" s="26"/>
      <c r="C309" s="26"/>
      <c r="D309" s="67"/>
      <c r="E309" s="67"/>
      <c r="F309" s="26"/>
      <c r="G309" s="69"/>
      <c r="I309" s="26"/>
      <c r="J309" s="69"/>
      <c r="K309" s="69"/>
      <c r="L309" s="67"/>
      <c r="M309" s="69"/>
      <c r="N309" s="71"/>
      <c r="O309" s="72"/>
      <c r="P309" s="26"/>
      <c r="Q309" s="26"/>
      <c r="R309" s="26"/>
      <c r="S309" s="26"/>
    </row>
    <row r="310" spans="1:19" s="66" customFormat="1">
      <c r="A310" s="150"/>
      <c r="B310" s="26"/>
      <c r="C310" s="26"/>
      <c r="D310" s="67"/>
      <c r="E310" s="67"/>
      <c r="F310" s="26"/>
      <c r="G310" s="69"/>
      <c r="I310" s="26"/>
      <c r="J310" s="69"/>
      <c r="K310" s="69"/>
      <c r="L310" s="67"/>
      <c r="M310" s="69"/>
      <c r="N310" s="71"/>
      <c r="O310" s="72"/>
      <c r="P310" s="26"/>
      <c r="Q310" s="26"/>
      <c r="R310" s="26"/>
      <c r="S310" s="26"/>
    </row>
    <row r="311" spans="1:19" s="66" customFormat="1">
      <c r="A311" s="150"/>
      <c r="B311" s="26"/>
      <c r="C311" s="26"/>
      <c r="D311" s="67"/>
      <c r="E311" s="67"/>
      <c r="F311" s="26"/>
      <c r="G311" s="69"/>
      <c r="I311" s="26"/>
      <c r="J311" s="69"/>
      <c r="K311" s="69"/>
      <c r="L311" s="67"/>
      <c r="M311" s="69"/>
      <c r="N311" s="71"/>
      <c r="O311" s="72"/>
      <c r="P311" s="26"/>
      <c r="Q311" s="26"/>
      <c r="R311" s="26"/>
      <c r="S311" s="26"/>
    </row>
    <row r="312" spans="1:19" s="66" customFormat="1">
      <c r="A312" s="150"/>
      <c r="B312" s="26"/>
      <c r="C312" s="26"/>
      <c r="D312" s="67"/>
      <c r="E312" s="67"/>
      <c r="F312" s="26"/>
      <c r="G312" s="69"/>
      <c r="I312" s="26"/>
      <c r="J312" s="69"/>
      <c r="K312" s="69"/>
      <c r="L312" s="67"/>
      <c r="M312" s="69"/>
      <c r="N312" s="71"/>
      <c r="O312" s="72"/>
      <c r="P312" s="26"/>
      <c r="Q312" s="26"/>
      <c r="R312" s="26"/>
      <c r="S312" s="26"/>
    </row>
    <row r="313" spans="1:19" s="66" customFormat="1">
      <c r="A313" s="150"/>
      <c r="B313" s="26"/>
      <c r="C313" s="26"/>
      <c r="D313" s="67"/>
      <c r="E313" s="67"/>
      <c r="F313" s="26"/>
      <c r="G313" s="69"/>
      <c r="I313" s="26"/>
      <c r="J313" s="69"/>
      <c r="K313" s="69"/>
      <c r="L313" s="67"/>
      <c r="M313" s="69"/>
      <c r="N313" s="71"/>
      <c r="O313" s="72"/>
      <c r="P313" s="26"/>
      <c r="Q313" s="26"/>
      <c r="R313" s="26"/>
      <c r="S313" s="26"/>
    </row>
    <row r="314" spans="1:19" s="66" customFormat="1">
      <c r="A314" s="150"/>
      <c r="B314" s="26"/>
      <c r="C314" s="26"/>
      <c r="D314" s="67"/>
      <c r="E314" s="67"/>
      <c r="F314" s="26"/>
      <c r="G314" s="69"/>
      <c r="I314" s="26"/>
      <c r="J314" s="69"/>
      <c r="K314" s="69"/>
      <c r="L314" s="67"/>
      <c r="M314" s="69"/>
      <c r="N314" s="71"/>
      <c r="O314" s="72"/>
      <c r="P314" s="26"/>
      <c r="Q314" s="26"/>
      <c r="R314" s="26"/>
      <c r="S314" s="26"/>
    </row>
    <row r="315" spans="1:19" s="66" customFormat="1">
      <c r="A315" s="150"/>
      <c r="B315" s="26"/>
      <c r="C315" s="26"/>
      <c r="D315" s="67"/>
      <c r="E315" s="67"/>
      <c r="F315" s="26"/>
      <c r="G315" s="69"/>
      <c r="I315" s="26"/>
      <c r="J315" s="69"/>
      <c r="K315" s="69"/>
      <c r="L315" s="67"/>
      <c r="M315" s="69"/>
      <c r="N315" s="71"/>
      <c r="O315" s="72"/>
      <c r="P315" s="26"/>
      <c r="Q315" s="26"/>
      <c r="R315" s="26"/>
      <c r="S315" s="26"/>
    </row>
    <row r="316" spans="1:19" s="66" customFormat="1">
      <c r="A316" s="150"/>
      <c r="B316" s="26"/>
      <c r="C316" s="26"/>
      <c r="D316" s="67"/>
      <c r="E316" s="67"/>
      <c r="F316" s="26"/>
      <c r="G316" s="69"/>
      <c r="I316" s="26"/>
      <c r="J316" s="69"/>
      <c r="K316" s="69"/>
      <c r="L316" s="67"/>
      <c r="M316" s="69"/>
      <c r="N316" s="71"/>
      <c r="O316" s="72"/>
      <c r="P316" s="26"/>
      <c r="Q316" s="26"/>
      <c r="R316" s="26"/>
      <c r="S316" s="26"/>
    </row>
    <row r="317" spans="1:19" s="66" customFormat="1">
      <c r="A317" s="150"/>
      <c r="B317" s="26"/>
      <c r="C317" s="26"/>
      <c r="D317" s="67"/>
      <c r="E317" s="67"/>
      <c r="F317" s="26"/>
      <c r="G317" s="69"/>
      <c r="I317" s="26"/>
      <c r="J317" s="69"/>
      <c r="K317" s="69"/>
      <c r="L317" s="67"/>
      <c r="M317" s="69"/>
      <c r="N317" s="71"/>
      <c r="O317" s="72"/>
      <c r="P317" s="26"/>
      <c r="Q317" s="26"/>
      <c r="R317" s="26"/>
      <c r="S317" s="26"/>
    </row>
    <row r="318" spans="1:19" s="66" customFormat="1">
      <c r="A318" s="150"/>
      <c r="B318" s="26"/>
      <c r="C318" s="26"/>
      <c r="D318" s="67"/>
      <c r="E318" s="67"/>
      <c r="F318" s="26"/>
      <c r="G318" s="69"/>
      <c r="I318" s="26"/>
      <c r="J318" s="69"/>
      <c r="K318" s="69"/>
      <c r="L318" s="67"/>
      <c r="M318" s="69"/>
      <c r="N318" s="71"/>
      <c r="O318" s="72"/>
      <c r="P318" s="26"/>
      <c r="Q318" s="26"/>
      <c r="R318" s="26"/>
      <c r="S318" s="26"/>
    </row>
    <row r="319" spans="1:19" s="66" customFormat="1">
      <c r="A319" s="150"/>
      <c r="B319" s="26"/>
      <c r="C319" s="26"/>
      <c r="D319" s="67"/>
      <c r="E319" s="67"/>
      <c r="F319" s="26"/>
      <c r="G319" s="69"/>
      <c r="I319" s="26"/>
      <c r="J319" s="69"/>
      <c r="K319" s="69"/>
      <c r="L319" s="67"/>
      <c r="M319" s="69"/>
      <c r="N319" s="71"/>
      <c r="O319" s="72"/>
      <c r="P319" s="26"/>
      <c r="Q319" s="26"/>
      <c r="R319" s="26"/>
      <c r="S319" s="26"/>
    </row>
    <row r="320" spans="1:19" s="66" customFormat="1">
      <c r="A320" s="150"/>
      <c r="B320" s="26"/>
      <c r="C320" s="26"/>
      <c r="D320" s="67"/>
      <c r="E320" s="67"/>
      <c r="F320" s="26"/>
      <c r="G320" s="69"/>
      <c r="I320" s="26"/>
      <c r="J320" s="69"/>
      <c r="K320" s="69"/>
      <c r="L320" s="67"/>
      <c r="M320" s="69"/>
      <c r="N320" s="71"/>
      <c r="O320" s="72"/>
      <c r="P320" s="26"/>
      <c r="Q320" s="26"/>
      <c r="R320" s="26"/>
      <c r="S320" s="26"/>
    </row>
    <row r="321" spans="1:19" s="66" customFormat="1">
      <c r="A321" s="150"/>
      <c r="B321" s="26"/>
      <c r="C321" s="26"/>
      <c r="D321" s="67"/>
      <c r="E321" s="67"/>
      <c r="F321" s="26"/>
      <c r="G321" s="69"/>
      <c r="I321" s="26"/>
      <c r="J321" s="69"/>
      <c r="K321" s="69"/>
      <c r="L321" s="67"/>
      <c r="M321" s="69"/>
      <c r="N321" s="71"/>
      <c r="O321" s="72"/>
      <c r="P321" s="26"/>
      <c r="Q321" s="26"/>
      <c r="R321" s="26"/>
      <c r="S321" s="26"/>
    </row>
    <row r="322" spans="1:19" s="66" customFormat="1">
      <c r="A322" s="150"/>
      <c r="B322" s="26"/>
      <c r="C322" s="26"/>
      <c r="D322" s="67"/>
      <c r="E322" s="67"/>
      <c r="F322" s="26"/>
      <c r="G322" s="69"/>
      <c r="I322" s="26"/>
      <c r="J322" s="69"/>
      <c r="K322" s="69"/>
      <c r="L322" s="67"/>
      <c r="M322" s="69"/>
      <c r="N322" s="71"/>
      <c r="O322" s="72"/>
      <c r="P322" s="26"/>
      <c r="Q322" s="26"/>
      <c r="R322" s="26"/>
      <c r="S322" s="26"/>
    </row>
    <row r="323" spans="1:19" s="66" customFormat="1">
      <c r="A323" s="150"/>
      <c r="B323" s="26"/>
      <c r="C323" s="26"/>
      <c r="D323" s="67"/>
      <c r="E323" s="67"/>
      <c r="F323" s="26"/>
      <c r="G323" s="69"/>
      <c r="I323" s="26"/>
      <c r="J323" s="69"/>
      <c r="K323" s="69"/>
      <c r="L323" s="67"/>
      <c r="M323" s="69"/>
      <c r="N323" s="71"/>
      <c r="O323" s="72"/>
      <c r="P323" s="26"/>
      <c r="Q323" s="26"/>
      <c r="R323" s="26"/>
      <c r="S323" s="26"/>
    </row>
    <row r="324" spans="1:19" s="66" customFormat="1">
      <c r="A324" s="150"/>
      <c r="B324" s="26"/>
      <c r="C324" s="26"/>
      <c r="D324" s="67"/>
      <c r="E324" s="67"/>
      <c r="F324" s="26"/>
      <c r="G324" s="69"/>
      <c r="I324" s="26"/>
      <c r="J324" s="69"/>
      <c r="K324" s="69"/>
      <c r="L324" s="67"/>
      <c r="M324" s="69"/>
      <c r="N324" s="71"/>
      <c r="O324" s="72"/>
      <c r="P324" s="26"/>
      <c r="Q324" s="26"/>
      <c r="R324" s="26"/>
      <c r="S324" s="26"/>
    </row>
    <row r="325" spans="1:19" s="66" customFormat="1">
      <c r="A325" s="150"/>
      <c r="B325" s="26"/>
      <c r="C325" s="26"/>
      <c r="D325" s="67"/>
      <c r="E325" s="67"/>
      <c r="F325" s="26"/>
      <c r="G325" s="69"/>
      <c r="I325" s="26"/>
      <c r="J325" s="69"/>
      <c r="K325" s="69"/>
      <c r="L325" s="67"/>
      <c r="M325" s="69"/>
      <c r="N325" s="71"/>
      <c r="O325" s="72"/>
      <c r="P325" s="26"/>
      <c r="Q325" s="26"/>
      <c r="R325" s="26"/>
      <c r="S325" s="26"/>
    </row>
    <row r="326" spans="1:19" s="66" customFormat="1">
      <c r="A326" s="150"/>
      <c r="B326" s="26"/>
      <c r="C326" s="26"/>
      <c r="D326" s="67"/>
      <c r="E326" s="67"/>
      <c r="F326" s="26"/>
      <c r="G326" s="69"/>
      <c r="I326" s="26"/>
      <c r="J326" s="69"/>
      <c r="K326" s="69"/>
      <c r="L326" s="67"/>
      <c r="M326" s="69"/>
      <c r="N326" s="71"/>
      <c r="O326" s="72"/>
      <c r="P326" s="26"/>
      <c r="Q326" s="26"/>
      <c r="R326" s="26"/>
      <c r="S326" s="26"/>
    </row>
    <row r="327" spans="1:19" s="66" customFormat="1">
      <c r="A327" s="150"/>
      <c r="B327" s="26"/>
      <c r="C327" s="26"/>
      <c r="D327" s="67"/>
      <c r="E327" s="67"/>
      <c r="F327" s="26"/>
      <c r="G327" s="69"/>
      <c r="I327" s="26"/>
      <c r="J327" s="69"/>
      <c r="K327" s="69"/>
      <c r="L327" s="67"/>
      <c r="M327" s="69"/>
      <c r="N327" s="71"/>
      <c r="O327" s="72"/>
      <c r="P327" s="26"/>
      <c r="Q327" s="26"/>
      <c r="R327" s="26"/>
      <c r="S327" s="26"/>
    </row>
    <row r="328" spans="1:19" s="66" customFormat="1">
      <c r="A328" s="150"/>
      <c r="B328" s="26"/>
      <c r="C328" s="26"/>
      <c r="D328" s="67"/>
      <c r="E328" s="67"/>
      <c r="F328" s="26"/>
      <c r="G328" s="69"/>
      <c r="I328" s="26"/>
      <c r="J328" s="69"/>
      <c r="K328" s="69"/>
      <c r="L328" s="67"/>
      <c r="M328" s="69"/>
      <c r="N328" s="71"/>
      <c r="O328" s="72"/>
      <c r="P328" s="26"/>
      <c r="Q328" s="26"/>
      <c r="R328" s="26"/>
      <c r="S328" s="26"/>
    </row>
    <row r="329" spans="1:19" s="66" customFormat="1">
      <c r="A329" s="150"/>
      <c r="B329" s="26"/>
      <c r="C329" s="26"/>
      <c r="D329" s="67"/>
      <c r="E329" s="67"/>
      <c r="F329" s="26"/>
      <c r="G329" s="69"/>
      <c r="I329" s="26"/>
      <c r="J329" s="69"/>
      <c r="K329" s="69"/>
      <c r="L329" s="67"/>
      <c r="M329" s="69"/>
      <c r="N329" s="71"/>
      <c r="O329" s="72"/>
      <c r="P329" s="26"/>
      <c r="Q329" s="26"/>
      <c r="R329" s="26"/>
      <c r="S329" s="26"/>
    </row>
    <row r="330" spans="1:19" s="66" customFormat="1">
      <c r="A330" s="150"/>
      <c r="B330" s="26"/>
      <c r="C330" s="26"/>
      <c r="D330" s="67"/>
      <c r="E330" s="67"/>
      <c r="F330" s="26"/>
      <c r="G330" s="69"/>
      <c r="I330" s="26"/>
      <c r="J330" s="69"/>
      <c r="K330" s="69"/>
      <c r="L330" s="67"/>
      <c r="M330" s="69"/>
      <c r="N330" s="71"/>
      <c r="O330" s="72"/>
      <c r="P330" s="26"/>
      <c r="Q330" s="26"/>
      <c r="R330" s="26"/>
      <c r="S330" s="26"/>
    </row>
    <row r="331" spans="1:19" s="66" customFormat="1">
      <c r="A331" s="150"/>
      <c r="B331" s="26"/>
      <c r="C331" s="26"/>
      <c r="D331" s="67"/>
      <c r="E331" s="67"/>
      <c r="F331" s="26"/>
      <c r="G331" s="69"/>
      <c r="I331" s="26"/>
      <c r="J331" s="69"/>
      <c r="K331" s="69"/>
      <c r="L331" s="67"/>
      <c r="M331" s="69"/>
      <c r="N331" s="71"/>
      <c r="O331" s="72"/>
      <c r="P331" s="26"/>
      <c r="Q331" s="26"/>
      <c r="R331" s="26"/>
      <c r="S331" s="26"/>
    </row>
    <row r="332" spans="1:19" s="66" customFormat="1">
      <c r="A332" s="150"/>
      <c r="B332" s="26"/>
      <c r="C332" s="26"/>
      <c r="D332" s="67"/>
      <c r="E332" s="67"/>
      <c r="F332" s="26"/>
      <c r="G332" s="69"/>
      <c r="I332" s="26"/>
      <c r="J332" s="69"/>
      <c r="K332" s="69"/>
      <c r="L332" s="67"/>
      <c r="M332" s="69"/>
      <c r="N332" s="71"/>
      <c r="O332" s="72"/>
      <c r="P332" s="26"/>
      <c r="Q332" s="26"/>
      <c r="R332" s="26"/>
      <c r="S332" s="26"/>
    </row>
    <row r="333" spans="1:19" s="66" customFormat="1">
      <c r="A333" s="150"/>
      <c r="B333" s="26"/>
      <c r="C333" s="26"/>
      <c r="D333" s="67"/>
      <c r="E333" s="67"/>
      <c r="F333" s="26"/>
      <c r="G333" s="69"/>
      <c r="I333" s="26"/>
      <c r="J333" s="69"/>
      <c r="K333" s="69"/>
      <c r="L333" s="67"/>
      <c r="M333" s="69"/>
      <c r="N333" s="71"/>
      <c r="O333" s="72"/>
      <c r="P333" s="26"/>
      <c r="Q333" s="26"/>
      <c r="R333" s="26"/>
      <c r="S333" s="26"/>
    </row>
    <row r="334" spans="1:19" s="66" customFormat="1">
      <c r="A334" s="150"/>
      <c r="B334" s="26"/>
      <c r="C334" s="26"/>
      <c r="D334" s="67"/>
      <c r="E334" s="67"/>
      <c r="F334" s="26"/>
      <c r="G334" s="69"/>
      <c r="I334" s="26"/>
      <c r="J334" s="69"/>
      <c r="K334" s="69"/>
      <c r="L334" s="67"/>
      <c r="M334" s="69"/>
      <c r="N334" s="71"/>
      <c r="O334" s="72"/>
      <c r="P334" s="26"/>
      <c r="Q334" s="26"/>
      <c r="R334" s="26"/>
      <c r="S334" s="26"/>
    </row>
    <row r="335" spans="1:19" s="66" customFormat="1">
      <c r="A335" s="150"/>
      <c r="B335" s="26"/>
      <c r="C335" s="26"/>
      <c r="D335" s="67"/>
      <c r="E335" s="67"/>
      <c r="F335" s="26"/>
      <c r="G335" s="69"/>
      <c r="I335" s="26"/>
      <c r="J335" s="69"/>
      <c r="K335" s="69"/>
      <c r="L335" s="67"/>
      <c r="M335" s="69"/>
      <c r="N335" s="71"/>
      <c r="O335" s="72"/>
      <c r="P335" s="26"/>
      <c r="Q335" s="26"/>
      <c r="R335" s="26"/>
      <c r="S335" s="26"/>
    </row>
    <row r="336" spans="1:19" s="66" customFormat="1">
      <c r="A336" s="150"/>
      <c r="B336" s="26"/>
      <c r="C336" s="26"/>
      <c r="D336" s="67"/>
      <c r="E336" s="67"/>
      <c r="F336" s="26"/>
      <c r="G336" s="69"/>
      <c r="I336" s="26"/>
      <c r="J336" s="69"/>
      <c r="K336" s="69"/>
      <c r="L336" s="67"/>
      <c r="M336" s="69"/>
      <c r="N336" s="71"/>
      <c r="O336" s="72"/>
      <c r="P336" s="26"/>
      <c r="Q336" s="26"/>
      <c r="R336" s="26"/>
      <c r="S336" s="26"/>
    </row>
    <row r="337" spans="1:19" s="66" customFormat="1">
      <c r="A337" s="150"/>
      <c r="B337" s="26"/>
      <c r="C337" s="26"/>
      <c r="D337" s="67"/>
      <c r="E337" s="67"/>
      <c r="F337" s="26"/>
      <c r="G337" s="69"/>
      <c r="I337" s="26"/>
      <c r="J337" s="69"/>
      <c r="K337" s="69"/>
      <c r="L337" s="67"/>
      <c r="M337" s="69"/>
      <c r="N337" s="71"/>
      <c r="O337" s="72"/>
      <c r="P337" s="26"/>
      <c r="Q337" s="26"/>
      <c r="R337" s="26"/>
      <c r="S337" s="26"/>
    </row>
    <row r="338" spans="1:19" s="66" customFormat="1">
      <c r="A338" s="150"/>
      <c r="B338" s="26"/>
      <c r="C338" s="26"/>
      <c r="D338" s="67"/>
      <c r="E338" s="67"/>
      <c r="F338" s="26"/>
      <c r="G338" s="69"/>
      <c r="I338" s="26"/>
      <c r="J338" s="69"/>
      <c r="K338" s="69"/>
      <c r="L338" s="67"/>
      <c r="M338" s="69"/>
      <c r="N338" s="71"/>
      <c r="O338" s="72"/>
      <c r="P338" s="26"/>
      <c r="Q338" s="26"/>
      <c r="R338" s="26"/>
      <c r="S338" s="26"/>
    </row>
    <row r="339" spans="1:19" s="66" customFormat="1">
      <c r="A339" s="150"/>
      <c r="B339" s="26"/>
      <c r="C339" s="26"/>
      <c r="D339" s="67"/>
      <c r="E339" s="67"/>
      <c r="F339" s="26"/>
      <c r="G339" s="69"/>
      <c r="I339" s="26"/>
      <c r="J339" s="69"/>
      <c r="K339" s="69"/>
      <c r="L339" s="67"/>
      <c r="M339" s="69"/>
      <c r="N339" s="71"/>
      <c r="O339" s="72"/>
      <c r="P339" s="26"/>
      <c r="Q339" s="26"/>
      <c r="R339" s="26"/>
      <c r="S339" s="26"/>
    </row>
    <row r="340" spans="1:19" s="66" customFormat="1">
      <c r="A340" s="150"/>
      <c r="B340" s="26"/>
      <c r="C340" s="26"/>
      <c r="D340" s="67"/>
      <c r="E340" s="67"/>
      <c r="F340" s="26"/>
      <c r="G340" s="69"/>
      <c r="I340" s="26"/>
      <c r="J340" s="69"/>
      <c r="K340" s="69"/>
      <c r="L340" s="67"/>
      <c r="M340" s="69"/>
      <c r="N340" s="71"/>
      <c r="O340" s="72"/>
      <c r="P340" s="26"/>
      <c r="Q340" s="26"/>
      <c r="R340" s="26"/>
      <c r="S340" s="26"/>
    </row>
    <row r="341" spans="1:19" s="66" customFormat="1">
      <c r="A341" s="150"/>
      <c r="B341" s="26"/>
      <c r="C341" s="26"/>
      <c r="D341" s="67"/>
      <c r="E341" s="67"/>
      <c r="F341" s="26"/>
      <c r="G341" s="69"/>
      <c r="I341" s="26"/>
      <c r="J341" s="69"/>
      <c r="K341" s="69"/>
      <c r="L341" s="67"/>
      <c r="M341" s="69"/>
      <c r="N341" s="71"/>
      <c r="O341" s="72"/>
      <c r="P341" s="26"/>
      <c r="Q341" s="26"/>
      <c r="R341" s="26"/>
      <c r="S341" s="26"/>
    </row>
    <row r="342" spans="1:19" s="66" customFormat="1">
      <c r="A342" s="150"/>
      <c r="B342" s="26"/>
      <c r="C342" s="26"/>
      <c r="D342" s="67"/>
      <c r="E342" s="67"/>
      <c r="F342" s="26"/>
      <c r="G342" s="69"/>
      <c r="I342" s="26"/>
      <c r="J342" s="69"/>
      <c r="K342" s="69"/>
      <c r="L342" s="67"/>
      <c r="M342" s="69"/>
      <c r="N342" s="71"/>
      <c r="O342" s="72"/>
      <c r="P342" s="26"/>
      <c r="Q342" s="26"/>
      <c r="R342" s="26"/>
      <c r="S342" s="26"/>
    </row>
    <row r="343" spans="1:19" s="66" customFormat="1">
      <c r="A343" s="150"/>
      <c r="B343" s="26"/>
      <c r="C343" s="26"/>
      <c r="D343" s="67"/>
      <c r="E343" s="67"/>
      <c r="F343" s="26"/>
      <c r="G343" s="69"/>
      <c r="I343" s="26"/>
      <c r="J343" s="69"/>
      <c r="K343" s="69"/>
      <c r="L343" s="67"/>
      <c r="M343" s="69"/>
      <c r="N343" s="71"/>
      <c r="O343" s="72"/>
      <c r="P343" s="26"/>
      <c r="Q343" s="26"/>
      <c r="R343" s="26"/>
      <c r="S343" s="26"/>
    </row>
    <row r="344" spans="1:19" s="66" customFormat="1">
      <c r="A344" s="150"/>
      <c r="B344" s="26"/>
      <c r="C344" s="26"/>
      <c r="D344" s="67"/>
      <c r="E344" s="67"/>
      <c r="F344" s="26"/>
      <c r="G344" s="69"/>
      <c r="I344" s="26"/>
      <c r="J344" s="69"/>
      <c r="K344" s="69"/>
      <c r="L344" s="67"/>
      <c r="M344" s="69"/>
      <c r="N344" s="71"/>
      <c r="O344" s="72"/>
      <c r="P344" s="26"/>
      <c r="Q344" s="26"/>
      <c r="R344" s="26"/>
      <c r="S344" s="26"/>
    </row>
    <row r="345" spans="1:19">
      <c r="A345" s="24"/>
    </row>
    <row r="346" spans="1:19">
      <c r="A346" s="24"/>
    </row>
    <row r="347" spans="1:19">
      <c r="A347" s="24"/>
    </row>
    <row r="348" spans="1:19">
      <c r="A348" s="24"/>
    </row>
    <row r="349" spans="1:19">
      <c r="A349" s="24"/>
    </row>
    <row r="350" spans="1:19">
      <c r="A350" s="24"/>
    </row>
    <row r="351" spans="1:19">
      <c r="A351" s="24"/>
    </row>
    <row r="352" spans="1:19">
      <c r="A352" s="24"/>
    </row>
    <row r="353" spans="1:19">
      <c r="A353" s="24"/>
    </row>
    <row r="354" spans="1:19">
      <c r="A354" s="24"/>
    </row>
    <row r="355" spans="1:19">
      <c r="A355" s="24"/>
    </row>
    <row r="356" spans="1:19">
      <c r="A356" s="24"/>
    </row>
    <row r="357" spans="1:19">
      <c r="A357" s="24"/>
    </row>
    <row r="358" spans="1:19">
      <c r="A358" s="24"/>
    </row>
    <row r="359" spans="1:19">
      <c r="A359" s="24"/>
    </row>
    <row r="360" spans="1:19" s="66" customFormat="1">
      <c r="A360" s="150"/>
      <c r="B360" s="26"/>
      <c r="C360" s="26"/>
      <c r="D360" s="67"/>
      <c r="E360" s="67"/>
      <c r="F360" s="26"/>
      <c r="G360" s="69"/>
      <c r="I360" s="26"/>
      <c r="J360" s="69"/>
      <c r="K360" s="69"/>
      <c r="L360" s="67"/>
      <c r="M360" s="69"/>
      <c r="N360" s="71"/>
      <c r="O360" s="72"/>
      <c r="P360" s="26"/>
      <c r="Q360" s="26"/>
      <c r="R360" s="26"/>
      <c r="S360" s="26"/>
    </row>
    <row r="361" spans="1:19" s="66" customFormat="1">
      <c r="A361" s="150"/>
      <c r="B361" s="26"/>
      <c r="C361" s="26"/>
      <c r="D361" s="67"/>
      <c r="E361" s="67"/>
      <c r="F361" s="26"/>
      <c r="G361" s="69"/>
      <c r="I361" s="26"/>
      <c r="J361" s="69"/>
      <c r="K361" s="69"/>
      <c r="L361" s="67"/>
      <c r="M361" s="69"/>
      <c r="N361" s="71"/>
      <c r="O361" s="72"/>
      <c r="P361" s="26"/>
      <c r="Q361" s="26"/>
      <c r="R361" s="26"/>
      <c r="S361" s="26"/>
    </row>
    <row r="362" spans="1:19" s="66" customFormat="1">
      <c r="A362" s="150"/>
      <c r="B362" s="26"/>
      <c r="C362" s="26"/>
      <c r="D362" s="67"/>
      <c r="E362" s="67"/>
      <c r="F362" s="26"/>
      <c r="G362" s="69"/>
      <c r="I362" s="26"/>
      <c r="J362" s="69"/>
      <c r="K362" s="69"/>
      <c r="L362" s="67"/>
      <c r="M362" s="69"/>
      <c r="N362" s="71"/>
      <c r="O362" s="72"/>
      <c r="P362" s="26"/>
      <c r="Q362" s="26"/>
      <c r="R362" s="26"/>
      <c r="S362" s="26"/>
    </row>
    <row r="363" spans="1:19" s="66" customFormat="1">
      <c r="A363" s="150"/>
      <c r="B363" s="26"/>
      <c r="C363" s="26"/>
      <c r="D363" s="67"/>
      <c r="E363" s="67"/>
      <c r="F363" s="26"/>
      <c r="G363" s="69"/>
      <c r="I363" s="26"/>
      <c r="J363" s="69"/>
      <c r="K363" s="69"/>
      <c r="L363" s="67"/>
      <c r="M363" s="69"/>
      <c r="N363" s="71"/>
      <c r="O363" s="72"/>
      <c r="P363" s="26"/>
      <c r="Q363" s="26"/>
      <c r="R363" s="26"/>
      <c r="S363" s="26"/>
    </row>
    <row r="364" spans="1:19" s="66" customFormat="1">
      <c r="A364" s="150"/>
      <c r="B364" s="26"/>
      <c r="C364" s="26"/>
      <c r="D364" s="67"/>
      <c r="E364" s="67"/>
      <c r="F364" s="26"/>
      <c r="G364" s="69"/>
      <c r="I364" s="26"/>
      <c r="J364" s="69"/>
      <c r="K364" s="69"/>
      <c r="L364" s="67"/>
      <c r="M364" s="69"/>
      <c r="N364" s="71"/>
      <c r="O364" s="72"/>
      <c r="P364" s="26"/>
      <c r="Q364" s="26"/>
      <c r="R364" s="26"/>
      <c r="S364" s="26"/>
    </row>
    <row r="365" spans="1:19" s="66" customFormat="1">
      <c r="A365" s="150"/>
      <c r="B365" s="26"/>
      <c r="C365" s="26"/>
      <c r="D365" s="67"/>
      <c r="E365" s="67"/>
      <c r="F365" s="26"/>
      <c r="G365" s="69"/>
      <c r="I365" s="26"/>
      <c r="J365" s="69"/>
      <c r="K365" s="69"/>
      <c r="L365" s="67"/>
      <c r="M365" s="69"/>
      <c r="N365" s="71"/>
      <c r="O365" s="72"/>
      <c r="P365" s="26"/>
      <c r="Q365" s="26"/>
      <c r="R365" s="26"/>
      <c r="S365" s="26"/>
    </row>
    <row r="366" spans="1:19" s="66" customFormat="1">
      <c r="A366" s="150"/>
      <c r="B366" s="26"/>
      <c r="C366" s="26"/>
      <c r="D366" s="67"/>
      <c r="E366" s="67"/>
      <c r="F366" s="26"/>
      <c r="G366" s="69"/>
      <c r="I366" s="26"/>
      <c r="J366" s="69"/>
      <c r="K366" s="69"/>
      <c r="L366" s="67"/>
      <c r="M366" s="69"/>
      <c r="N366" s="71"/>
      <c r="O366" s="72"/>
      <c r="P366" s="26"/>
      <c r="Q366" s="26"/>
      <c r="R366" s="26"/>
      <c r="S366" s="26"/>
    </row>
    <row r="367" spans="1:19" s="66" customFormat="1">
      <c r="A367" s="150"/>
      <c r="B367" s="26"/>
      <c r="C367" s="26"/>
      <c r="D367" s="67"/>
      <c r="E367" s="67"/>
      <c r="F367" s="26"/>
      <c r="G367" s="69"/>
      <c r="I367" s="26"/>
      <c r="J367" s="69"/>
      <c r="K367" s="69"/>
      <c r="L367" s="67"/>
      <c r="M367" s="69"/>
      <c r="N367" s="71"/>
      <c r="O367" s="72"/>
      <c r="P367" s="26"/>
      <c r="Q367" s="26"/>
      <c r="R367" s="26"/>
      <c r="S367" s="26"/>
    </row>
    <row r="368" spans="1:19" s="66" customFormat="1">
      <c r="A368" s="150"/>
      <c r="B368" s="26"/>
      <c r="C368" s="26"/>
      <c r="D368" s="67"/>
      <c r="E368" s="67"/>
      <c r="F368" s="26"/>
      <c r="G368" s="69"/>
      <c r="I368" s="26"/>
      <c r="J368" s="69"/>
      <c r="K368" s="69"/>
      <c r="L368" s="67"/>
      <c r="M368" s="69"/>
      <c r="N368" s="71"/>
      <c r="O368" s="72"/>
      <c r="P368" s="26"/>
      <c r="Q368" s="26"/>
      <c r="R368" s="26"/>
      <c r="S368" s="26"/>
    </row>
    <row r="369" spans="1:19" s="66" customFormat="1">
      <c r="A369" s="150"/>
      <c r="B369" s="26"/>
      <c r="C369" s="26"/>
      <c r="D369" s="67"/>
      <c r="E369" s="67"/>
      <c r="F369" s="26"/>
      <c r="G369" s="69"/>
      <c r="I369" s="26"/>
      <c r="J369" s="69"/>
      <c r="K369" s="69"/>
      <c r="L369" s="67"/>
      <c r="M369" s="69"/>
      <c r="N369" s="71"/>
      <c r="O369" s="72"/>
      <c r="P369" s="26"/>
      <c r="Q369" s="26"/>
      <c r="R369" s="26"/>
      <c r="S369" s="26"/>
    </row>
    <row r="370" spans="1:19" s="66" customFormat="1">
      <c r="A370" s="150"/>
      <c r="B370" s="26"/>
      <c r="C370" s="26"/>
      <c r="D370" s="67"/>
      <c r="E370" s="67"/>
      <c r="F370" s="26"/>
      <c r="G370" s="69"/>
      <c r="I370" s="26"/>
      <c r="J370" s="69"/>
      <c r="K370" s="69"/>
      <c r="L370" s="67"/>
      <c r="M370" s="69"/>
      <c r="N370" s="71"/>
      <c r="O370" s="72"/>
      <c r="P370" s="26"/>
      <c r="Q370" s="26"/>
      <c r="R370" s="26"/>
      <c r="S370" s="26"/>
    </row>
    <row r="371" spans="1:19" s="66" customFormat="1">
      <c r="A371" s="150"/>
      <c r="B371" s="26"/>
      <c r="C371" s="26"/>
      <c r="D371" s="67"/>
      <c r="E371" s="67"/>
      <c r="F371" s="26"/>
      <c r="G371" s="69"/>
      <c r="I371" s="26"/>
      <c r="J371" s="69"/>
      <c r="K371" s="69"/>
      <c r="L371" s="67"/>
      <c r="M371" s="69"/>
      <c r="N371" s="71"/>
      <c r="O371" s="72"/>
      <c r="P371" s="26"/>
      <c r="Q371" s="26"/>
      <c r="R371" s="26"/>
      <c r="S371" s="26"/>
    </row>
    <row r="372" spans="1:19" s="66" customFormat="1">
      <c r="A372" s="150"/>
      <c r="B372" s="26"/>
      <c r="C372" s="26"/>
      <c r="D372" s="67"/>
      <c r="E372" s="67"/>
      <c r="F372" s="26"/>
      <c r="G372" s="69"/>
      <c r="I372" s="26"/>
      <c r="J372" s="69"/>
      <c r="K372" s="69"/>
      <c r="L372" s="67"/>
      <c r="M372" s="69"/>
      <c r="N372" s="71"/>
      <c r="O372" s="72"/>
      <c r="P372" s="26"/>
      <c r="Q372" s="26"/>
      <c r="R372" s="26"/>
      <c r="S372" s="26"/>
    </row>
    <row r="373" spans="1:19" s="66" customFormat="1">
      <c r="A373" s="150"/>
      <c r="B373" s="26"/>
      <c r="C373" s="26"/>
      <c r="D373" s="67"/>
      <c r="E373" s="67"/>
      <c r="F373" s="26"/>
      <c r="G373" s="69"/>
      <c r="I373" s="26"/>
      <c r="J373" s="69"/>
      <c r="K373" s="69"/>
      <c r="L373" s="67"/>
      <c r="M373" s="69"/>
      <c r="N373" s="71"/>
      <c r="O373" s="72"/>
      <c r="P373" s="26"/>
      <c r="Q373" s="26"/>
      <c r="R373" s="26"/>
      <c r="S373" s="26"/>
    </row>
    <row r="374" spans="1:19" s="66" customFormat="1">
      <c r="A374" s="150"/>
      <c r="B374" s="26"/>
      <c r="C374" s="26"/>
      <c r="D374" s="67"/>
      <c r="E374" s="67"/>
      <c r="F374" s="26"/>
      <c r="G374" s="69"/>
      <c r="I374" s="26"/>
      <c r="J374" s="69"/>
      <c r="K374" s="69"/>
      <c r="L374" s="67"/>
      <c r="M374" s="69"/>
      <c r="N374" s="71"/>
      <c r="O374" s="72"/>
      <c r="P374" s="26"/>
      <c r="Q374" s="26"/>
      <c r="R374" s="26"/>
      <c r="S374" s="26"/>
    </row>
    <row r="375" spans="1:19" s="66" customFormat="1">
      <c r="A375" s="150"/>
      <c r="B375" s="26"/>
      <c r="C375" s="26"/>
      <c r="D375" s="67"/>
      <c r="E375" s="67"/>
      <c r="F375" s="26"/>
      <c r="G375" s="69"/>
      <c r="I375" s="26"/>
      <c r="J375" s="69"/>
      <c r="K375" s="69"/>
      <c r="L375" s="67"/>
      <c r="M375" s="69"/>
      <c r="N375" s="71"/>
      <c r="O375" s="72"/>
      <c r="P375" s="26"/>
      <c r="Q375" s="26"/>
      <c r="R375" s="26"/>
      <c r="S375" s="26"/>
    </row>
    <row r="376" spans="1:19" s="66" customFormat="1">
      <c r="A376" s="150"/>
      <c r="B376" s="26"/>
      <c r="C376" s="26"/>
      <c r="D376" s="67"/>
      <c r="E376" s="67"/>
      <c r="F376" s="26"/>
      <c r="G376" s="69"/>
      <c r="I376" s="26"/>
      <c r="J376" s="69"/>
      <c r="K376" s="69"/>
      <c r="L376" s="67"/>
      <c r="M376" s="69"/>
      <c r="N376" s="71"/>
      <c r="O376" s="72"/>
      <c r="P376" s="26"/>
      <c r="Q376" s="26"/>
      <c r="R376" s="26"/>
      <c r="S376" s="26"/>
    </row>
    <row r="377" spans="1:19" s="66" customFormat="1">
      <c r="A377" s="150"/>
      <c r="B377" s="26"/>
      <c r="C377" s="26"/>
      <c r="D377" s="67"/>
      <c r="E377" s="67"/>
      <c r="F377" s="26"/>
      <c r="G377" s="69"/>
      <c r="I377" s="26"/>
      <c r="J377" s="69"/>
      <c r="K377" s="69"/>
      <c r="L377" s="67"/>
      <c r="M377" s="69"/>
      <c r="N377" s="71"/>
      <c r="O377" s="72"/>
      <c r="P377" s="26"/>
      <c r="Q377" s="26"/>
      <c r="R377" s="26"/>
      <c r="S377" s="26"/>
    </row>
    <row r="378" spans="1:19" s="66" customFormat="1">
      <c r="A378" s="150"/>
      <c r="B378" s="26"/>
      <c r="C378" s="26"/>
      <c r="D378" s="67"/>
      <c r="E378" s="67"/>
      <c r="F378" s="26"/>
      <c r="G378" s="69"/>
      <c r="I378" s="26"/>
      <c r="J378" s="69"/>
      <c r="K378" s="69"/>
      <c r="L378" s="67"/>
      <c r="M378" s="69"/>
      <c r="N378" s="71"/>
      <c r="O378" s="72"/>
      <c r="P378" s="26"/>
      <c r="Q378" s="26"/>
      <c r="R378" s="26"/>
      <c r="S378" s="26"/>
    </row>
    <row r="379" spans="1:19" s="66" customFormat="1">
      <c r="A379" s="150"/>
      <c r="B379" s="26"/>
      <c r="C379" s="26"/>
      <c r="D379" s="67"/>
      <c r="E379" s="67"/>
      <c r="F379" s="26"/>
      <c r="G379" s="69"/>
      <c r="I379" s="26"/>
      <c r="J379" s="69"/>
      <c r="K379" s="69"/>
      <c r="L379" s="67"/>
      <c r="M379" s="69"/>
      <c r="N379" s="71"/>
      <c r="O379" s="72"/>
      <c r="P379" s="26"/>
      <c r="Q379" s="26"/>
      <c r="R379" s="26"/>
      <c r="S379" s="26"/>
    </row>
    <row r="380" spans="1:19" s="66" customFormat="1">
      <c r="A380" s="150"/>
      <c r="B380" s="26"/>
      <c r="C380" s="26"/>
      <c r="D380" s="67"/>
      <c r="E380" s="67"/>
      <c r="F380" s="26"/>
      <c r="G380" s="69"/>
      <c r="I380" s="26"/>
      <c r="J380" s="69"/>
      <c r="K380" s="69"/>
      <c r="L380" s="67"/>
      <c r="M380" s="69"/>
      <c r="N380" s="71"/>
      <c r="O380" s="72"/>
      <c r="P380" s="26"/>
      <c r="Q380" s="26"/>
      <c r="R380" s="26"/>
      <c r="S380" s="26"/>
    </row>
    <row r="381" spans="1:19" s="66" customFormat="1">
      <c r="A381" s="150"/>
      <c r="B381" s="26"/>
      <c r="C381" s="26"/>
      <c r="D381" s="67"/>
      <c r="E381" s="67"/>
      <c r="F381" s="26"/>
      <c r="G381" s="69"/>
      <c r="I381" s="26"/>
      <c r="J381" s="69"/>
      <c r="K381" s="69"/>
      <c r="L381" s="67"/>
      <c r="M381" s="69"/>
      <c r="N381" s="71"/>
      <c r="O381" s="72"/>
      <c r="P381" s="26"/>
      <c r="Q381" s="26"/>
      <c r="R381" s="26"/>
      <c r="S381" s="26"/>
    </row>
    <row r="382" spans="1:19" s="66" customFormat="1">
      <c r="A382" s="150"/>
      <c r="B382" s="26"/>
      <c r="C382" s="26"/>
      <c r="D382" s="67"/>
      <c r="E382" s="67"/>
      <c r="F382" s="26"/>
      <c r="G382" s="69"/>
      <c r="I382" s="26"/>
      <c r="J382" s="69"/>
      <c r="K382" s="69"/>
      <c r="L382" s="67"/>
      <c r="M382" s="69"/>
      <c r="N382" s="71"/>
      <c r="O382" s="72"/>
      <c r="P382" s="26"/>
      <c r="Q382" s="26"/>
      <c r="R382" s="26"/>
      <c r="S382" s="26"/>
    </row>
    <row r="383" spans="1:19" s="66" customFormat="1">
      <c r="A383" s="150"/>
      <c r="B383" s="26"/>
      <c r="C383" s="26"/>
      <c r="D383" s="67"/>
      <c r="E383" s="67"/>
      <c r="F383" s="26"/>
      <c r="G383" s="69"/>
      <c r="I383" s="26"/>
      <c r="J383" s="69"/>
      <c r="K383" s="69"/>
      <c r="L383" s="67"/>
      <c r="M383" s="69"/>
      <c r="N383" s="71"/>
      <c r="O383" s="72"/>
      <c r="P383" s="26"/>
      <c r="Q383" s="26"/>
      <c r="R383" s="26"/>
      <c r="S383" s="26"/>
    </row>
    <row r="384" spans="1:19" s="66" customFormat="1">
      <c r="A384" s="150"/>
      <c r="B384" s="26"/>
      <c r="C384" s="26"/>
      <c r="D384" s="67"/>
      <c r="E384" s="67"/>
      <c r="F384" s="26"/>
      <c r="G384" s="69"/>
      <c r="I384" s="26"/>
      <c r="J384" s="69"/>
      <c r="K384" s="69"/>
      <c r="L384" s="67"/>
      <c r="M384" s="69"/>
      <c r="N384" s="71"/>
      <c r="O384" s="72"/>
      <c r="P384" s="26"/>
      <c r="Q384" s="26"/>
      <c r="R384" s="26"/>
      <c r="S384" s="26"/>
    </row>
    <row r="385" spans="1:19" s="66" customFormat="1">
      <c r="A385" s="150"/>
      <c r="B385" s="26"/>
      <c r="C385" s="26"/>
      <c r="D385" s="67"/>
      <c r="E385" s="67"/>
      <c r="F385" s="26"/>
      <c r="G385" s="69"/>
      <c r="I385" s="26"/>
      <c r="J385" s="69"/>
      <c r="K385" s="69"/>
      <c r="L385" s="67"/>
      <c r="M385" s="69"/>
      <c r="N385" s="71"/>
      <c r="O385" s="72"/>
      <c r="P385" s="26"/>
      <c r="Q385" s="26"/>
      <c r="R385" s="26"/>
      <c r="S385" s="26"/>
    </row>
    <row r="386" spans="1:19" s="66" customFormat="1">
      <c r="A386" s="150"/>
      <c r="B386" s="26"/>
      <c r="C386" s="26"/>
      <c r="D386" s="67"/>
      <c r="E386" s="67"/>
      <c r="F386" s="26"/>
      <c r="G386" s="69"/>
      <c r="I386" s="26"/>
      <c r="J386" s="69"/>
      <c r="K386" s="69"/>
      <c r="L386" s="67"/>
      <c r="M386" s="69"/>
      <c r="N386" s="71"/>
      <c r="O386" s="72"/>
      <c r="P386" s="26"/>
      <c r="Q386" s="26"/>
      <c r="R386" s="26"/>
      <c r="S386" s="26"/>
    </row>
    <row r="387" spans="1:19" s="66" customFormat="1">
      <c r="A387" s="150"/>
      <c r="B387" s="26"/>
      <c r="C387" s="26"/>
      <c r="D387" s="67"/>
      <c r="E387" s="67"/>
      <c r="F387" s="26"/>
      <c r="G387" s="69"/>
      <c r="I387" s="26"/>
      <c r="J387" s="69"/>
      <c r="K387" s="69"/>
      <c r="L387" s="67"/>
      <c r="M387" s="69"/>
      <c r="N387" s="71"/>
      <c r="O387" s="72"/>
      <c r="P387" s="26"/>
      <c r="Q387" s="26"/>
      <c r="R387" s="26"/>
      <c r="S387" s="26"/>
    </row>
    <row r="388" spans="1:19" s="66" customFormat="1">
      <c r="A388" s="150"/>
      <c r="B388" s="26"/>
      <c r="C388" s="26"/>
      <c r="D388" s="67"/>
      <c r="E388" s="67"/>
      <c r="F388" s="26"/>
      <c r="G388" s="69"/>
      <c r="I388" s="26"/>
      <c r="J388" s="69"/>
      <c r="K388" s="69"/>
      <c r="L388" s="67"/>
      <c r="M388" s="69"/>
      <c r="N388" s="71"/>
      <c r="O388" s="72"/>
      <c r="P388" s="26"/>
      <c r="Q388" s="26"/>
      <c r="R388" s="26"/>
      <c r="S388" s="26"/>
    </row>
    <row r="389" spans="1:19" s="66" customFormat="1">
      <c r="A389" s="150"/>
      <c r="B389" s="26"/>
      <c r="C389" s="26"/>
      <c r="D389" s="67"/>
      <c r="E389" s="67"/>
      <c r="F389" s="26"/>
      <c r="G389" s="69"/>
      <c r="I389" s="26"/>
      <c r="J389" s="69"/>
      <c r="K389" s="69"/>
      <c r="L389" s="67"/>
      <c r="M389" s="69"/>
      <c r="N389" s="71"/>
      <c r="O389" s="72"/>
      <c r="P389" s="26"/>
      <c r="Q389" s="26"/>
      <c r="R389" s="26"/>
      <c r="S389" s="26"/>
    </row>
    <row r="390" spans="1:19" s="66" customFormat="1">
      <c r="A390" s="150"/>
      <c r="B390" s="26"/>
      <c r="C390" s="26"/>
      <c r="D390" s="67"/>
      <c r="E390" s="67"/>
      <c r="F390" s="26"/>
      <c r="G390" s="69"/>
      <c r="I390" s="26"/>
      <c r="J390" s="69"/>
      <c r="K390" s="69"/>
      <c r="L390" s="67"/>
      <c r="M390" s="69"/>
      <c r="N390" s="71"/>
      <c r="O390" s="72"/>
      <c r="P390" s="26"/>
      <c r="Q390" s="26"/>
      <c r="R390" s="26"/>
      <c r="S390" s="26"/>
    </row>
    <row r="391" spans="1:19" s="66" customFormat="1">
      <c r="A391" s="150"/>
      <c r="B391" s="26"/>
      <c r="C391" s="26"/>
      <c r="D391" s="67"/>
      <c r="E391" s="67"/>
      <c r="F391" s="26"/>
      <c r="G391" s="69"/>
      <c r="I391" s="26"/>
      <c r="J391" s="69"/>
      <c r="K391" s="69"/>
      <c r="L391" s="67"/>
      <c r="M391" s="69"/>
      <c r="N391" s="71"/>
      <c r="O391" s="72"/>
      <c r="P391" s="26"/>
      <c r="Q391" s="26"/>
      <c r="R391" s="26"/>
      <c r="S391" s="26"/>
    </row>
    <row r="392" spans="1:19" s="66" customFormat="1">
      <c r="A392" s="150"/>
      <c r="B392" s="26"/>
      <c r="C392" s="26"/>
      <c r="D392" s="67"/>
      <c r="E392" s="67"/>
      <c r="F392" s="26"/>
      <c r="G392" s="69"/>
      <c r="I392" s="26"/>
      <c r="J392" s="69"/>
      <c r="K392" s="69"/>
      <c r="L392" s="67"/>
      <c r="M392" s="69"/>
      <c r="N392" s="71"/>
      <c r="O392" s="72"/>
      <c r="P392" s="26"/>
      <c r="Q392" s="26"/>
      <c r="R392" s="26"/>
      <c r="S392" s="26"/>
    </row>
    <row r="393" spans="1:19" s="66" customFormat="1">
      <c r="A393" s="150"/>
      <c r="B393" s="26"/>
      <c r="C393" s="26"/>
      <c r="D393" s="67"/>
      <c r="E393" s="67"/>
      <c r="F393" s="26"/>
      <c r="G393" s="69"/>
      <c r="I393" s="26"/>
      <c r="J393" s="69"/>
      <c r="K393" s="69"/>
      <c r="L393" s="67"/>
      <c r="M393" s="69"/>
      <c r="N393" s="71"/>
      <c r="O393" s="72"/>
      <c r="P393" s="26"/>
      <c r="Q393" s="26"/>
      <c r="R393" s="26"/>
      <c r="S393" s="26"/>
    </row>
    <row r="394" spans="1:19" s="66" customFormat="1">
      <c r="A394" s="150"/>
      <c r="B394" s="26"/>
      <c r="C394" s="26"/>
      <c r="D394" s="67"/>
      <c r="E394" s="67"/>
      <c r="F394" s="26"/>
      <c r="G394" s="69"/>
      <c r="I394" s="26"/>
      <c r="J394" s="69"/>
      <c r="K394" s="69"/>
      <c r="L394" s="67"/>
      <c r="M394" s="69"/>
      <c r="N394" s="71"/>
      <c r="O394" s="72"/>
      <c r="P394" s="26"/>
      <c r="Q394" s="26"/>
      <c r="R394" s="26"/>
      <c r="S394" s="26"/>
    </row>
    <row r="395" spans="1:19" s="66" customFormat="1">
      <c r="A395" s="150"/>
      <c r="B395" s="26"/>
      <c r="C395" s="26"/>
      <c r="D395" s="67"/>
      <c r="E395" s="67"/>
      <c r="F395" s="26"/>
      <c r="G395" s="69"/>
      <c r="I395" s="26"/>
      <c r="J395" s="69"/>
      <c r="K395" s="69"/>
      <c r="L395" s="67"/>
      <c r="M395" s="69"/>
      <c r="N395" s="71"/>
      <c r="O395" s="72"/>
      <c r="P395" s="26"/>
      <c r="Q395" s="26"/>
      <c r="R395" s="26"/>
      <c r="S395" s="26"/>
    </row>
    <row r="396" spans="1:19" s="66" customFormat="1">
      <c r="A396" s="150"/>
      <c r="B396" s="26"/>
      <c r="C396" s="26"/>
      <c r="D396" s="67"/>
      <c r="E396" s="67"/>
      <c r="F396" s="26"/>
      <c r="G396" s="69"/>
      <c r="I396" s="26"/>
      <c r="J396" s="69"/>
      <c r="K396" s="69"/>
      <c r="L396" s="67"/>
      <c r="M396" s="69"/>
      <c r="N396" s="71"/>
      <c r="O396" s="72"/>
      <c r="P396" s="26"/>
      <c r="Q396" s="26"/>
      <c r="R396" s="26"/>
      <c r="S396" s="26"/>
    </row>
    <row r="397" spans="1:19" s="66" customFormat="1">
      <c r="A397" s="150"/>
      <c r="B397" s="26"/>
      <c r="C397" s="26"/>
      <c r="D397" s="67"/>
      <c r="E397" s="67"/>
      <c r="F397" s="26"/>
      <c r="G397" s="69"/>
      <c r="I397" s="26"/>
      <c r="J397" s="69"/>
      <c r="K397" s="69"/>
      <c r="L397" s="67"/>
      <c r="M397" s="69"/>
      <c r="N397" s="71"/>
      <c r="O397" s="72"/>
      <c r="P397" s="26"/>
      <c r="Q397" s="26"/>
      <c r="R397" s="26"/>
      <c r="S397" s="26"/>
    </row>
    <row r="398" spans="1:19" s="66" customFormat="1">
      <c r="A398" s="150"/>
      <c r="B398" s="26"/>
      <c r="C398" s="26"/>
      <c r="D398" s="67"/>
      <c r="E398" s="67"/>
      <c r="F398" s="26"/>
      <c r="G398" s="69"/>
      <c r="I398" s="26"/>
      <c r="J398" s="69"/>
      <c r="K398" s="69"/>
      <c r="L398" s="67"/>
      <c r="M398" s="69"/>
      <c r="N398" s="71"/>
      <c r="O398" s="72"/>
      <c r="P398" s="26"/>
      <c r="Q398" s="26"/>
      <c r="R398" s="26"/>
      <c r="S398" s="26"/>
    </row>
    <row r="399" spans="1:19" s="66" customFormat="1">
      <c r="A399" s="150"/>
      <c r="B399" s="26"/>
      <c r="C399" s="26"/>
      <c r="D399" s="67"/>
      <c r="E399" s="67"/>
      <c r="F399" s="26"/>
      <c r="G399" s="69"/>
      <c r="I399" s="26"/>
      <c r="J399" s="69"/>
      <c r="K399" s="69"/>
      <c r="L399" s="67"/>
      <c r="M399" s="69"/>
      <c r="N399" s="71"/>
      <c r="O399" s="72"/>
      <c r="P399" s="26"/>
      <c r="Q399" s="26"/>
      <c r="R399" s="26"/>
      <c r="S399" s="26"/>
    </row>
    <row r="400" spans="1:19" s="66" customFormat="1">
      <c r="A400" s="150"/>
      <c r="B400" s="26"/>
      <c r="C400" s="26"/>
      <c r="D400" s="67"/>
      <c r="E400" s="67"/>
      <c r="F400" s="26"/>
      <c r="G400" s="69"/>
      <c r="I400" s="26"/>
      <c r="J400" s="69"/>
      <c r="K400" s="69"/>
      <c r="L400" s="67"/>
      <c r="M400" s="69"/>
      <c r="N400" s="71"/>
      <c r="O400" s="72"/>
      <c r="P400" s="26"/>
      <c r="Q400" s="26"/>
      <c r="R400" s="26"/>
      <c r="S400" s="26"/>
    </row>
    <row r="401" spans="1:19" s="66" customFormat="1">
      <c r="A401" s="150"/>
      <c r="B401" s="26"/>
      <c r="C401" s="26"/>
      <c r="D401" s="67"/>
      <c r="E401" s="67"/>
      <c r="F401" s="26"/>
      <c r="G401" s="69"/>
      <c r="I401" s="26"/>
      <c r="J401" s="69"/>
      <c r="K401" s="69"/>
      <c r="L401" s="67"/>
      <c r="M401" s="69"/>
      <c r="N401" s="71"/>
      <c r="O401" s="72"/>
      <c r="P401" s="26"/>
      <c r="Q401" s="26"/>
      <c r="R401" s="26"/>
      <c r="S401" s="26"/>
    </row>
    <row r="402" spans="1:19" s="66" customFormat="1">
      <c r="A402" s="150"/>
      <c r="B402" s="26"/>
      <c r="C402" s="26"/>
      <c r="D402" s="67"/>
      <c r="E402" s="67"/>
      <c r="F402" s="26"/>
      <c r="G402" s="69"/>
      <c r="I402" s="26"/>
      <c r="J402" s="69"/>
      <c r="K402" s="69"/>
      <c r="L402" s="67"/>
      <c r="M402" s="69"/>
      <c r="N402" s="71"/>
      <c r="O402" s="72"/>
      <c r="P402" s="26"/>
      <c r="Q402" s="26"/>
      <c r="R402" s="26"/>
      <c r="S402" s="26"/>
    </row>
    <row r="403" spans="1:19" s="66" customFormat="1">
      <c r="A403" s="150"/>
      <c r="B403" s="26"/>
      <c r="C403" s="26"/>
      <c r="D403" s="67"/>
      <c r="E403" s="67"/>
      <c r="F403" s="26"/>
      <c r="G403" s="69"/>
      <c r="I403" s="26"/>
      <c r="J403" s="69"/>
      <c r="K403" s="69"/>
      <c r="L403" s="67"/>
      <c r="M403" s="69"/>
      <c r="N403" s="71"/>
      <c r="O403" s="72"/>
      <c r="P403" s="26"/>
      <c r="Q403" s="26"/>
      <c r="R403" s="26"/>
      <c r="S403" s="26"/>
    </row>
    <row r="404" spans="1:19" s="66" customFormat="1">
      <c r="A404" s="150"/>
      <c r="B404" s="26"/>
      <c r="C404" s="26"/>
      <c r="D404" s="67"/>
      <c r="E404" s="67"/>
      <c r="F404" s="26"/>
      <c r="G404" s="69"/>
      <c r="I404" s="26"/>
      <c r="J404" s="69"/>
      <c r="K404" s="69"/>
      <c r="L404" s="67"/>
      <c r="M404" s="69"/>
      <c r="N404" s="71"/>
      <c r="O404" s="72"/>
      <c r="P404" s="26"/>
      <c r="Q404" s="26"/>
      <c r="R404" s="26"/>
      <c r="S404" s="26"/>
    </row>
    <row r="405" spans="1:19" s="66" customFormat="1">
      <c r="A405" s="150"/>
      <c r="B405" s="26"/>
      <c r="C405" s="26"/>
      <c r="D405" s="67"/>
      <c r="E405" s="67"/>
      <c r="F405" s="26"/>
      <c r="G405" s="69"/>
      <c r="I405" s="26"/>
      <c r="J405" s="69"/>
      <c r="K405" s="69"/>
      <c r="L405" s="67"/>
      <c r="M405" s="69"/>
      <c r="N405" s="71"/>
      <c r="O405" s="72"/>
      <c r="P405" s="26"/>
      <c r="Q405" s="26"/>
      <c r="R405" s="26"/>
      <c r="S405" s="26"/>
    </row>
    <row r="406" spans="1:19" s="66" customFormat="1">
      <c r="A406" s="150"/>
      <c r="B406" s="26"/>
      <c r="C406" s="26"/>
      <c r="D406" s="67"/>
      <c r="E406" s="67"/>
      <c r="F406" s="26"/>
      <c r="G406" s="69"/>
      <c r="I406" s="26"/>
      <c r="J406" s="69"/>
      <c r="K406" s="69"/>
      <c r="L406" s="67"/>
      <c r="M406" s="69"/>
      <c r="N406" s="71"/>
      <c r="O406" s="72"/>
      <c r="P406" s="26"/>
      <c r="Q406" s="26"/>
      <c r="R406" s="26"/>
      <c r="S406" s="26"/>
    </row>
    <row r="407" spans="1:19" s="66" customFormat="1">
      <c r="A407" s="150"/>
      <c r="B407" s="26"/>
      <c r="C407" s="26"/>
      <c r="D407" s="67"/>
      <c r="E407" s="67"/>
      <c r="F407" s="26"/>
      <c r="G407" s="69"/>
      <c r="I407" s="26"/>
      <c r="J407" s="69"/>
      <c r="K407" s="69"/>
      <c r="L407" s="67"/>
      <c r="M407" s="69"/>
      <c r="N407" s="71"/>
      <c r="O407" s="72"/>
      <c r="P407" s="26"/>
      <c r="Q407" s="26"/>
      <c r="R407" s="26"/>
      <c r="S407" s="26"/>
    </row>
    <row r="408" spans="1:19" s="66" customFormat="1">
      <c r="A408" s="150"/>
      <c r="B408" s="26"/>
      <c r="C408" s="26"/>
      <c r="D408" s="67"/>
      <c r="E408" s="67"/>
      <c r="F408" s="26"/>
      <c r="G408" s="69"/>
      <c r="I408" s="26"/>
      <c r="J408" s="69"/>
      <c r="K408" s="69"/>
      <c r="L408" s="67"/>
      <c r="M408" s="69"/>
      <c r="N408" s="71"/>
      <c r="O408" s="72"/>
      <c r="P408" s="26"/>
      <c r="Q408" s="26"/>
      <c r="R408" s="26"/>
      <c r="S408" s="26"/>
    </row>
    <row r="409" spans="1:19" s="66" customFormat="1">
      <c r="A409" s="150"/>
      <c r="B409" s="26"/>
      <c r="C409" s="26"/>
      <c r="D409" s="67"/>
      <c r="E409" s="67"/>
      <c r="F409" s="26"/>
      <c r="G409" s="69"/>
      <c r="I409" s="26"/>
      <c r="J409" s="69"/>
      <c r="K409" s="69"/>
      <c r="L409" s="67"/>
      <c r="M409" s="69"/>
      <c r="N409" s="71"/>
      <c r="O409" s="72"/>
      <c r="P409" s="26"/>
      <c r="Q409" s="26"/>
      <c r="R409" s="26"/>
      <c r="S409" s="26"/>
    </row>
    <row r="410" spans="1:19" s="66" customFormat="1">
      <c r="A410" s="150"/>
      <c r="B410" s="26"/>
      <c r="C410" s="26"/>
      <c r="D410" s="67"/>
      <c r="E410" s="67"/>
      <c r="F410" s="26"/>
      <c r="G410" s="69"/>
      <c r="I410" s="26"/>
      <c r="J410" s="69"/>
      <c r="K410" s="69"/>
      <c r="L410" s="67"/>
      <c r="M410" s="69"/>
      <c r="N410" s="71"/>
      <c r="O410" s="72"/>
      <c r="P410" s="26"/>
      <c r="Q410" s="26"/>
      <c r="R410" s="26"/>
      <c r="S410" s="26"/>
    </row>
    <row r="411" spans="1:19" s="66" customFormat="1">
      <c r="A411" s="150"/>
      <c r="B411" s="26"/>
      <c r="C411" s="26"/>
      <c r="D411" s="67"/>
      <c r="E411" s="67"/>
      <c r="F411" s="26"/>
      <c r="G411" s="69"/>
      <c r="I411" s="26"/>
      <c r="J411" s="69"/>
      <c r="K411" s="69"/>
      <c r="L411" s="67"/>
      <c r="M411" s="69"/>
      <c r="N411" s="71"/>
      <c r="O411" s="72"/>
      <c r="P411" s="26"/>
      <c r="Q411" s="26"/>
      <c r="R411" s="26"/>
      <c r="S411" s="26"/>
    </row>
    <row r="412" spans="1:19" s="66" customFormat="1">
      <c r="A412" s="150"/>
      <c r="B412" s="26"/>
      <c r="C412" s="26"/>
      <c r="D412" s="67"/>
      <c r="E412" s="67"/>
      <c r="F412" s="26"/>
      <c r="G412" s="69"/>
      <c r="I412" s="26"/>
      <c r="J412" s="69"/>
      <c r="K412" s="69"/>
      <c r="L412" s="67"/>
      <c r="M412" s="69"/>
      <c r="N412" s="71"/>
      <c r="O412" s="72"/>
      <c r="P412" s="26"/>
      <c r="Q412" s="26"/>
      <c r="R412" s="26"/>
      <c r="S412" s="26"/>
    </row>
    <row r="413" spans="1:19" s="66" customFormat="1">
      <c r="A413" s="150"/>
      <c r="B413" s="26"/>
      <c r="C413" s="26"/>
      <c r="D413" s="67"/>
      <c r="E413" s="67"/>
      <c r="F413" s="26"/>
      <c r="G413" s="69"/>
      <c r="I413" s="26"/>
      <c r="J413" s="69"/>
      <c r="K413" s="69"/>
      <c r="L413" s="67"/>
      <c r="M413" s="69"/>
      <c r="N413" s="71"/>
      <c r="O413" s="72"/>
      <c r="P413" s="26"/>
      <c r="Q413" s="26"/>
      <c r="R413" s="26"/>
      <c r="S413" s="26"/>
    </row>
    <row r="414" spans="1:19" s="66" customFormat="1">
      <c r="A414" s="150"/>
      <c r="B414" s="26"/>
      <c r="C414" s="26"/>
      <c r="D414" s="67"/>
      <c r="E414" s="67"/>
      <c r="F414" s="26"/>
      <c r="G414" s="69"/>
      <c r="I414" s="26"/>
      <c r="J414" s="69"/>
      <c r="K414" s="69"/>
      <c r="L414" s="67"/>
      <c r="M414" s="69"/>
      <c r="N414" s="71"/>
      <c r="O414" s="72"/>
      <c r="P414" s="26"/>
      <c r="Q414" s="26"/>
      <c r="R414" s="26"/>
      <c r="S414" s="26"/>
    </row>
    <row r="415" spans="1:19">
      <c r="A415" s="24"/>
    </row>
    <row r="416" spans="1:19">
      <c r="A416" s="24"/>
    </row>
    <row r="417" spans="1:19">
      <c r="A417" s="24"/>
    </row>
    <row r="418" spans="1:19">
      <c r="A418" s="24"/>
    </row>
    <row r="419" spans="1:19">
      <c r="A419" s="24"/>
    </row>
    <row r="420" spans="1:19">
      <c r="A420" s="24"/>
    </row>
    <row r="421" spans="1:19" s="66" customFormat="1">
      <c r="A421" s="150"/>
      <c r="B421" s="26"/>
      <c r="C421" s="26"/>
      <c r="D421" s="67"/>
      <c r="E421" s="67"/>
      <c r="F421" s="26"/>
      <c r="G421" s="69"/>
      <c r="I421" s="26"/>
      <c r="J421" s="69"/>
      <c r="K421" s="69"/>
      <c r="L421" s="67"/>
      <c r="M421" s="69"/>
      <c r="N421" s="71"/>
      <c r="O421" s="72"/>
      <c r="P421" s="26"/>
      <c r="Q421" s="26"/>
      <c r="R421" s="26"/>
      <c r="S421" s="26"/>
    </row>
    <row r="422" spans="1:19" s="66" customFormat="1">
      <c r="A422" s="150"/>
      <c r="B422" s="26"/>
      <c r="C422" s="26"/>
      <c r="D422" s="67"/>
      <c r="E422" s="67"/>
      <c r="F422" s="26"/>
      <c r="G422" s="69"/>
      <c r="I422" s="26"/>
      <c r="J422" s="69"/>
      <c r="K422" s="69"/>
      <c r="L422" s="67"/>
      <c r="M422" s="69"/>
      <c r="N422" s="71"/>
      <c r="O422" s="72"/>
      <c r="P422" s="26"/>
      <c r="Q422" s="26"/>
      <c r="R422" s="26"/>
      <c r="S422" s="26"/>
    </row>
    <row r="423" spans="1:19" s="66" customFormat="1">
      <c r="A423" s="150"/>
      <c r="B423" s="26"/>
      <c r="C423" s="26"/>
      <c r="D423" s="67"/>
      <c r="E423" s="67"/>
      <c r="F423" s="26"/>
      <c r="G423" s="69"/>
      <c r="I423" s="26"/>
      <c r="J423" s="69"/>
      <c r="K423" s="69"/>
      <c r="L423" s="67"/>
      <c r="M423" s="69"/>
      <c r="N423" s="71"/>
      <c r="O423" s="72"/>
      <c r="P423" s="26"/>
      <c r="Q423" s="26"/>
      <c r="R423" s="26"/>
      <c r="S423" s="26"/>
    </row>
    <row r="424" spans="1:19" s="66" customFormat="1">
      <c r="A424" s="150"/>
      <c r="B424" s="26"/>
      <c r="C424" s="26"/>
      <c r="D424" s="67"/>
      <c r="E424" s="67"/>
      <c r="F424" s="26"/>
      <c r="G424" s="69"/>
      <c r="I424" s="26"/>
      <c r="J424" s="69"/>
      <c r="K424" s="69"/>
      <c r="L424" s="67"/>
      <c r="M424" s="69"/>
      <c r="N424" s="71"/>
      <c r="O424" s="72"/>
      <c r="P424" s="26"/>
      <c r="Q424" s="26"/>
      <c r="R424" s="26"/>
      <c r="S424" s="26"/>
    </row>
    <row r="425" spans="1:19" s="66" customFormat="1">
      <c r="A425" s="150"/>
      <c r="B425" s="26"/>
      <c r="C425" s="26"/>
      <c r="D425" s="67"/>
      <c r="E425" s="67"/>
      <c r="F425" s="26"/>
      <c r="G425" s="69"/>
      <c r="I425" s="26"/>
      <c r="J425" s="69"/>
      <c r="K425" s="69"/>
      <c r="L425" s="67"/>
      <c r="M425" s="69"/>
      <c r="N425" s="71"/>
      <c r="O425" s="72"/>
      <c r="P425" s="26"/>
      <c r="Q425" s="26"/>
      <c r="R425" s="26"/>
      <c r="S425" s="26"/>
    </row>
    <row r="426" spans="1:19" s="66" customFormat="1">
      <c r="A426" s="150"/>
      <c r="B426" s="26"/>
      <c r="C426" s="26"/>
      <c r="D426" s="67"/>
      <c r="E426" s="67"/>
      <c r="F426" s="26"/>
      <c r="G426" s="69"/>
      <c r="I426" s="26"/>
      <c r="J426" s="69"/>
      <c r="K426" s="69"/>
      <c r="L426" s="67"/>
      <c r="M426" s="69"/>
      <c r="N426" s="71"/>
      <c r="O426" s="72"/>
      <c r="P426" s="26"/>
      <c r="Q426" s="26"/>
      <c r="R426" s="26"/>
      <c r="S426" s="26"/>
    </row>
    <row r="427" spans="1:19" s="66" customFormat="1">
      <c r="A427" s="150"/>
      <c r="B427" s="26"/>
      <c r="C427" s="26"/>
      <c r="D427" s="67"/>
      <c r="E427" s="67"/>
      <c r="F427" s="26"/>
      <c r="G427" s="69"/>
      <c r="I427" s="26"/>
      <c r="J427" s="69"/>
      <c r="K427" s="69"/>
      <c r="L427" s="67"/>
      <c r="M427" s="69"/>
      <c r="N427" s="71"/>
      <c r="O427" s="72"/>
      <c r="P427" s="26"/>
      <c r="Q427" s="26"/>
      <c r="R427" s="26"/>
      <c r="S427" s="26"/>
    </row>
    <row r="428" spans="1:19" s="66" customFormat="1">
      <c r="A428" s="150"/>
      <c r="B428" s="26"/>
      <c r="C428" s="26"/>
      <c r="D428" s="67"/>
      <c r="E428" s="67"/>
      <c r="F428" s="26"/>
      <c r="G428" s="69"/>
      <c r="I428" s="26"/>
      <c r="J428" s="69"/>
      <c r="K428" s="69"/>
      <c r="L428" s="67"/>
      <c r="M428" s="69"/>
      <c r="N428" s="71"/>
      <c r="O428" s="72"/>
      <c r="P428" s="26"/>
      <c r="Q428" s="26"/>
      <c r="R428" s="26"/>
      <c r="S428" s="26"/>
    </row>
    <row r="429" spans="1:19" s="66" customFormat="1">
      <c r="A429" s="150"/>
      <c r="B429" s="26"/>
      <c r="C429" s="26"/>
      <c r="D429" s="67"/>
      <c r="E429" s="67"/>
      <c r="F429" s="26"/>
      <c r="G429" s="69"/>
      <c r="I429" s="26"/>
      <c r="J429" s="69"/>
      <c r="K429" s="69"/>
      <c r="L429" s="67"/>
      <c r="M429" s="69"/>
      <c r="N429" s="71"/>
      <c r="O429" s="72"/>
      <c r="P429" s="26"/>
      <c r="Q429" s="26"/>
      <c r="R429" s="26"/>
      <c r="S429" s="26"/>
    </row>
    <row r="430" spans="1:19" s="66" customFormat="1">
      <c r="A430" s="150"/>
      <c r="B430" s="26"/>
      <c r="C430" s="26"/>
      <c r="D430" s="67"/>
      <c r="E430" s="67"/>
      <c r="F430" s="26"/>
      <c r="G430" s="69"/>
      <c r="I430" s="26"/>
      <c r="J430" s="69"/>
      <c r="K430" s="69"/>
      <c r="L430" s="67"/>
      <c r="M430" s="69"/>
      <c r="N430" s="71"/>
      <c r="O430" s="72"/>
      <c r="P430" s="26"/>
      <c r="Q430" s="26"/>
      <c r="R430" s="26"/>
      <c r="S430" s="26"/>
    </row>
    <row r="431" spans="1:19" s="66" customFormat="1">
      <c r="A431" s="150"/>
      <c r="B431" s="26"/>
      <c r="C431" s="26"/>
      <c r="D431" s="67"/>
      <c r="E431" s="67"/>
      <c r="F431" s="26"/>
      <c r="G431" s="69"/>
      <c r="I431" s="26"/>
      <c r="J431" s="69"/>
      <c r="K431" s="69"/>
      <c r="L431" s="67"/>
      <c r="M431" s="69"/>
      <c r="N431" s="71"/>
      <c r="O431" s="72"/>
      <c r="P431" s="26"/>
      <c r="Q431" s="26"/>
      <c r="R431" s="26"/>
      <c r="S431" s="26"/>
    </row>
    <row r="432" spans="1:19" s="66" customFormat="1">
      <c r="A432" s="150"/>
      <c r="B432" s="26"/>
      <c r="C432" s="26"/>
      <c r="D432" s="67"/>
      <c r="E432" s="67"/>
      <c r="F432" s="26"/>
      <c r="G432" s="69"/>
      <c r="I432" s="26"/>
      <c r="J432" s="69"/>
      <c r="K432" s="69"/>
      <c r="L432" s="67"/>
      <c r="M432" s="69"/>
      <c r="N432" s="71"/>
      <c r="O432" s="72"/>
      <c r="P432" s="26"/>
      <c r="Q432" s="26"/>
      <c r="R432" s="26"/>
      <c r="S432" s="26"/>
    </row>
    <row r="433" spans="1:19" s="66" customFormat="1">
      <c r="A433" s="150"/>
      <c r="B433" s="26"/>
      <c r="C433" s="26"/>
      <c r="D433" s="67"/>
      <c r="E433" s="67"/>
      <c r="F433" s="26"/>
      <c r="G433" s="69"/>
      <c r="I433" s="26"/>
      <c r="J433" s="69"/>
      <c r="K433" s="69"/>
      <c r="L433" s="67"/>
      <c r="M433" s="69"/>
      <c r="N433" s="71"/>
      <c r="O433" s="72"/>
      <c r="P433" s="26"/>
      <c r="Q433" s="26"/>
      <c r="R433" s="26"/>
      <c r="S433" s="26"/>
    </row>
    <row r="434" spans="1:19" s="66" customFormat="1">
      <c r="A434" s="150"/>
      <c r="B434" s="26"/>
      <c r="C434" s="26"/>
      <c r="D434" s="67"/>
      <c r="E434" s="67"/>
      <c r="F434" s="26"/>
      <c r="G434" s="69"/>
      <c r="I434" s="26"/>
      <c r="J434" s="69"/>
      <c r="K434" s="69"/>
      <c r="L434" s="67"/>
      <c r="M434" s="69"/>
      <c r="N434" s="71"/>
      <c r="O434" s="72"/>
      <c r="P434" s="26"/>
      <c r="Q434" s="26"/>
      <c r="R434" s="26"/>
      <c r="S434" s="26"/>
    </row>
    <row r="435" spans="1:19" s="66" customFormat="1">
      <c r="A435" s="150"/>
      <c r="B435" s="26"/>
      <c r="C435" s="26"/>
      <c r="D435" s="67"/>
      <c r="E435" s="67"/>
      <c r="F435" s="26"/>
      <c r="G435" s="69"/>
      <c r="I435" s="26"/>
      <c r="J435" s="69"/>
      <c r="K435" s="69"/>
      <c r="L435" s="67"/>
      <c r="M435" s="69"/>
      <c r="N435" s="71"/>
      <c r="O435" s="72"/>
      <c r="P435" s="26"/>
      <c r="Q435" s="26"/>
      <c r="R435" s="26"/>
      <c r="S435" s="26"/>
    </row>
    <row r="436" spans="1:19" s="66" customFormat="1">
      <c r="A436" s="150"/>
      <c r="B436" s="26"/>
      <c r="C436" s="26"/>
      <c r="D436" s="67"/>
      <c r="E436" s="67"/>
      <c r="F436" s="26"/>
      <c r="G436" s="69"/>
      <c r="I436" s="26"/>
      <c r="J436" s="69"/>
      <c r="K436" s="69"/>
      <c r="L436" s="67"/>
      <c r="M436" s="69"/>
      <c r="N436" s="71"/>
      <c r="O436" s="72"/>
      <c r="P436" s="26"/>
      <c r="Q436" s="26"/>
      <c r="R436" s="26"/>
      <c r="S436" s="26"/>
    </row>
    <row r="437" spans="1:19" s="66" customFormat="1">
      <c r="A437" s="150"/>
      <c r="B437" s="26"/>
      <c r="C437" s="26"/>
      <c r="D437" s="67"/>
      <c r="E437" s="67"/>
      <c r="F437" s="26"/>
      <c r="G437" s="69"/>
      <c r="I437" s="26"/>
      <c r="J437" s="69"/>
      <c r="K437" s="69"/>
      <c r="L437" s="67"/>
      <c r="M437" s="69"/>
      <c r="N437" s="71"/>
      <c r="O437" s="72"/>
      <c r="P437" s="26"/>
      <c r="Q437" s="26"/>
      <c r="R437" s="26"/>
      <c r="S437" s="26"/>
    </row>
    <row r="438" spans="1:19" s="66" customFormat="1">
      <c r="A438" s="150"/>
      <c r="B438" s="26"/>
      <c r="C438" s="26"/>
      <c r="D438" s="67"/>
      <c r="E438" s="67"/>
      <c r="F438" s="26"/>
      <c r="G438" s="69"/>
      <c r="I438" s="26"/>
      <c r="J438" s="69"/>
      <c r="K438" s="69"/>
      <c r="L438" s="67"/>
      <c r="M438" s="69"/>
      <c r="N438" s="71"/>
      <c r="O438" s="72"/>
      <c r="P438" s="26"/>
      <c r="Q438" s="26"/>
      <c r="R438" s="26"/>
      <c r="S438" s="26"/>
    </row>
    <row r="439" spans="1:19" s="66" customFormat="1">
      <c r="A439" s="150"/>
      <c r="B439" s="26"/>
      <c r="C439" s="26"/>
      <c r="D439" s="67"/>
      <c r="E439" s="67"/>
      <c r="F439" s="26"/>
      <c r="G439" s="69"/>
      <c r="I439" s="26"/>
      <c r="J439" s="69"/>
      <c r="K439" s="69"/>
      <c r="L439" s="67"/>
      <c r="M439" s="69"/>
      <c r="N439" s="71"/>
      <c r="O439" s="72"/>
      <c r="P439" s="26"/>
      <c r="Q439" s="26"/>
      <c r="R439" s="26"/>
      <c r="S439" s="26"/>
    </row>
    <row r="440" spans="1:19" s="66" customFormat="1">
      <c r="A440" s="150"/>
      <c r="B440" s="26"/>
      <c r="C440" s="26"/>
      <c r="D440" s="67"/>
      <c r="E440" s="67"/>
      <c r="F440" s="26"/>
      <c r="G440" s="69"/>
      <c r="I440" s="26"/>
      <c r="J440" s="69"/>
      <c r="K440" s="69"/>
      <c r="L440" s="67"/>
      <c r="M440" s="69"/>
      <c r="N440" s="71"/>
      <c r="O440" s="72"/>
      <c r="P440" s="26"/>
      <c r="Q440" s="26"/>
      <c r="R440" s="26"/>
      <c r="S440" s="26"/>
    </row>
    <row r="441" spans="1:19" s="66" customFormat="1">
      <c r="A441" s="150"/>
      <c r="B441" s="26"/>
      <c r="C441" s="26"/>
      <c r="D441" s="67"/>
      <c r="E441" s="67"/>
      <c r="F441" s="26"/>
      <c r="G441" s="69"/>
      <c r="I441" s="26"/>
      <c r="J441" s="69"/>
      <c r="K441" s="69"/>
      <c r="L441" s="67"/>
      <c r="M441" s="69"/>
      <c r="N441" s="71"/>
      <c r="O441" s="72"/>
      <c r="P441" s="26"/>
      <c r="Q441" s="26"/>
      <c r="R441" s="26"/>
      <c r="S441" s="26"/>
    </row>
    <row r="442" spans="1:19" s="66" customFormat="1">
      <c r="A442" s="150"/>
      <c r="B442" s="26"/>
      <c r="C442" s="26"/>
      <c r="D442" s="67"/>
      <c r="E442" s="67"/>
      <c r="F442" s="26"/>
      <c r="G442" s="69"/>
      <c r="I442" s="26"/>
      <c r="J442" s="69"/>
      <c r="K442" s="69"/>
      <c r="L442" s="67"/>
      <c r="M442" s="69"/>
      <c r="N442" s="71"/>
      <c r="O442" s="72"/>
      <c r="P442" s="26"/>
      <c r="Q442" s="26"/>
      <c r="R442" s="26"/>
      <c r="S442" s="26"/>
    </row>
    <row r="443" spans="1:19" s="66" customFormat="1">
      <c r="A443" s="150"/>
      <c r="B443" s="26"/>
      <c r="C443" s="26"/>
      <c r="D443" s="67"/>
      <c r="E443" s="67"/>
      <c r="F443" s="26"/>
      <c r="G443" s="69"/>
      <c r="I443" s="26"/>
      <c r="J443" s="69"/>
      <c r="K443" s="69"/>
      <c r="L443" s="67"/>
      <c r="M443" s="69"/>
      <c r="N443" s="71"/>
      <c r="O443" s="72"/>
      <c r="P443" s="26"/>
      <c r="Q443" s="26"/>
      <c r="R443" s="26"/>
      <c r="S443" s="26"/>
    </row>
    <row r="444" spans="1:19" s="66" customFormat="1">
      <c r="A444" s="150"/>
      <c r="B444" s="26"/>
      <c r="C444" s="26"/>
      <c r="D444" s="67"/>
      <c r="E444" s="67"/>
      <c r="F444" s="26"/>
      <c r="G444" s="69"/>
      <c r="I444" s="26"/>
      <c r="J444" s="69"/>
      <c r="K444" s="69"/>
      <c r="L444" s="67"/>
      <c r="M444" s="69"/>
      <c r="N444" s="71"/>
      <c r="O444" s="72"/>
      <c r="P444" s="26"/>
      <c r="Q444" s="26"/>
      <c r="R444" s="26"/>
      <c r="S444" s="26"/>
    </row>
    <row r="445" spans="1:19" s="66" customFormat="1">
      <c r="A445" s="150"/>
      <c r="B445" s="26"/>
      <c r="C445" s="26"/>
      <c r="D445" s="67"/>
      <c r="E445" s="67"/>
      <c r="F445" s="26"/>
      <c r="G445" s="69"/>
      <c r="I445" s="26"/>
      <c r="J445" s="69"/>
      <c r="K445" s="69"/>
      <c r="L445" s="67"/>
      <c r="M445" s="69"/>
      <c r="N445" s="71"/>
      <c r="O445" s="72"/>
      <c r="P445" s="26"/>
      <c r="Q445" s="26"/>
      <c r="R445" s="26"/>
      <c r="S445" s="26"/>
    </row>
    <row r="446" spans="1:19" s="66" customFormat="1">
      <c r="A446" s="150"/>
      <c r="B446" s="26"/>
      <c r="C446" s="26"/>
      <c r="D446" s="67"/>
      <c r="E446" s="67"/>
      <c r="F446" s="26"/>
      <c r="G446" s="69"/>
      <c r="I446" s="26"/>
      <c r="J446" s="69"/>
      <c r="K446" s="69"/>
      <c r="L446" s="67"/>
      <c r="M446" s="69"/>
      <c r="N446" s="71"/>
      <c r="O446" s="72"/>
      <c r="P446" s="26"/>
      <c r="Q446" s="26"/>
      <c r="R446" s="26"/>
      <c r="S446" s="26"/>
    </row>
    <row r="447" spans="1:19" s="66" customFormat="1">
      <c r="A447" s="150"/>
      <c r="B447" s="26"/>
      <c r="C447" s="26"/>
      <c r="D447" s="67"/>
      <c r="E447" s="67"/>
      <c r="F447" s="26"/>
      <c r="G447" s="69"/>
      <c r="I447" s="26"/>
      <c r="J447" s="69"/>
      <c r="K447" s="69"/>
      <c r="L447" s="67"/>
      <c r="M447" s="69"/>
      <c r="N447" s="71"/>
      <c r="O447" s="72"/>
      <c r="P447" s="26"/>
      <c r="Q447" s="26"/>
      <c r="R447" s="26"/>
      <c r="S447" s="26"/>
    </row>
    <row r="448" spans="1:19" s="66" customFormat="1">
      <c r="A448" s="150"/>
      <c r="B448" s="26"/>
      <c r="C448" s="26"/>
      <c r="D448" s="67"/>
      <c r="E448" s="67"/>
      <c r="F448" s="26"/>
      <c r="G448" s="69"/>
      <c r="I448" s="26"/>
      <c r="J448" s="69"/>
      <c r="K448" s="69"/>
      <c r="L448" s="67"/>
      <c r="M448" s="69"/>
      <c r="N448" s="71"/>
      <c r="O448" s="72"/>
      <c r="P448" s="26"/>
      <c r="Q448" s="26"/>
      <c r="R448" s="26"/>
      <c r="S448" s="26"/>
    </row>
    <row r="449" spans="1:19" s="66" customFormat="1">
      <c r="A449" s="150"/>
      <c r="B449" s="26"/>
      <c r="C449" s="26"/>
      <c r="D449" s="67"/>
      <c r="E449" s="67"/>
      <c r="F449" s="26"/>
      <c r="G449" s="69"/>
      <c r="I449" s="26"/>
      <c r="J449" s="69"/>
      <c r="K449" s="69"/>
      <c r="L449" s="67"/>
      <c r="M449" s="69"/>
      <c r="N449" s="71"/>
      <c r="O449" s="72"/>
      <c r="P449" s="26"/>
      <c r="Q449" s="26"/>
      <c r="R449" s="26"/>
      <c r="S449" s="26"/>
    </row>
    <row r="450" spans="1:19"/>
    <row r="451" spans="1:19"/>
    <row r="452" spans="1:19"/>
    <row r="453" spans="1:19"/>
    <row r="454" spans="1:19"/>
    <row r="455" spans="1:19"/>
    <row r="456" spans="1:19"/>
    <row r="457" spans="1:19"/>
    <row r="458" spans="1:19"/>
    <row r="459" spans="1:19"/>
    <row r="460" spans="1:19"/>
    <row r="461" spans="1:19"/>
    <row r="462" spans="1:19"/>
    <row r="463" spans="1:19"/>
    <row r="464" spans="1:19" s="66" customFormat="1">
      <c r="A464" s="150"/>
      <c r="B464" s="26"/>
      <c r="C464" s="26"/>
      <c r="D464" s="67"/>
      <c r="E464" s="67"/>
      <c r="F464" s="26"/>
      <c r="G464" s="69"/>
      <c r="I464" s="26"/>
      <c r="J464" s="69"/>
      <c r="K464" s="69"/>
      <c r="L464" s="67"/>
      <c r="M464" s="69"/>
      <c r="N464" s="71"/>
      <c r="O464" s="72"/>
      <c r="P464" s="26"/>
      <c r="Q464" s="26"/>
      <c r="R464" s="26"/>
      <c r="S464" s="26"/>
    </row>
    <row r="465" spans="1:19" s="66" customFormat="1">
      <c r="A465" s="150"/>
      <c r="B465" s="26"/>
      <c r="C465" s="26"/>
      <c r="D465" s="67"/>
      <c r="E465" s="67"/>
      <c r="F465" s="26"/>
      <c r="G465" s="69"/>
      <c r="I465" s="26"/>
      <c r="J465" s="69"/>
      <c r="K465" s="69"/>
      <c r="L465" s="67"/>
      <c r="M465" s="69"/>
      <c r="N465" s="71"/>
      <c r="O465" s="72"/>
      <c r="P465" s="26"/>
      <c r="Q465" s="26"/>
      <c r="R465" s="26"/>
      <c r="S465" s="26"/>
    </row>
    <row r="466" spans="1:19" s="66" customFormat="1">
      <c r="A466" s="150"/>
      <c r="B466" s="26"/>
      <c r="C466" s="26"/>
      <c r="D466" s="67"/>
      <c r="E466" s="67"/>
      <c r="F466" s="26"/>
      <c r="G466" s="69"/>
      <c r="I466" s="26"/>
      <c r="J466" s="69"/>
      <c r="K466" s="69"/>
      <c r="L466" s="67"/>
      <c r="M466" s="69"/>
      <c r="N466" s="71"/>
      <c r="O466" s="72"/>
      <c r="P466" s="26"/>
      <c r="Q466" s="26"/>
      <c r="R466" s="26"/>
      <c r="S466" s="26"/>
    </row>
    <row r="467" spans="1:19" s="66" customFormat="1">
      <c r="A467" s="150"/>
      <c r="B467" s="26"/>
      <c r="C467" s="26"/>
      <c r="D467" s="67"/>
      <c r="E467" s="67"/>
      <c r="F467" s="26"/>
      <c r="G467" s="69"/>
      <c r="I467" s="26"/>
      <c r="J467" s="69"/>
      <c r="K467" s="69"/>
      <c r="L467" s="67"/>
      <c r="M467" s="69"/>
      <c r="N467" s="71"/>
      <c r="O467" s="72"/>
      <c r="P467" s="26"/>
      <c r="Q467" s="26"/>
      <c r="R467" s="26"/>
      <c r="S467" s="26"/>
    </row>
    <row r="468" spans="1:19" s="66" customFormat="1">
      <c r="A468" s="150"/>
      <c r="B468" s="26"/>
      <c r="C468" s="26"/>
      <c r="D468" s="67"/>
      <c r="E468" s="67"/>
      <c r="F468" s="26"/>
      <c r="G468" s="69"/>
      <c r="I468" s="26"/>
      <c r="J468" s="69"/>
      <c r="K468" s="69"/>
      <c r="L468" s="67"/>
      <c r="M468" s="69"/>
      <c r="N468" s="71"/>
      <c r="O468" s="72"/>
      <c r="P468" s="26"/>
      <c r="Q468" s="26"/>
      <c r="R468" s="26"/>
      <c r="S468" s="26"/>
    </row>
    <row r="469" spans="1:19" s="66" customFormat="1">
      <c r="A469" s="150"/>
      <c r="B469" s="26"/>
      <c r="C469" s="26"/>
      <c r="D469" s="67"/>
      <c r="E469" s="67"/>
      <c r="F469" s="26"/>
      <c r="G469" s="69"/>
      <c r="I469" s="26"/>
      <c r="J469" s="69"/>
      <c r="K469" s="69"/>
      <c r="L469" s="67"/>
      <c r="M469" s="69"/>
      <c r="N469" s="71"/>
      <c r="O469" s="72"/>
      <c r="P469" s="26"/>
      <c r="Q469" s="26"/>
      <c r="R469" s="26"/>
      <c r="S469" s="26"/>
    </row>
    <row r="470" spans="1:19" s="66" customFormat="1">
      <c r="A470" s="150"/>
      <c r="B470" s="26"/>
      <c r="C470" s="26"/>
      <c r="D470" s="67"/>
      <c r="E470" s="67"/>
      <c r="F470" s="26"/>
      <c r="G470" s="69"/>
      <c r="I470" s="26"/>
      <c r="J470" s="69"/>
      <c r="K470" s="69"/>
      <c r="L470" s="67"/>
      <c r="M470" s="69"/>
      <c r="N470" s="71"/>
      <c r="O470" s="72"/>
      <c r="P470" s="26"/>
      <c r="Q470" s="26"/>
      <c r="R470" s="26"/>
      <c r="S470" s="26"/>
    </row>
    <row r="471" spans="1:19" s="66" customFormat="1">
      <c r="A471" s="150"/>
      <c r="B471" s="26"/>
      <c r="C471" s="26"/>
      <c r="D471" s="67"/>
      <c r="E471" s="67"/>
      <c r="F471" s="26"/>
      <c r="G471" s="69"/>
      <c r="I471" s="26"/>
      <c r="J471" s="69"/>
      <c r="K471" s="69"/>
      <c r="L471" s="67"/>
      <c r="M471" s="69"/>
      <c r="N471" s="71"/>
      <c r="O471" s="72"/>
      <c r="P471" s="26"/>
      <c r="Q471" s="26"/>
      <c r="R471" s="26"/>
      <c r="S471" s="26"/>
    </row>
    <row r="472" spans="1:19" s="66" customFormat="1">
      <c r="A472" s="150"/>
      <c r="B472" s="26"/>
      <c r="C472" s="26"/>
      <c r="D472" s="67"/>
      <c r="E472" s="67"/>
      <c r="F472" s="26"/>
      <c r="G472" s="69"/>
      <c r="I472" s="26"/>
      <c r="J472" s="69"/>
      <c r="K472" s="69"/>
      <c r="L472" s="67"/>
      <c r="M472" s="69"/>
      <c r="N472" s="71"/>
      <c r="O472" s="72"/>
      <c r="P472" s="26"/>
      <c r="Q472" s="26"/>
      <c r="R472" s="26"/>
      <c r="S472" s="26"/>
    </row>
    <row r="473" spans="1:19" s="66" customFormat="1">
      <c r="A473" s="150"/>
      <c r="B473" s="26"/>
      <c r="C473" s="26"/>
      <c r="D473" s="67"/>
      <c r="E473" s="67"/>
      <c r="F473" s="26"/>
      <c r="G473" s="69"/>
      <c r="I473" s="26"/>
      <c r="J473" s="69"/>
      <c r="K473" s="69"/>
      <c r="L473" s="67"/>
      <c r="M473" s="69"/>
      <c r="N473" s="71"/>
      <c r="O473" s="72"/>
      <c r="P473" s="26"/>
      <c r="Q473" s="26"/>
      <c r="R473" s="26"/>
      <c r="S473" s="26"/>
    </row>
    <row r="474" spans="1:19" s="66" customFormat="1">
      <c r="A474" s="150"/>
      <c r="B474" s="26"/>
      <c r="C474" s="26"/>
      <c r="D474" s="67"/>
      <c r="E474" s="67"/>
      <c r="F474" s="26"/>
      <c r="G474" s="69"/>
      <c r="I474" s="26"/>
      <c r="J474" s="69"/>
      <c r="K474" s="69"/>
      <c r="L474" s="67"/>
      <c r="M474" s="69"/>
      <c r="N474" s="71"/>
      <c r="O474" s="72"/>
      <c r="P474" s="26"/>
      <c r="Q474" s="26"/>
      <c r="R474" s="26"/>
      <c r="S474" s="26"/>
    </row>
    <row r="475" spans="1:19" s="66" customFormat="1">
      <c r="A475" s="150"/>
      <c r="B475" s="26"/>
      <c r="C475" s="26"/>
      <c r="D475" s="67"/>
      <c r="E475" s="67"/>
      <c r="F475" s="26"/>
      <c r="G475" s="69"/>
      <c r="I475" s="26"/>
      <c r="J475" s="69"/>
      <c r="K475" s="69"/>
      <c r="L475" s="67"/>
      <c r="M475" s="69"/>
      <c r="N475" s="71"/>
      <c r="O475" s="72"/>
      <c r="P475" s="26"/>
      <c r="Q475" s="26"/>
      <c r="R475" s="26"/>
      <c r="S475" s="26"/>
    </row>
    <row r="476" spans="1:19" s="66" customFormat="1">
      <c r="A476" s="150"/>
      <c r="B476" s="26"/>
      <c r="C476" s="26"/>
      <c r="D476" s="67"/>
      <c r="E476" s="67"/>
      <c r="F476" s="26"/>
      <c r="G476" s="69"/>
      <c r="I476" s="26"/>
      <c r="J476" s="69"/>
      <c r="K476" s="69"/>
      <c r="L476" s="67"/>
      <c r="M476" s="69"/>
      <c r="N476" s="71"/>
      <c r="O476" s="72"/>
      <c r="P476" s="26"/>
      <c r="Q476" s="26"/>
      <c r="R476" s="26"/>
      <c r="S476" s="26"/>
    </row>
    <row r="477" spans="1:19" s="66" customFormat="1">
      <c r="A477" s="150"/>
      <c r="B477" s="26"/>
      <c r="C477" s="26"/>
      <c r="D477" s="67"/>
      <c r="E477" s="67"/>
      <c r="F477" s="26"/>
      <c r="G477" s="69"/>
      <c r="I477" s="26"/>
      <c r="J477" s="69"/>
      <c r="K477" s="69"/>
      <c r="L477" s="67"/>
      <c r="M477" s="69"/>
      <c r="N477" s="71"/>
      <c r="O477" s="72"/>
      <c r="P477" s="26"/>
      <c r="Q477" s="26"/>
      <c r="R477" s="26"/>
      <c r="S477" s="26"/>
    </row>
    <row r="478" spans="1:19" s="66" customFormat="1">
      <c r="A478" s="150"/>
      <c r="B478" s="26"/>
      <c r="C478" s="26"/>
      <c r="D478" s="67"/>
      <c r="E478" s="67"/>
      <c r="F478" s="26"/>
      <c r="G478" s="69"/>
      <c r="I478" s="26"/>
      <c r="J478" s="69"/>
      <c r="K478" s="69"/>
      <c r="L478" s="67"/>
      <c r="M478" s="69"/>
      <c r="N478" s="71"/>
      <c r="O478" s="72"/>
      <c r="P478" s="26"/>
      <c r="Q478" s="26"/>
      <c r="R478" s="26"/>
      <c r="S478" s="26"/>
    </row>
    <row r="479" spans="1:19" s="66" customFormat="1">
      <c r="A479" s="150"/>
      <c r="B479" s="26"/>
      <c r="C479" s="26"/>
      <c r="D479" s="67"/>
      <c r="E479" s="67"/>
      <c r="F479" s="26"/>
      <c r="G479" s="69"/>
      <c r="I479" s="26"/>
      <c r="J479" s="69"/>
      <c r="K479" s="69"/>
      <c r="L479" s="67"/>
      <c r="M479" s="69"/>
      <c r="N479" s="71"/>
      <c r="O479" s="72"/>
      <c r="P479" s="26"/>
      <c r="Q479" s="26"/>
      <c r="R479" s="26"/>
      <c r="S479" s="26"/>
    </row>
    <row r="480" spans="1:19" s="66" customFormat="1">
      <c r="A480" s="150"/>
      <c r="B480" s="26"/>
      <c r="C480" s="26"/>
      <c r="D480" s="67"/>
      <c r="E480" s="67"/>
      <c r="F480" s="26"/>
      <c r="G480" s="69"/>
      <c r="I480" s="26"/>
      <c r="J480" s="69"/>
      <c r="K480" s="69"/>
      <c r="L480" s="67"/>
      <c r="M480" s="69"/>
      <c r="N480" s="71"/>
      <c r="O480" s="72"/>
      <c r="P480" s="26"/>
      <c r="Q480" s="26"/>
      <c r="R480" s="26"/>
      <c r="S480" s="26"/>
    </row>
    <row r="481" spans="1:19" s="66" customFormat="1">
      <c r="A481" s="150"/>
      <c r="B481" s="26"/>
      <c r="C481" s="26"/>
      <c r="D481" s="67"/>
      <c r="E481" s="67"/>
      <c r="F481" s="26"/>
      <c r="G481" s="69"/>
      <c r="I481" s="26"/>
      <c r="J481" s="69"/>
      <c r="K481" s="69"/>
      <c r="L481" s="67"/>
      <c r="M481" s="69"/>
      <c r="N481" s="71"/>
      <c r="O481" s="72"/>
      <c r="P481" s="26"/>
      <c r="Q481" s="26"/>
      <c r="R481" s="26"/>
      <c r="S481" s="26"/>
    </row>
    <row r="482" spans="1:19" s="66" customFormat="1">
      <c r="A482" s="150"/>
      <c r="B482" s="26"/>
      <c r="C482" s="26"/>
      <c r="D482" s="67"/>
      <c r="E482" s="67"/>
      <c r="F482" s="26"/>
      <c r="G482" s="69"/>
      <c r="I482" s="26"/>
      <c r="J482" s="69"/>
      <c r="K482" s="69"/>
      <c r="L482" s="67"/>
      <c r="M482" s="69"/>
      <c r="N482" s="71"/>
      <c r="O482" s="72"/>
      <c r="P482" s="26"/>
      <c r="Q482" s="26"/>
      <c r="R482" s="26"/>
      <c r="S482" s="26"/>
    </row>
    <row r="483" spans="1:19" s="66" customFormat="1">
      <c r="A483" s="150"/>
      <c r="B483" s="26"/>
      <c r="C483" s="26"/>
      <c r="D483" s="67"/>
      <c r="E483" s="67"/>
      <c r="F483" s="26"/>
      <c r="G483" s="69"/>
      <c r="I483" s="26"/>
      <c r="J483" s="69"/>
      <c r="K483" s="69"/>
      <c r="L483" s="67"/>
      <c r="M483" s="69"/>
      <c r="N483" s="71"/>
      <c r="O483" s="72"/>
      <c r="P483" s="26"/>
      <c r="Q483" s="26"/>
      <c r="R483" s="26"/>
      <c r="S483" s="26"/>
    </row>
    <row r="484" spans="1:19" s="66" customFormat="1">
      <c r="A484" s="150"/>
      <c r="B484" s="26"/>
      <c r="C484" s="26"/>
      <c r="D484" s="67"/>
      <c r="E484" s="67"/>
      <c r="F484" s="26"/>
      <c r="G484" s="69"/>
      <c r="I484" s="26"/>
      <c r="J484" s="69"/>
      <c r="K484" s="69"/>
      <c r="L484" s="67"/>
      <c r="M484" s="69"/>
      <c r="N484" s="71"/>
      <c r="O484" s="72"/>
      <c r="P484" s="26"/>
      <c r="Q484" s="26"/>
      <c r="R484" s="26"/>
      <c r="S484" s="26"/>
    </row>
    <row r="485" spans="1:19" s="66" customFormat="1">
      <c r="A485" s="150"/>
      <c r="B485" s="26"/>
      <c r="C485" s="26"/>
      <c r="D485" s="67"/>
      <c r="E485" s="67"/>
      <c r="F485" s="26"/>
      <c r="G485" s="69"/>
      <c r="I485" s="26"/>
      <c r="J485" s="69"/>
      <c r="K485" s="69"/>
      <c r="L485" s="67"/>
      <c r="M485" s="69"/>
      <c r="N485" s="71"/>
      <c r="O485" s="72"/>
      <c r="P485" s="26"/>
      <c r="Q485" s="26"/>
      <c r="R485" s="26"/>
      <c r="S485" s="26"/>
    </row>
    <row r="486" spans="1:19" s="66" customFormat="1">
      <c r="A486" s="150"/>
      <c r="B486" s="26"/>
      <c r="C486" s="26"/>
      <c r="D486" s="67"/>
      <c r="E486" s="67"/>
      <c r="F486" s="26"/>
      <c r="G486" s="69"/>
      <c r="I486" s="26"/>
      <c r="J486" s="69"/>
      <c r="K486" s="69"/>
      <c r="L486" s="67"/>
      <c r="M486" s="69"/>
      <c r="N486" s="71"/>
      <c r="O486" s="72"/>
      <c r="P486" s="26"/>
      <c r="Q486" s="26"/>
      <c r="R486" s="26"/>
      <c r="S486" s="26"/>
    </row>
    <row r="487" spans="1:19" s="66" customFormat="1">
      <c r="A487" s="150"/>
      <c r="B487" s="26"/>
      <c r="C487" s="26"/>
      <c r="D487" s="67"/>
      <c r="E487" s="67"/>
      <c r="F487" s="26"/>
      <c r="G487" s="69"/>
      <c r="I487" s="26"/>
      <c r="J487" s="69"/>
      <c r="K487" s="69"/>
      <c r="L487" s="67"/>
      <c r="M487" s="69"/>
      <c r="N487" s="71"/>
      <c r="O487" s="72"/>
      <c r="P487" s="26"/>
      <c r="Q487" s="26"/>
      <c r="R487" s="26"/>
      <c r="S487" s="26"/>
    </row>
    <row r="488" spans="1:19" s="66" customFormat="1">
      <c r="A488" s="150"/>
      <c r="B488" s="26"/>
      <c r="C488" s="26"/>
      <c r="D488" s="67"/>
      <c r="E488" s="67"/>
      <c r="F488" s="26"/>
      <c r="G488" s="69"/>
      <c r="I488" s="26"/>
      <c r="J488" s="69"/>
      <c r="K488" s="69"/>
      <c r="L488" s="67"/>
      <c r="M488" s="69"/>
      <c r="N488" s="71"/>
      <c r="O488" s="72"/>
      <c r="P488" s="26"/>
      <c r="Q488" s="26"/>
      <c r="R488" s="26"/>
      <c r="S488" s="26"/>
    </row>
    <row r="489" spans="1:19" s="66" customFormat="1">
      <c r="A489" s="150"/>
      <c r="B489" s="26"/>
      <c r="C489" s="26"/>
      <c r="D489" s="67"/>
      <c r="E489" s="67"/>
      <c r="F489" s="26"/>
      <c r="G489" s="69"/>
      <c r="I489" s="26"/>
      <c r="J489" s="69"/>
      <c r="K489" s="69"/>
      <c r="L489" s="67"/>
      <c r="M489" s="69"/>
      <c r="N489" s="71"/>
      <c r="O489" s="72"/>
      <c r="P489" s="26"/>
      <c r="Q489" s="26"/>
      <c r="R489" s="26"/>
      <c r="S489" s="26"/>
    </row>
    <row r="490" spans="1:19" s="66" customFormat="1">
      <c r="A490" s="150"/>
      <c r="B490" s="26"/>
      <c r="C490" s="26"/>
      <c r="D490" s="67"/>
      <c r="E490" s="67"/>
      <c r="F490" s="26"/>
      <c r="G490" s="69"/>
      <c r="I490" s="26"/>
      <c r="J490" s="69"/>
      <c r="K490" s="69"/>
      <c r="L490" s="67"/>
      <c r="M490" s="69"/>
      <c r="N490" s="71"/>
      <c r="O490" s="72"/>
      <c r="P490" s="26"/>
      <c r="Q490" s="26"/>
      <c r="R490" s="26"/>
      <c r="S490" s="26"/>
    </row>
    <row r="491" spans="1:19" s="66" customFormat="1">
      <c r="A491" s="150"/>
      <c r="B491" s="26"/>
      <c r="C491" s="26"/>
      <c r="D491" s="67"/>
      <c r="E491" s="67"/>
      <c r="F491" s="26"/>
      <c r="G491" s="69"/>
      <c r="I491" s="26"/>
      <c r="J491" s="69"/>
      <c r="K491" s="69"/>
      <c r="L491" s="67"/>
      <c r="M491" s="69"/>
      <c r="N491" s="71"/>
      <c r="O491" s="72"/>
      <c r="P491" s="26"/>
      <c r="Q491" s="26"/>
      <c r="R491" s="26"/>
      <c r="S491" s="26"/>
    </row>
    <row r="492" spans="1:19" s="66" customFormat="1">
      <c r="A492" s="150"/>
      <c r="B492" s="26"/>
      <c r="C492" s="26"/>
      <c r="D492" s="67"/>
      <c r="E492" s="67"/>
      <c r="F492" s="26"/>
      <c r="G492" s="69"/>
      <c r="I492" s="26"/>
      <c r="J492" s="69"/>
      <c r="K492" s="69"/>
      <c r="L492" s="67"/>
      <c r="M492" s="69"/>
      <c r="N492" s="71"/>
      <c r="O492" s="72"/>
      <c r="P492" s="26"/>
      <c r="Q492" s="26"/>
      <c r="R492" s="26"/>
      <c r="S492" s="26"/>
    </row>
    <row r="493" spans="1:19" s="66" customFormat="1">
      <c r="A493" s="150"/>
      <c r="B493" s="26"/>
      <c r="C493" s="26"/>
      <c r="D493" s="67"/>
      <c r="E493" s="67"/>
      <c r="F493" s="26"/>
      <c r="G493" s="69"/>
      <c r="I493" s="26"/>
      <c r="J493" s="69"/>
      <c r="K493" s="69"/>
      <c r="L493" s="67"/>
      <c r="M493" s="69"/>
      <c r="N493" s="71"/>
      <c r="O493" s="72"/>
      <c r="P493" s="26"/>
      <c r="Q493" s="26"/>
      <c r="R493" s="26"/>
      <c r="S493" s="26"/>
    </row>
    <row r="494" spans="1:19" s="66" customFormat="1">
      <c r="A494" s="150"/>
      <c r="B494" s="26"/>
      <c r="C494" s="26"/>
      <c r="D494" s="67"/>
      <c r="E494" s="67"/>
      <c r="F494" s="26"/>
      <c r="G494" s="69"/>
      <c r="I494" s="26"/>
      <c r="J494" s="69"/>
      <c r="K494" s="69"/>
      <c r="L494" s="67"/>
      <c r="M494" s="69"/>
      <c r="N494" s="71"/>
      <c r="O494" s="72"/>
      <c r="P494" s="26"/>
      <c r="Q494" s="26"/>
      <c r="R494" s="26"/>
      <c r="S494" s="26"/>
    </row>
    <row r="495" spans="1:19" s="66" customFormat="1">
      <c r="A495" s="150"/>
      <c r="B495" s="26"/>
      <c r="C495" s="26"/>
      <c r="D495" s="67"/>
      <c r="E495" s="67"/>
      <c r="F495" s="26"/>
      <c r="G495" s="69"/>
      <c r="I495" s="26"/>
      <c r="J495" s="69"/>
      <c r="K495" s="69"/>
      <c r="L495" s="67"/>
      <c r="M495" s="69"/>
      <c r="N495" s="71"/>
      <c r="O495" s="72"/>
      <c r="P495" s="26"/>
      <c r="Q495" s="26"/>
      <c r="R495" s="26"/>
      <c r="S495" s="26"/>
    </row>
    <row r="496" spans="1:19" s="66" customFormat="1">
      <c r="A496" s="150"/>
      <c r="B496" s="26"/>
      <c r="C496" s="26"/>
      <c r="D496" s="67"/>
      <c r="E496" s="67"/>
      <c r="F496" s="26"/>
      <c r="G496" s="69"/>
      <c r="I496" s="26"/>
      <c r="J496" s="69"/>
      <c r="K496" s="69"/>
      <c r="L496" s="67"/>
      <c r="M496" s="69"/>
      <c r="N496" s="71"/>
      <c r="O496" s="72"/>
      <c r="P496" s="26"/>
      <c r="Q496" s="26"/>
      <c r="R496" s="26"/>
      <c r="S496" s="26"/>
    </row>
    <row r="497" spans="1:19" s="66" customFormat="1">
      <c r="A497" s="150"/>
      <c r="B497" s="26"/>
      <c r="C497" s="26"/>
      <c r="D497" s="67"/>
      <c r="E497" s="67"/>
      <c r="F497" s="26"/>
      <c r="G497" s="69"/>
      <c r="I497" s="26"/>
      <c r="J497" s="69"/>
      <c r="K497" s="69"/>
      <c r="L497" s="67"/>
      <c r="M497" s="69"/>
      <c r="N497" s="71"/>
      <c r="O497" s="72"/>
      <c r="P497" s="26"/>
      <c r="Q497" s="26"/>
      <c r="R497" s="26"/>
      <c r="S497" s="26"/>
    </row>
    <row r="498" spans="1:19" s="66" customFormat="1">
      <c r="A498" s="150"/>
      <c r="B498" s="26"/>
      <c r="C498" s="26"/>
      <c r="D498" s="67"/>
      <c r="E498" s="67"/>
      <c r="F498" s="26"/>
      <c r="G498" s="69"/>
      <c r="I498" s="26"/>
      <c r="J498" s="69"/>
      <c r="K498" s="69"/>
      <c r="L498" s="67"/>
      <c r="M498" s="69"/>
      <c r="N498" s="71"/>
      <c r="O498" s="72"/>
      <c r="P498" s="26"/>
      <c r="Q498" s="26"/>
      <c r="R498" s="26"/>
      <c r="S498" s="26"/>
    </row>
    <row r="499" spans="1:19" s="66" customFormat="1">
      <c r="A499" s="150"/>
      <c r="B499" s="26"/>
      <c r="C499" s="26"/>
      <c r="D499" s="67"/>
      <c r="E499" s="67"/>
      <c r="F499" s="26"/>
      <c r="G499" s="69"/>
      <c r="I499" s="26"/>
      <c r="J499" s="69"/>
      <c r="K499" s="69"/>
      <c r="L499" s="67"/>
      <c r="M499" s="69"/>
      <c r="N499" s="71"/>
      <c r="O499" s="72"/>
      <c r="P499" s="26"/>
      <c r="Q499" s="26"/>
      <c r="R499" s="26"/>
      <c r="S499" s="26"/>
    </row>
    <row r="500" spans="1:19" s="66" customFormat="1">
      <c r="A500" s="150"/>
      <c r="B500" s="26"/>
      <c r="C500" s="26"/>
      <c r="D500" s="67"/>
      <c r="E500" s="67"/>
      <c r="F500" s="26"/>
      <c r="G500" s="69"/>
      <c r="I500" s="26"/>
      <c r="J500" s="69"/>
      <c r="K500" s="69"/>
      <c r="L500" s="67"/>
      <c r="M500" s="69"/>
      <c r="N500" s="71"/>
      <c r="O500" s="72"/>
      <c r="P500" s="26"/>
      <c r="Q500" s="26"/>
      <c r="R500" s="26"/>
      <c r="S500" s="26"/>
    </row>
    <row r="501" spans="1:19" s="66" customFormat="1">
      <c r="A501" s="150"/>
      <c r="B501" s="26"/>
      <c r="C501" s="26"/>
      <c r="D501" s="67"/>
      <c r="E501" s="67"/>
      <c r="F501" s="26"/>
      <c r="G501" s="69"/>
      <c r="I501" s="26"/>
      <c r="J501" s="69"/>
      <c r="K501" s="69"/>
      <c r="L501" s="67"/>
      <c r="M501" s="69"/>
      <c r="N501" s="71"/>
      <c r="O501" s="72"/>
      <c r="P501" s="26"/>
      <c r="Q501" s="26"/>
      <c r="R501" s="26"/>
      <c r="S501" s="26"/>
    </row>
    <row r="502" spans="1:19" s="66" customFormat="1">
      <c r="A502" s="150"/>
      <c r="B502" s="26"/>
      <c r="C502" s="26"/>
      <c r="D502" s="67"/>
      <c r="E502" s="67"/>
      <c r="F502" s="26"/>
      <c r="G502" s="69"/>
      <c r="I502" s="26"/>
      <c r="J502" s="69"/>
      <c r="K502" s="69"/>
      <c r="L502" s="67"/>
      <c r="M502" s="69"/>
      <c r="N502" s="71"/>
      <c r="O502" s="72"/>
      <c r="P502" s="26"/>
      <c r="Q502" s="26"/>
      <c r="R502" s="26"/>
      <c r="S502" s="26"/>
    </row>
    <row r="503" spans="1:19" s="66" customFormat="1">
      <c r="A503" s="150"/>
      <c r="B503" s="26"/>
      <c r="C503" s="26"/>
      <c r="D503" s="67"/>
      <c r="E503" s="67"/>
      <c r="F503" s="26"/>
      <c r="G503" s="69"/>
      <c r="I503" s="26"/>
      <c r="J503" s="69"/>
      <c r="K503" s="69"/>
      <c r="L503" s="67"/>
      <c r="M503" s="69"/>
      <c r="N503" s="71"/>
      <c r="O503" s="72"/>
      <c r="P503" s="26"/>
      <c r="Q503" s="26"/>
      <c r="R503" s="26"/>
      <c r="S503" s="26"/>
    </row>
    <row r="504" spans="1:19" s="66" customFormat="1">
      <c r="A504" s="150"/>
      <c r="B504" s="26"/>
      <c r="C504" s="26"/>
      <c r="D504" s="67"/>
      <c r="E504" s="67"/>
      <c r="F504" s="26"/>
      <c r="G504" s="69"/>
      <c r="I504" s="26"/>
      <c r="J504" s="69"/>
      <c r="K504" s="69"/>
      <c r="L504" s="67"/>
      <c r="M504" s="69"/>
      <c r="N504" s="71"/>
      <c r="O504" s="72"/>
      <c r="P504" s="26"/>
      <c r="Q504" s="26"/>
      <c r="R504" s="26"/>
      <c r="S504" s="26"/>
    </row>
    <row r="505" spans="1:19" s="66" customFormat="1">
      <c r="A505" s="150"/>
      <c r="B505" s="26"/>
      <c r="C505" s="26"/>
      <c r="D505" s="67"/>
      <c r="E505" s="67"/>
      <c r="F505" s="26"/>
      <c r="G505" s="69"/>
      <c r="I505" s="26"/>
      <c r="J505" s="69"/>
      <c r="K505" s="69"/>
      <c r="L505" s="67"/>
      <c r="M505" s="69"/>
      <c r="N505" s="71"/>
      <c r="O505" s="72"/>
      <c r="P505" s="26"/>
      <c r="Q505" s="26"/>
      <c r="R505" s="26"/>
      <c r="S505" s="26"/>
    </row>
    <row r="506" spans="1:19" s="66" customFormat="1">
      <c r="A506" s="150"/>
      <c r="B506" s="26"/>
      <c r="C506" s="26"/>
      <c r="D506" s="67"/>
      <c r="E506" s="67"/>
      <c r="F506" s="26"/>
      <c r="G506" s="69"/>
      <c r="I506" s="26"/>
      <c r="J506" s="69"/>
      <c r="K506" s="69"/>
      <c r="L506" s="67"/>
      <c r="M506" s="69"/>
      <c r="N506" s="71"/>
      <c r="O506" s="72"/>
      <c r="P506" s="26"/>
      <c r="Q506" s="26"/>
      <c r="R506" s="26"/>
      <c r="S506" s="26"/>
    </row>
    <row r="507" spans="1:19" s="66" customFormat="1">
      <c r="A507" s="150"/>
      <c r="B507" s="26"/>
      <c r="C507" s="26"/>
      <c r="D507" s="67"/>
      <c r="E507" s="67"/>
      <c r="F507" s="26"/>
      <c r="G507" s="69"/>
      <c r="I507" s="26"/>
      <c r="J507" s="69"/>
      <c r="K507" s="69"/>
      <c r="L507" s="67"/>
      <c r="M507" s="69"/>
      <c r="N507" s="71"/>
      <c r="O507" s="72"/>
      <c r="P507" s="26"/>
      <c r="Q507" s="26"/>
      <c r="R507" s="26"/>
      <c r="S507" s="26"/>
    </row>
    <row r="508" spans="1:19" s="66" customFormat="1">
      <c r="A508" s="150"/>
      <c r="B508" s="26"/>
      <c r="C508" s="26"/>
      <c r="D508" s="67"/>
      <c r="E508" s="67"/>
      <c r="F508" s="26"/>
      <c r="G508" s="69"/>
      <c r="I508" s="26"/>
      <c r="J508" s="69"/>
      <c r="K508" s="69"/>
      <c r="L508" s="67"/>
      <c r="M508" s="69"/>
      <c r="N508" s="71"/>
      <c r="O508" s="72"/>
      <c r="P508" s="26"/>
      <c r="Q508" s="26"/>
      <c r="R508" s="26"/>
      <c r="S508" s="26"/>
    </row>
    <row r="509" spans="1:19" s="66" customFormat="1">
      <c r="A509" s="150"/>
      <c r="B509" s="26"/>
      <c r="C509" s="26"/>
      <c r="D509" s="67"/>
      <c r="E509" s="67"/>
      <c r="F509" s="26"/>
      <c r="G509" s="69"/>
      <c r="I509" s="26"/>
      <c r="J509" s="69"/>
      <c r="K509" s="69"/>
      <c r="L509" s="67"/>
      <c r="M509" s="69"/>
      <c r="N509" s="71"/>
      <c r="O509" s="72"/>
      <c r="P509" s="26"/>
      <c r="Q509" s="26"/>
      <c r="R509" s="26"/>
      <c r="S509" s="26"/>
    </row>
    <row r="510" spans="1:19" s="66" customFormat="1">
      <c r="A510" s="150"/>
      <c r="B510" s="26"/>
      <c r="C510" s="26"/>
      <c r="D510" s="67"/>
      <c r="E510" s="67"/>
      <c r="F510" s="26"/>
      <c r="G510" s="69"/>
      <c r="I510" s="26"/>
      <c r="J510" s="69"/>
      <c r="K510" s="69"/>
      <c r="L510" s="67"/>
      <c r="M510" s="69"/>
      <c r="N510" s="71"/>
      <c r="O510" s="72"/>
      <c r="P510" s="26"/>
      <c r="Q510" s="26"/>
      <c r="R510" s="26"/>
      <c r="S510" s="26"/>
    </row>
    <row r="511" spans="1:19" s="66" customFormat="1">
      <c r="A511" s="150"/>
      <c r="B511" s="26"/>
      <c r="C511" s="26"/>
      <c r="D511" s="67"/>
      <c r="E511" s="67"/>
      <c r="F511" s="26"/>
      <c r="G511" s="69"/>
      <c r="I511" s="26"/>
      <c r="J511" s="69"/>
      <c r="K511" s="69"/>
      <c r="L511" s="67"/>
      <c r="M511" s="69"/>
      <c r="N511" s="71"/>
      <c r="O511" s="72"/>
      <c r="P511" s="26"/>
      <c r="Q511" s="26"/>
      <c r="R511" s="26"/>
      <c r="S511" s="26"/>
    </row>
    <row r="512" spans="1:19" s="66" customFormat="1">
      <c r="A512" s="150"/>
      <c r="B512" s="26"/>
      <c r="C512" s="26"/>
      <c r="D512" s="67"/>
      <c r="E512" s="67"/>
      <c r="F512" s="26"/>
      <c r="G512" s="69"/>
      <c r="I512" s="26"/>
      <c r="J512" s="69"/>
      <c r="K512" s="69"/>
      <c r="L512" s="67"/>
      <c r="M512" s="69"/>
      <c r="N512" s="71"/>
      <c r="O512" s="72"/>
      <c r="P512" s="26"/>
      <c r="Q512" s="26"/>
      <c r="R512" s="26"/>
      <c r="S512" s="26"/>
    </row>
    <row r="513" spans="1:19" s="66" customFormat="1">
      <c r="A513" s="150"/>
      <c r="B513" s="26"/>
      <c r="C513" s="26"/>
      <c r="D513" s="67"/>
      <c r="E513" s="67"/>
      <c r="F513" s="26"/>
      <c r="G513" s="69"/>
      <c r="I513" s="26"/>
      <c r="J513" s="69"/>
      <c r="K513" s="69"/>
      <c r="L513" s="67"/>
      <c r="M513" s="69"/>
      <c r="N513" s="71"/>
      <c r="O513" s="72"/>
      <c r="P513" s="26"/>
      <c r="Q513" s="26"/>
      <c r="R513" s="26"/>
      <c r="S513" s="26"/>
    </row>
    <row r="514" spans="1:19" s="66" customFormat="1">
      <c r="A514" s="150"/>
      <c r="B514" s="26"/>
      <c r="C514" s="26"/>
      <c r="D514" s="67"/>
      <c r="E514" s="67"/>
      <c r="F514" s="26"/>
      <c r="G514" s="69"/>
      <c r="I514" s="26"/>
      <c r="J514" s="69"/>
      <c r="K514" s="69"/>
      <c r="L514" s="67"/>
      <c r="M514" s="69"/>
      <c r="N514" s="71"/>
      <c r="O514" s="72"/>
      <c r="P514" s="26"/>
      <c r="Q514" s="26"/>
      <c r="R514" s="26"/>
      <c r="S514" s="26"/>
    </row>
    <row r="515" spans="1:19" s="66" customFormat="1">
      <c r="A515" s="150"/>
      <c r="B515" s="26"/>
      <c r="C515" s="26"/>
      <c r="D515" s="67"/>
      <c r="E515" s="67"/>
      <c r="F515" s="26"/>
      <c r="G515" s="69"/>
      <c r="I515" s="26"/>
      <c r="J515" s="69"/>
      <c r="K515" s="69"/>
      <c r="L515" s="67"/>
      <c r="M515" s="69"/>
      <c r="N515" s="71"/>
      <c r="O515" s="72"/>
      <c r="P515" s="26"/>
      <c r="Q515" s="26"/>
      <c r="R515" s="26"/>
      <c r="S515" s="26"/>
    </row>
    <row r="516" spans="1:19" s="66" customFormat="1">
      <c r="A516" s="150"/>
      <c r="B516" s="26"/>
      <c r="C516" s="26"/>
      <c r="D516" s="67"/>
      <c r="E516" s="67"/>
      <c r="F516" s="26"/>
      <c r="G516" s="69"/>
      <c r="I516" s="26"/>
      <c r="J516" s="69"/>
      <c r="K516" s="69"/>
      <c r="L516" s="67"/>
      <c r="M516" s="69"/>
      <c r="N516" s="71"/>
      <c r="O516" s="72"/>
      <c r="P516" s="26"/>
      <c r="Q516" s="26"/>
      <c r="R516" s="26"/>
      <c r="S516" s="26"/>
    </row>
    <row r="517" spans="1:19"/>
    <row r="518" spans="1:19"/>
    <row r="519" spans="1:19"/>
    <row r="520" spans="1:19"/>
    <row r="521" spans="1:19" s="150" customFormat="1">
      <c r="B521" s="26"/>
      <c r="C521" s="26"/>
      <c r="D521" s="67"/>
      <c r="E521" s="67"/>
      <c r="F521" s="26"/>
      <c r="G521" s="69"/>
      <c r="H521" s="66"/>
      <c r="I521" s="26"/>
      <c r="J521" s="69"/>
      <c r="K521" s="69"/>
      <c r="L521" s="67"/>
      <c r="M521" s="69"/>
      <c r="N521" s="71"/>
      <c r="O521" s="72"/>
      <c r="P521" s="26"/>
      <c r="Q521" s="26"/>
      <c r="R521" s="26"/>
      <c r="S521" s="26"/>
    </row>
    <row r="522" spans="1:19" s="150" customFormat="1">
      <c r="B522" s="26"/>
      <c r="C522" s="26"/>
      <c r="D522" s="67"/>
      <c r="E522" s="67"/>
      <c r="F522" s="26"/>
      <c r="G522" s="69"/>
      <c r="H522" s="66"/>
      <c r="I522" s="26"/>
      <c r="J522" s="69"/>
      <c r="K522" s="69"/>
      <c r="L522" s="67"/>
      <c r="M522" s="69"/>
      <c r="N522" s="71"/>
      <c r="O522" s="72"/>
      <c r="P522" s="26"/>
      <c r="Q522" s="26"/>
      <c r="R522" s="26"/>
      <c r="S522" s="26"/>
    </row>
    <row r="523" spans="1:19" s="150" customFormat="1">
      <c r="B523" s="26"/>
      <c r="C523" s="26"/>
      <c r="D523" s="67"/>
      <c r="E523" s="67"/>
      <c r="F523" s="26"/>
      <c r="G523" s="69"/>
      <c r="H523" s="66"/>
      <c r="I523" s="26"/>
      <c r="J523" s="69"/>
      <c r="K523" s="69"/>
      <c r="L523" s="67"/>
      <c r="M523" s="69"/>
      <c r="N523" s="71"/>
      <c r="O523" s="72"/>
      <c r="P523" s="26"/>
      <c r="Q523" s="26"/>
      <c r="R523" s="26"/>
      <c r="S523" s="26"/>
    </row>
    <row r="524" spans="1:19" s="150" customFormat="1">
      <c r="B524" s="26"/>
      <c r="C524" s="26"/>
      <c r="D524" s="67"/>
      <c r="E524" s="67"/>
      <c r="F524" s="26"/>
      <c r="G524" s="69"/>
      <c r="H524" s="66"/>
      <c r="I524" s="26"/>
      <c r="J524" s="69"/>
      <c r="K524" s="69"/>
      <c r="L524" s="67"/>
      <c r="M524" s="69"/>
      <c r="N524" s="71"/>
      <c r="O524" s="72"/>
      <c r="P524" s="26"/>
      <c r="Q524" s="26"/>
      <c r="R524" s="26"/>
      <c r="S524" s="26"/>
    </row>
    <row r="525" spans="1:19" s="150" customFormat="1">
      <c r="B525" s="26"/>
      <c r="C525" s="26"/>
      <c r="D525" s="67"/>
      <c r="E525" s="67"/>
      <c r="F525" s="26"/>
      <c r="G525" s="69"/>
      <c r="H525" s="66"/>
      <c r="I525" s="26"/>
      <c r="J525" s="69"/>
      <c r="K525" s="69"/>
      <c r="L525" s="67"/>
      <c r="M525" s="69"/>
      <c r="N525" s="71"/>
      <c r="O525" s="72"/>
      <c r="P525" s="26"/>
      <c r="Q525" s="26"/>
      <c r="R525" s="26"/>
      <c r="S525" s="26"/>
    </row>
    <row r="526" spans="1:19" s="150" customFormat="1">
      <c r="B526" s="26"/>
      <c r="C526" s="26"/>
      <c r="D526" s="67"/>
      <c r="E526" s="67"/>
      <c r="F526" s="26"/>
      <c r="G526" s="69"/>
      <c r="H526" s="66"/>
      <c r="I526" s="26"/>
      <c r="J526" s="69"/>
      <c r="K526" s="69"/>
      <c r="L526" s="67"/>
      <c r="M526" s="69"/>
      <c r="N526" s="71"/>
      <c r="O526" s="72"/>
      <c r="P526" s="26"/>
      <c r="Q526" s="26"/>
      <c r="R526" s="26"/>
      <c r="S526" s="26"/>
    </row>
    <row r="527" spans="1:19" s="150" customFormat="1">
      <c r="B527" s="26"/>
      <c r="C527" s="26"/>
      <c r="D527" s="67"/>
      <c r="E527" s="67"/>
      <c r="F527" s="26"/>
      <c r="G527" s="69"/>
      <c r="H527" s="66"/>
      <c r="I527" s="26"/>
      <c r="J527" s="69"/>
      <c r="K527" s="69"/>
      <c r="L527" s="67"/>
      <c r="M527" s="69"/>
      <c r="N527" s="71"/>
      <c r="O527" s="72"/>
      <c r="P527" s="26"/>
      <c r="Q527" s="26"/>
      <c r="R527" s="26"/>
      <c r="S527" s="26"/>
    </row>
    <row r="528" spans="1:19" s="150" customFormat="1">
      <c r="B528" s="26"/>
      <c r="C528" s="26"/>
      <c r="D528" s="67"/>
      <c r="E528" s="67"/>
      <c r="F528" s="26"/>
      <c r="G528" s="69"/>
      <c r="H528" s="66"/>
      <c r="I528" s="26"/>
      <c r="J528" s="69"/>
      <c r="K528" s="69"/>
      <c r="L528" s="67"/>
      <c r="M528" s="69"/>
      <c r="N528" s="71"/>
      <c r="O528" s="72"/>
      <c r="P528" s="26"/>
      <c r="Q528" s="26"/>
      <c r="R528" s="26"/>
      <c r="S528" s="26"/>
    </row>
    <row r="529" spans="2:19" s="150" customFormat="1">
      <c r="B529" s="26"/>
      <c r="C529" s="26"/>
      <c r="D529" s="67"/>
      <c r="E529" s="67"/>
      <c r="F529" s="26"/>
      <c r="G529" s="69"/>
      <c r="H529" s="66"/>
      <c r="I529" s="26"/>
      <c r="J529" s="69"/>
      <c r="K529" s="69"/>
      <c r="L529" s="67"/>
      <c r="M529" s="69"/>
      <c r="N529" s="71"/>
      <c r="O529" s="72"/>
      <c r="P529" s="26"/>
      <c r="Q529" s="26"/>
      <c r="R529" s="26"/>
      <c r="S529" s="26"/>
    </row>
    <row r="530" spans="2:19" s="150" customFormat="1">
      <c r="B530" s="26"/>
      <c r="C530" s="26"/>
      <c r="D530" s="67"/>
      <c r="E530" s="67"/>
      <c r="F530" s="26"/>
      <c r="G530" s="69"/>
      <c r="H530" s="66"/>
      <c r="I530" s="26"/>
      <c r="J530" s="69"/>
      <c r="K530" s="69"/>
      <c r="L530" s="67"/>
      <c r="M530" s="69"/>
      <c r="N530" s="71"/>
      <c r="O530" s="72"/>
      <c r="P530" s="26"/>
      <c r="Q530" s="26"/>
      <c r="R530" s="26"/>
      <c r="S530" s="26"/>
    </row>
    <row r="531" spans="2:19" s="150" customFormat="1">
      <c r="B531" s="26"/>
      <c r="C531" s="26"/>
      <c r="D531" s="67"/>
      <c r="E531" s="67"/>
      <c r="F531" s="26"/>
      <c r="G531" s="69"/>
      <c r="H531" s="66"/>
      <c r="I531" s="26"/>
      <c r="J531" s="69"/>
      <c r="K531" s="69"/>
      <c r="L531" s="67"/>
      <c r="M531" s="69"/>
      <c r="N531" s="71"/>
      <c r="O531" s="72"/>
      <c r="P531" s="26"/>
      <c r="Q531" s="26"/>
      <c r="R531" s="26"/>
      <c r="S531" s="26"/>
    </row>
    <row r="532" spans="2:19" s="150" customFormat="1">
      <c r="B532" s="26"/>
      <c r="C532" s="26"/>
      <c r="D532" s="67"/>
      <c r="E532" s="67"/>
      <c r="F532" s="26"/>
      <c r="G532" s="69"/>
      <c r="H532" s="66"/>
      <c r="I532" s="26"/>
      <c r="J532" s="69"/>
      <c r="K532" s="69"/>
      <c r="L532" s="67"/>
      <c r="M532" s="69"/>
      <c r="N532" s="71"/>
      <c r="O532" s="72"/>
      <c r="P532" s="26"/>
      <c r="Q532" s="26"/>
      <c r="R532" s="26"/>
      <c r="S532" s="26"/>
    </row>
    <row r="533" spans="2:19" s="150" customFormat="1">
      <c r="B533" s="26"/>
      <c r="C533" s="26"/>
      <c r="D533" s="67"/>
      <c r="E533" s="67"/>
      <c r="F533" s="26"/>
      <c r="G533" s="69"/>
      <c r="H533" s="66"/>
      <c r="I533" s="26"/>
      <c r="J533" s="69"/>
      <c r="K533" s="69"/>
      <c r="L533" s="67"/>
      <c r="M533" s="69"/>
      <c r="N533" s="71"/>
      <c r="O533" s="72"/>
      <c r="P533" s="26"/>
      <c r="Q533" s="26"/>
      <c r="R533" s="26"/>
      <c r="S533" s="26"/>
    </row>
    <row r="534" spans="2:19" s="150" customFormat="1">
      <c r="B534" s="26"/>
      <c r="C534" s="26"/>
      <c r="D534" s="67"/>
      <c r="E534" s="67"/>
      <c r="F534" s="26"/>
      <c r="G534" s="69"/>
      <c r="H534" s="66"/>
      <c r="I534" s="26"/>
      <c r="J534" s="69"/>
      <c r="K534" s="69"/>
      <c r="L534" s="67"/>
      <c r="M534" s="69"/>
      <c r="N534" s="71"/>
      <c r="O534" s="72"/>
      <c r="P534" s="26"/>
      <c r="Q534" s="26"/>
      <c r="R534" s="26"/>
      <c r="S534" s="26"/>
    </row>
    <row r="535" spans="2:19" s="150" customFormat="1">
      <c r="B535" s="26"/>
      <c r="C535" s="26"/>
      <c r="D535" s="67"/>
      <c r="E535" s="67"/>
      <c r="F535" s="26"/>
      <c r="G535" s="69"/>
      <c r="H535" s="66"/>
      <c r="I535" s="26"/>
      <c r="J535" s="69"/>
      <c r="K535" s="69"/>
      <c r="L535" s="67"/>
      <c r="M535" s="69"/>
      <c r="N535" s="71"/>
      <c r="O535" s="72"/>
      <c r="P535" s="26"/>
      <c r="Q535" s="26"/>
      <c r="R535" s="26"/>
      <c r="S535" s="26"/>
    </row>
    <row r="536" spans="2:19" s="150" customFormat="1">
      <c r="B536" s="26"/>
      <c r="C536" s="26"/>
      <c r="D536" s="67"/>
      <c r="E536" s="67"/>
      <c r="F536" s="26"/>
      <c r="G536" s="69"/>
      <c r="H536" s="66"/>
      <c r="I536" s="26"/>
      <c r="J536" s="69"/>
      <c r="K536" s="69"/>
      <c r="L536" s="67"/>
      <c r="M536" s="69"/>
      <c r="N536" s="71"/>
      <c r="O536" s="72"/>
      <c r="P536" s="26"/>
      <c r="Q536" s="26"/>
      <c r="R536" s="26"/>
      <c r="S536" s="26"/>
    </row>
    <row r="537" spans="2:19" s="150" customFormat="1">
      <c r="B537" s="26"/>
      <c r="C537" s="26"/>
      <c r="D537" s="67"/>
      <c r="E537" s="67"/>
      <c r="F537" s="26"/>
      <c r="G537" s="69"/>
      <c r="H537" s="66"/>
      <c r="I537" s="26"/>
      <c r="J537" s="69"/>
      <c r="K537" s="69"/>
      <c r="L537" s="67"/>
      <c r="M537" s="69"/>
      <c r="N537" s="71"/>
      <c r="O537" s="72"/>
      <c r="P537" s="26"/>
      <c r="Q537" s="26"/>
      <c r="R537" s="26"/>
      <c r="S537" s="26"/>
    </row>
    <row r="538" spans="2:19" s="150" customFormat="1">
      <c r="B538" s="26"/>
      <c r="C538" s="26"/>
      <c r="D538" s="67"/>
      <c r="E538" s="67"/>
      <c r="F538" s="26"/>
      <c r="G538" s="69"/>
      <c r="H538" s="66"/>
      <c r="I538" s="26"/>
      <c r="J538" s="69"/>
      <c r="K538" s="69"/>
      <c r="L538" s="67"/>
      <c r="M538" s="69"/>
      <c r="N538" s="71"/>
      <c r="O538" s="72"/>
      <c r="P538" s="26"/>
      <c r="Q538" s="26"/>
      <c r="R538" s="26"/>
      <c r="S538" s="26"/>
    </row>
    <row r="539" spans="2:19" s="150" customFormat="1">
      <c r="B539" s="26"/>
      <c r="C539" s="26"/>
      <c r="D539" s="67"/>
      <c r="E539" s="67"/>
      <c r="F539" s="26"/>
      <c r="G539" s="69"/>
      <c r="H539" s="66"/>
      <c r="I539" s="26"/>
      <c r="J539" s="69"/>
      <c r="K539" s="69"/>
      <c r="L539" s="67"/>
      <c r="M539" s="69"/>
      <c r="N539" s="71"/>
      <c r="O539" s="72"/>
      <c r="P539" s="26"/>
      <c r="Q539" s="26"/>
      <c r="R539" s="26"/>
      <c r="S539" s="26"/>
    </row>
    <row r="540" spans="2:19" s="150" customFormat="1">
      <c r="B540" s="26"/>
      <c r="C540" s="26"/>
      <c r="D540" s="67"/>
      <c r="E540" s="67"/>
      <c r="F540" s="26"/>
      <c r="G540" s="69"/>
      <c r="H540" s="66"/>
      <c r="I540" s="26"/>
      <c r="J540" s="69"/>
      <c r="K540" s="69"/>
      <c r="L540" s="67"/>
      <c r="M540" s="69"/>
      <c r="N540" s="71"/>
      <c r="O540" s="72"/>
      <c r="P540" s="26"/>
      <c r="Q540" s="26"/>
      <c r="R540" s="26"/>
      <c r="S540" s="26"/>
    </row>
    <row r="541" spans="2:19" s="150" customFormat="1">
      <c r="B541" s="26"/>
      <c r="C541" s="26"/>
      <c r="D541" s="67"/>
      <c r="E541" s="67"/>
      <c r="F541" s="26"/>
      <c r="G541" s="69"/>
      <c r="H541" s="66"/>
      <c r="I541" s="26"/>
      <c r="J541" s="69"/>
      <c r="K541" s="69"/>
      <c r="L541" s="67"/>
      <c r="M541" s="69"/>
      <c r="N541" s="71"/>
      <c r="O541" s="72"/>
      <c r="P541" s="26"/>
      <c r="Q541" s="26"/>
      <c r="R541" s="26"/>
      <c r="S541" s="26"/>
    </row>
    <row r="542" spans="2:19" s="150" customFormat="1">
      <c r="B542" s="26"/>
      <c r="C542" s="26"/>
      <c r="D542" s="67"/>
      <c r="E542" s="67"/>
      <c r="F542" s="26"/>
      <c r="G542" s="69"/>
      <c r="H542" s="66"/>
      <c r="I542" s="26"/>
      <c r="J542" s="69"/>
      <c r="K542" s="69"/>
      <c r="L542" s="67"/>
      <c r="M542" s="69"/>
      <c r="N542" s="71"/>
      <c r="O542" s="72"/>
      <c r="P542" s="26"/>
      <c r="Q542" s="26"/>
      <c r="R542" s="26"/>
      <c r="S542" s="26"/>
    </row>
    <row r="543" spans="2:19" s="150" customFormat="1">
      <c r="B543" s="26"/>
      <c r="C543" s="26"/>
      <c r="D543" s="67"/>
      <c r="E543" s="67"/>
      <c r="F543" s="26"/>
      <c r="G543" s="69"/>
      <c r="H543" s="66"/>
      <c r="I543" s="26"/>
      <c r="J543" s="69"/>
      <c r="K543" s="69"/>
      <c r="L543" s="67"/>
      <c r="M543" s="69"/>
      <c r="N543" s="71"/>
      <c r="O543" s="72"/>
      <c r="P543" s="26"/>
      <c r="Q543" s="26"/>
      <c r="R543" s="26"/>
      <c r="S543" s="26"/>
    </row>
    <row r="544" spans="2:19" s="150" customFormat="1">
      <c r="B544" s="26"/>
      <c r="C544" s="26"/>
      <c r="D544" s="67"/>
      <c r="E544" s="67"/>
      <c r="F544" s="26"/>
      <c r="G544" s="69"/>
      <c r="H544" s="66"/>
      <c r="I544" s="26"/>
      <c r="J544" s="69"/>
      <c r="K544" s="69"/>
      <c r="L544" s="67"/>
      <c r="M544" s="69"/>
      <c r="N544" s="71"/>
      <c r="O544" s="72"/>
      <c r="P544" s="26"/>
      <c r="Q544" s="26"/>
      <c r="R544" s="26"/>
      <c r="S544" s="26"/>
    </row>
    <row r="545" spans="2:19" s="150" customFormat="1">
      <c r="B545" s="26"/>
      <c r="C545" s="26"/>
      <c r="D545" s="67"/>
      <c r="E545" s="67"/>
      <c r="F545" s="26"/>
      <c r="G545" s="69"/>
      <c r="H545" s="66"/>
      <c r="I545" s="26"/>
      <c r="J545" s="69"/>
      <c r="K545" s="69"/>
      <c r="L545" s="67"/>
      <c r="M545" s="69"/>
      <c r="N545" s="71"/>
      <c r="O545" s="72"/>
      <c r="P545" s="26"/>
      <c r="Q545" s="26"/>
      <c r="R545" s="26"/>
      <c r="S545" s="26"/>
    </row>
    <row r="546" spans="2:19" s="150" customFormat="1">
      <c r="B546" s="26"/>
      <c r="C546" s="26"/>
      <c r="D546" s="67"/>
      <c r="E546" s="67"/>
      <c r="F546" s="26"/>
      <c r="G546" s="69"/>
      <c r="H546" s="66"/>
      <c r="I546" s="26"/>
      <c r="J546" s="69"/>
      <c r="K546" s="69"/>
      <c r="L546" s="67"/>
      <c r="M546" s="69"/>
      <c r="N546" s="71"/>
      <c r="O546" s="72"/>
      <c r="P546" s="26"/>
      <c r="Q546" s="26"/>
      <c r="R546" s="26"/>
      <c r="S546" s="26"/>
    </row>
    <row r="547" spans="2:19"/>
    <row r="548" spans="2:19"/>
    <row r="549" spans="2:19"/>
    <row r="550" spans="2:19"/>
    <row r="551" spans="2:19"/>
    <row r="552" spans="2:19"/>
    <row r="553" spans="2:19"/>
    <row r="554" spans="2:19"/>
    <row r="555" spans="2:19"/>
    <row r="556" spans="2:19"/>
    <row r="557" spans="2:19"/>
    <row r="558" spans="2:19"/>
    <row r="559" spans="2:19"/>
    <row r="560" spans="2:19"/>
    <row r="561" spans="2:19"/>
    <row r="562" spans="2:19" s="150" customFormat="1">
      <c r="B562" s="26"/>
      <c r="C562" s="26"/>
      <c r="D562" s="67"/>
      <c r="E562" s="67"/>
      <c r="F562" s="26"/>
      <c r="G562" s="69"/>
      <c r="H562" s="66"/>
      <c r="I562" s="26"/>
      <c r="J562" s="69"/>
      <c r="K562" s="69"/>
      <c r="L562" s="67"/>
      <c r="M562" s="69"/>
      <c r="N562" s="71"/>
      <c r="O562" s="72"/>
      <c r="P562" s="26"/>
      <c r="Q562" s="26"/>
      <c r="R562" s="26"/>
      <c r="S562" s="26"/>
    </row>
    <row r="563" spans="2:19" s="150" customFormat="1">
      <c r="B563" s="26"/>
      <c r="C563" s="26"/>
      <c r="D563" s="67"/>
      <c r="E563" s="67"/>
      <c r="F563" s="26"/>
      <c r="G563" s="69"/>
      <c r="H563" s="66"/>
      <c r="I563" s="26"/>
      <c r="J563" s="69"/>
      <c r="K563" s="69"/>
      <c r="L563" s="67"/>
      <c r="M563" s="69"/>
      <c r="N563" s="71"/>
      <c r="O563" s="72"/>
      <c r="P563" s="26"/>
      <c r="Q563" s="26"/>
      <c r="R563" s="26"/>
      <c r="S563" s="26"/>
    </row>
    <row r="564" spans="2:19" s="150" customFormat="1">
      <c r="B564" s="26"/>
      <c r="C564" s="26"/>
      <c r="D564" s="67"/>
      <c r="E564" s="67"/>
      <c r="F564" s="26"/>
      <c r="G564" s="69"/>
      <c r="H564" s="66"/>
      <c r="I564" s="26"/>
      <c r="J564" s="69"/>
      <c r="K564" s="69"/>
      <c r="L564" s="67"/>
      <c r="M564" s="69"/>
      <c r="N564" s="71"/>
      <c r="O564" s="72"/>
      <c r="P564" s="26"/>
      <c r="Q564" s="26"/>
      <c r="R564" s="26"/>
      <c r="S564" s="26"/>
    </row>
    <row r="565" spans="2:19" s="150" customFormat="1">
      <c r="B565" s="26"/>
      <c r="C565" s="26"/>
      <c r="D565" s="67"/>
      <c r="E565" s="67"/>
      <c r="F565" s="26"/>
      <c r="G565" s="69"/>
      <c r="H565" s="66"/>
      <c r="I565" s="26"/>
      <c r="J565" s="69"/>
      <c r="K565" s="69"/>
      <c r="L565" s="67"/>
      <c r="M565" s="69"/>
      <c r="N565" s="71"/>
      <c r="O565" s="72"/>
      <c r="P565" s="26"/>
      <c r="Q565" s="26"/>
      <c r="R565" s="26"/>
      <c r="S565" s="26"/>
    </row>
    <row r="566" spans="2:19" s="150" customFormat="1">
      <c r="B566" s="26"/>
      <c r="C566" s="26"/>
      <c r="D566" s="67"/>
      <c r="E566" s="67"/>
      <c r="F566" s="26"/>
      <c r="G566" s="69"/>
      <c r="H566" s="66"/>
      <c r="I566" s="26"/>
      <c r="J566" s="69"/>
      <c r="K566" s="69"/>
      <c r="L566" s="67"/>
      <c r="M566" s="69"/>
      <c r="N566" s="71"/>
      <c r="O566" s="72"/>
      <c r="P566" s="26"/>
      <c r="Q566" s="26"/>
      <c r="R566" s="26"/>
      <c r="S566" s="26"/>
    </row>
    <row r="567" spans="2:19" s="150" customFormat="1">
      <c r="B567" s="26"/>
      <c r="C567" s="26"/>
      <c r="D567" s="67"/>
      <c r="E567" s="67"/>
      <c r="F567" s="26"/>
      <c r="G567" s="69"/>
      <c r="H567" s="66"/>
      <c r="I567" s="26"/>
      <c r="J567" s="69"/>
      <c r="K567" s="69"/>
      <c r="L567" s="67"/>
      <c r="M567" s="69"/>
      <c r="N567" s="71"/>
      <c r="O567" s="72"/>
      <c r="P567" s="26"/>
      <c r="Q567" s="26"/>
      <c r="R567" s="26"/>
      <c r="S567" s="26"/>
    </row>
    <row r="568" spans="2:19" s="150" customFormat="1">
      <c r="B568" s="26"/>
      <c r="C568" s="26"/>
      <c r="D568" s="67"/>
      <c r="E568" s="67"/>
      <c r="F568" s="26"/>
      <c r="G568" s="69"/>
      <c r="H568" s="66"/>
      <c r="I568" s="26"/>
      <c r="J568" s="69"/>
      <c r="K568" s="69"/>
      <c r="L568" s="67"/>
      <c r="M568" s="69"/>
      <c r="N568" s="71"/>
      <c r="O568" s="72"/>
      <c r="P568" s="26"/>
      <c r="Q568" s="26"/>
      <c r="R568" s="26"/>
      <c r="S568" s="26"/>
    </row>
    <row r="569" spans="2:19" s="150" customFormat="1">
      <c r="B569" s="26"/>
      <c r="C569" s="26"/>
      <c r="D569" s="67"/>
      <c r="E569" s="67"/>
      <c r="F569" s="26"/>
      <c r="G569" s="69"/>
      <c r="H569" s="66"/>
      <c r="I569" s="26"/>
      <c r="J569" s="69"/>
      <c r="K569" s="69"/>
      <c r="L569" s="67"/>
      <c r="M569" s="69"/>
      <c r="N569" s="71"/>
      <c r="O569" s="72"/>
      <c r="P569" s="26"/>
      <c r="Q569" s="26"/>
      <c r="R569" s="26"/>
      <c r="S569" s="26"/>
    </row>
    <row r="570" spans="2:19" s="150" customFormat="1">
      <c r="B570" s="26"/>
      <c r="C570" s="26"/>
      <c r="D570" s="67"/>
      <c r="E570" s="67"/>
      <c r="F570" s="26"/>
      <c r="G570" s="69"/>
      <c r="H570" s="66"/>
      <c r="I570" s="26"/>
      <c r="J570" s="69"/>
      <c r="K570" s="69"/>
      <c r="L570" s="67"/>
      <c r="M570" s="69"/>
      <c r="N570" s="71"/>
      <c r="O570" s="72"/>
      <c r="P570" s="26"/>
      <c r="Q570" s="26"/>
      <c r="R570" s="26"/>
      <c r="S570" s="26"/>
    </row>
    <row r="571" spans="2:19" s="150" customFormat="1">
      <c r="B571" s="26"/>
      <c r="C571" s="26"/>
      <c r="D571" s="67"/>
      <c r="E571" s="67"/>
      <c r="F571" s="26"/>
      <c r="G571" s="69"/>
      <c r="H571" s="66"/>
      <c r="I571" s="26"/>
      <c r="J571" s="69"/>
      <c r="K571" s="69"/>
      <c r="L571" s="67"/>
      <c r="M571" s="69"/>
      <c r="N571" s="71"/>
      <c r="O571" s="72"/>
      <c r="P571" s="26"/>
      <c r="Q571" s="26"/>
      <c r="R571" s="26"/>
      <c r="S571" s="26"/>
    </row>
    <row r="572" spans="2:19" s="150" customFormat="1">
      <c r="B572" s="26"/>
      <c r="C572" s="26"/>
      <c r="D572" s="67"/>
      <c r="E572" s="67"/>
      <c r="F572" s="26"/>
      <c r="G572" s="69"/>
      <c r="H572" s="66"/>
      <c r="I572" s="26"/>
      <c r="J572" s="69"/>
      <c r="K572" s="69"/>
      <c r="L572" s="67"/>
      <c r="M572" s="69"/>
      <c r="N572" s="71"/>
      <c r="O572" s="72"/>
      <c r="P572" s="26"/>
      <c r="Q572" s="26"/>
      <c r="R572" s="26"/>
      <c r="S572" s="26"/>
    </row>
    <row r="573" spans="2:19" s="150" customFormat="1">
      <c r="B573" s="26"/>
      <c r="C573" s="26"/>
      <c r="D573" s="67"/>
      <c r="E573" s="67"/>
      <c r="F573" s="26"/>
      <c r="G573" s="69"/>
      <c r="H573" s="66"/>
      <c r="I573" s="26"/>
      <c r="J573" s="69"/>
      <c r="K573" s="69"/>
      <c r="L573" s="67"/>
      <c r="M573" s="69"/>
      <c r="N573" s="71"/>
      <c r="O573" s="72"/>
      <c r="P573" s="26"/>
      <c r="Q573" s="26"/>
      <c r="R573" s="26"/>
      <c r="S573" s="26"/>
    </row>
    <row r="574" spans="2:19" s="150" customFormat="1">
      <c r="B574" s="26"/>
      <c r="C574" s="26"/>
      <c r="D574" s="67"/>
      <c r="E574" s="67"/>
      <c r="F574" s="26"/>
      <c r="G574" s="69"/>
      <c r="H574" s="66"/>
      <c r="I574" s="26"/>
      <c r="J574" s="69"/>
      <c r="K574" s="69"/>
      <c r="L574" s="67"/>
      <c r="M574" s="69"/>
      <c r="N574" s="71"/>
      <c r="O574" s="72"/>
      <c r="P574" s="26"/>
      <c r="Q574" s="26"/>
      <c r="R574" s="26"/>
      <c r="S574" s="26"/>
    </row>
    <row r="575" spans="2:19" s="150" customFormat="1">
      <c r="B575" s="26"/>
      <c r="C575" s="26"/>
      <c r="D575" s="67"/>
      <c r="E575" s="67"/>
      <c r="F575" s="26"/>
      <c r="G575" s="69"/>
      <c r="H575" s="66"/>
      <c r="I575" s="26"/>
      <c r="J575" s="69"/>
      <c r="K575" s="69"/>
      <c r="L575" s="67"/>
      <c r="M575" s="69"/>
      <c r="N575" s="71"/>
      <c r="O575" s="72"/>
      <c r="P575" s="26"/>
      <c r="Q575" s="26"/>
      <c r="R575" s="26"/>
      <c r="S575" s="26"/>
    </row>
    <row r="576" spans="2:19" s="150" customFormat="1">
      <c r="B576" s="26"/>
      <c r="C576" s="26"/>
      <c r="D576" s="67"/>
      <c r="E576" s="67"/>
      <c r="F576" s="26"/>
      <c r="G576" s="69"/>
      <c r="H576" s="66"/>
      <c r="I576" s="26"/>
      <c r="J576" s="69"/>
      <c r="K576" s="69"/>
      <c r="L576" s="67"/>
      <c r="M576" s="69"/>
      <c r="N576" s="71"/>
      <c r="O576" s="72"/>
      <c r="P576" s="26"/>
      <c r="Q576" s="26"/>
      <c r="R576" s="26"/>
      <c r="S576" s="26"/>
    </row>
    <row r="577" spans="2:19" s="150" customFormat="1">
      <c r="B577" s="26"/>
      <c r="C577" s="26"/>
      <c r="D577" s="67"/>
      <c r="E577" s="67"/>
      <c r="F577" s="26"/>
      <c r="G577" s="69"/>
      <c r="H577" s="66"/>
      <c r="I577" s="26"/>
      <c r="J577" s="69"/>
      <c r="K577" s="69"/>
      <c r="L577" s="67"/>
      <c r="M577" s="69"/>
      <c r="N577" s="71"/>
      <c r="O577" s="72"/>
      <c r="P577" s="26"/>
      <c r="Q577" s="26"/>
      <c r="R577" s="26"/>
      <c r="S577" s="26"/>
    </row>
    <row r="578" spans="2:19" s="150" customFormat="1">
      <c r="B578" s="26"/>
      <c r="C578" s="26"/>
      <c r="D578" s="67"/>
      <c r="E578" s="67"/>
      <c r="F578" s="26"/>
      <c r="G578" s="69"/>
      <c r="H578" s="66"/>
      <c r="I578" s="26"/>
      <c r="J578" s="69"/>
      <c r="K578" s="69"/>
      <c r="L578" s="67"/>
      <c r="M578" s="69"/>
      <c r="N578" s="71"/>
      <c r="O578" s="72"/>
      <c r="P578" s="26"/>
      <c r="Q578" s="26"/>
      <c r="R578" s="26"/>
      <c r="S578" s="26"/>
    </row>
    <row r="579" spans="2:19" s="150" customFormat="1">
      <c r="B579" s="26"/>
      <c r="C579" s="26"/>
      <c r="D579" s="67"/>
      <c r="E579" s="67"/>
      <c r="F579" s="26"/>
      <c r="G579" s="69"/>
      <c r="H579" s="66"/>
      <c r="I579" s="26"/>
      <c r="J579" s="69"/>
      <c r="K579" s="69"/>
      <c r="L579" s="67"/>
      <c r="M579" s="69"/>
      <c r="N579" s="71"/>
      <c r="O579" s="72"/>
      <c r="P579" s="26"/>
      <c r="Q579" s="26"/>
      <c r="R579" s="26"/>
      <c r="S579" s="26"/>
    </row>
    <row r="580" spans="2:19" s="150" customFormat="1">
      <c r="B580" s="26"/>
      <c r="C580" s="26"/>
      <c r="D580" s="67"/>
      <c r="E580" s="67"/>
      <c r="F580" s="26"/>
      <c r="G580" s="69"/>
      <c r="H580" s="66"/>
      <c r="I580" s="26"/>
      <c r="J580" s="69"/>
      <c r="K580" s="69"/>
      <c r="L580" s="67"/>
      <c r="M580" s="69"/>
      <c r="N580" s="71"/>
      <c r="O580" s="72"/>
      <c r="P580" s="26"/>
      <c r="Q580" s="26"/>
      <c r="R580" s="26"/>
      <c r="S580" s="26"/>
    </row>
    <row r="581" spans="2:19" s="150" customFormat="1">
      <c r="B581" s="26"/>
      <c r="C581" s="26"/>
      <c r="D581" s="67"/>
      <c r="E581" s="67"/>
      <c r="F581" s="26"/>
      <c r="G581" s="69"/>
      <c r="H581" s="66"/>
      <c r="I581" s="26"/>
      <c r="J581" s="69"/>
      <c r="K581" s="69"/>
      <c r="L581" s="67"/>
      <c r="M581" s="69"/>
      <c r="N581" s="71"/>
      <c r="O581" s="72"/>
      <c r="P581" s="26"/>
      <c r="Q581" s="26"/>
      <c r="R581" s="26"/>
      <c r="S581" s="26"/>
    </row>
    <row r="582" spans="2:19" s="150" customFormat="1">
      <c r="B582" s="26"/>
      <c r="C582" s="26"/>
      <c r="D582" s="67"/>
      <c r="E582" s="67"/>
      <c r="F582" s="26"/>
      <c r="G582" s="69"/>
      <c r="H582" s="66"/>
      <c r="I582" s="26"/>
      <c r="J582" s="69"/>
      <c r="K582" s="69"/>
      <c r="L582" s="67"/>
      <c r="M582" s="69"/>
      <c r="N582" s="71"/>
      <c r="O582" s="72"/>
      <c r="P582" s="26"/>
      <c r="Q582" s="26"/>
      <c r="R582" s="26"/>
      <c r="S582" s="26"/>
    </row>
    <row r="583" spans="2:19" s="150" customFormat="1">
      <c r="B583" s="26"/>
      <c r="C583" s="26"/>
      <c r="D583" s="67"/>
      <c r="E583" s="67"/>
      <c r="F583" s="26"/>
      <c r="G583" s="69"/>
      <c r="H583" s="66"/>
      <c r="I583" s="26"/>
      <c r="J583" s="69"/>
      <c r="K583" s="69"/>
      <c r="L583" s="67"/>
      <c r="M583" s="69"/>
      <c r="N583" s="71"/>
      <c r="O583" s="72"/>
      <c r="P583" s="26"/>
      <c r="Q583" s="26"/>
      <c r="R583" s="26"/>
      <c r="S583" s="26"/>
    </row>
    <row r="584" spans="2:19" s="150" customFormat="1">
      <c r="B584" s="26"/>
      <c r="C584" s="26"/>
      <c r="D584" s="67"/>
      <c r="E584" s="67"/>
      <c r="F584" s="26"/>
      <c r="G584" s="69"/>
      <c r="H584" s="66"/>
      <c r="I584" s="26"/>
      <c r="J584" s="69"/>
      <c r="K584" s="69"/>
      <c r="L584" s="67"/>
      <c r="M584" s="69"/>
      <c r="N584" s="71"/>
      <c r="O584" s="72"/>
      <c r="P584" s="26"/>
      <c r="Q584" s="26"/>
      <c r="R584" s="26"/>
      <c r="S584" s="26"/>
    </row>
    <row r="585" spans="2:19" s="150" customFormat="1">
      <c r="B585" s="26"/>
      <c r="C585" s="26"/>
      <c r="D585" s="67"/>
      <c r="E585" s="67"/>
      <c r="F585" s="26"/>
      <c r="G585" s="69"/>
      <c r="H585" s="66"/>
      <c r="I585" s="26"/>
      <c r="J585" s="69"/>
      <c r="K585" s="69"/>
      <c r="L585" s="67"/>
      <c r="M585" s="69"/>
      <c r="N585" s="71"/>
      <c r="O585" s="72"/>
      <c r="P585" s="26"/>
      <c r="Q585" s="26"/>
      <c r="R585" s="26"/>
      <c r="S585" s="26"/>
    </row>
    <row r="586" spans="2:19" s="150" customFormat="1">
      <c r="B586" s="26"/>
      <c r="C586" s="26"/>
      <c r="D586" s="67"/>
      <c r="E586" s="67"/>
      <c r="F586" s="26"/>
      <c r="G586" s="69"/>
      <c r="H586" s="66"/>
      <c r="I586" s="26"/>
      <c r="J586" s="69"/>
      <c r="K586" s="69"/>
      <c r="L586" s="67"/>
      <c r="M586" s="69"/>
      <c r="N586" s="71"/>
      <c r="O586" s="72"/>
      <c r="P586" s="26"/>
      <c r="Q586" s="26"/>
      <c r="R586" s="26"/>
      <c r="S586" s="26"/>
    </row>
    <row r="587" spans="2:19" s="150" customFormat="1">
      <c r="B587" s="26"/>
      <c r="C587" s="26"/>
      <c r="D587" s="67"/>
      <c r="E587" s="67"/>
      <c r="F587" s="26"/>
      <c r="G587" s="69"/>
      <c r="H587" s="66"/>
      <c r="I587" s="26"/>
      <c r="J587" s="69"/>
      <c r="K587" s="69"/>
      <c r="L587" s="67"/>
      <c r="M587" s="69"/>
      <c r="N587" s="71"/>
      <c r="O587" s="72"/>
      <c r="P587" s="26"/>
      <c r="Q587" s="26"/>
      <c r="R587" s="26"/>
      <c r="S587" s="26"/>
    </row>
    <row r="588" spans="2:19"/>
    <row r="589" spans="2:19"/>
    <row r="590" spans="2:19"/>
    <row r="591" spans="2:19"/>
    <row r="592" spans="2:19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</sheetData>
  <mergeCells count="1">
    <mergeCell ref="A1:O1"/>
  </mergeCells>
  <conditionalFormatting sqref="C30">
    <cfRule type="duplicateValues" dxfId="75" priority="1"/>
  </conditionalFormatting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43784-B519-4840-98A1-4C77C0BC18BA}">
  <dimension ref="A1:S587"/>
  <sheetViews>
    <sheetView zoomScale="70" zoomScaleNormal="70" workbookViewId="0">
      <selection activeCell="N7" sqref="N7:O7"/>
    </sheetView>
  </sheetViews>
  <sheetFormatPr defaultColWidth="0" defaultRowHeight="11.4" zeroHeight="1"/>
  <cols>
    <col min="1" max="1" width="4.75" style="150" customWidth="1"/>
    <col min="2" max="2" width="4.75" style="26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71" t="s">
        <v>374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</row>
    <row r="2" spans="1:18" s="5" customFormat="1" ht="63.6" customHeight="1" thickBot="1">
      <c r="A2" s="149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52" customFormat="1" ht="24.9" customHeight="1">
      <c r="A3" s="11">
        <v>1</v>
      </c>
      <c r="B3" s="11">
        <v>1</v>
      </c>
      <c r="C3" s="7" t="s">
        <v>369</v>
      </c>
      <c r="D3" s="8">
        <v>368479.96</v>
      </c>
      <c r="E3" s="8">
        <v>83451.100000000006</v>
      </c>
      <c r="F3" s="136">
        <f t="shared" ref="F3:F12" si="0">(D3-E3)/E3</f>
        <v>3.4155195078315321</v>
      </c>
      <c r="G3" s="10">
        <v>54377</v>
      </c>
      <c r="H3" s="11">
        <v>684</v>
      </c>
      <c r="I3" s="11">
        <f t="shared" ref="I3:I15" si="1">G3/H3</f>
        <v>79.498538011695913</v>
      </c>
      <c r="J3" s="10">
        <v>34</v>
      </c>
      <c r="K3" s="10">
        <v>1</v>
      </c>
      <c r="L3" s="8">
        <v>451931</v>
      </c>
      <c r="M3" s="10">
        <v>67601</v>
      </c>
      <c r="N3" s="12">
        <v>46204</v>
      </c>
      <c r="O3" s="29" t="s">
        <v>215</v>
      </c>
      <c r="R3" s="6"/>
    </row>
    <row r="4" spans="1:18" s="52" customFormat="1" ht="24.9" customHeight="1">
      <c r="A4" s="11">
        <v>2</v>
      </c>
      <c r="B4" s="11">
        <v>2</v>
      </c>
      <c r="C4" s="13" t="s">
        <v>342</v>
      </c>
      <c r="D4" s="8">
        <v>71565.62</v>
      </c>
      <c r="E4" s="8">
        <v>66477.63</v>
      </c>
      <c r="F4" s="136">
        <f t="shared" si="0"/>
        <v>7.6536874133448951E-2</v>
      </c>
      <c r="G4" s="10">
        <v>11413</v>
      </c>
      <c r="H4" s="11">
        <v>287</v>
      </c>
      <c r="I4" s="11">
        <f t="shared" si="1"/>
        <v>39.766550522648082</v>
      </c>
      <c r="J4" s="10">
        <v>18</v>
      </c>
      <c r="K4" s="10">
        <v>3</v>
      </c>
      <c r="L4" s="8">
        <v>276314</v>
      </c>
      <c r="M4" s="10">
        <v>45522</v>
      </c>
      <c r="N4" s="12">
        <v>46192</v>
      </c>
      <c r="O4" s="30" t="s">
        <v>40</v>
      </c>
      <c r="R4" s="6"/>
    </row>
    <row r="5" spans="1:18" s="52" customFormat="1" ht="24.9" customHeight="1">
      <c r="A5" s="11">
        <v>3</v>
      </c>
      <c r="B5" s="11">
        <v>3</v>
      </c>
      <c r="C5" s="13" t="s">
        <v>333</v>
      </c>
      <c r="D5" s="8">
        <v>66918.73</v>
      </c>
      <c r="E5" s="8">
        <v>40628.47</v>
      </c>
      <c r="F5" s="136">
        <f t="shared" si="0"/>
        <v>0.64708959013223966</v>
      </c>
      <c r="G5" s="10">
        <v>7995</v>
      </c>
      <c r="H5" s="11">
        <v>169</v>
      </c>
      <c r="I5" s="11">
        <f t="shared" si="1"/>
        <v>47.307692307692307</v>
      </c>
      <c r="J5" s="10">
        <v>13</v>
      </c>
      <c r="K5" s="10">
        <v>4</v>
      </c>
      <c r="L5" s="8">
        <v>319869</v>
      </c>
      <c r="M5" s="10">
        <v>40619</v>
      </c>
      <c r="N5" s="12">
        <v>46185</v>
      </c>
      <c r="O5" s="30" t="s">
        <v>88</v>
      </c>
      <c r="R5" s="6"/>
    </row>
    <row r="6" spans="1:18" s="52" customFormat="1" ht="24.9" customHeight="1">
      <c r="A6" s="11">
        <v>4</v>
      </c>
      <c r="B6" s="11" t="s">
        <v>51</v>
      </c>
      <c r="C6" s="7" t="s">
        <v>371</v>
      </c>
      <c r="D6" s="8">
        <v>50463.17</v>
      </c>
      <c r="E6" s="8">
        <v>4538.74</v>
      </c>
      <c r="F6" s="136">
        <f t="shared" si="0"/>
        <v>10.118321384348961</v>
      </c>
      <c r="G6" s="10">
        <v>6008</v>
      </c>
      <c r="H6" s="11">
        <v>189</v>
      </c>
      <c r="I6" s="11">
        <f t="shared" si="1"/>
        <v>31.788359788359788</v>
      </c>
      <c r="J6" s="10">
        <v>17</v>
      </c>
      <c r="K6" s="10">
        <v>1</v>
      </c>
      <c r="L6" s="8">
        <v>56051.91</v>
      </c>
      <c r="M6" s="10">
        <v>6768</v>
      </c>
      <c r="N6" s="12">
        <v>46206</v>
      </c>
      <c r="O6" s="30" t="s">
        <v>44</v>
      </c>
      <c r="R6" s="6"/>
    </row>
    <row r="7" spans="1:18" s="52" customFormat="1" ht="24.9" customHeight="1">
      <c r="A7" s="11">
        <v>5</v>
      </c>
      <c r="B7" s="11">
        <v>7</v>
      </c>
      <c r="C7" s="13" t="s">
        <v>262</v>
      </c>
      <c r="D7" s="8">
        <v>22841.89</v>
      </c>
      <c r="E7" s="8">
        <v>12336.26</v>
      </c>
      <c r="F7" s="136">
        <f t="shared" si="0"/>
        <v>0.85160575409402839</v>
      </c>
      <c r="G7" s="10">
        <v>3104</v>
      </c>
      <c r="H7" s="11">
        <v>53</v>
      </c>
      <c r="I7" s="11">
        <f t="shared" si="1"/>
        <v>58.566037735849058</v>
      </c>
      <c r="J7" s="10">
        <v>11</v>
      </c>
      <c r="K7" s="10">
        <v>11</v>
      </c>
      <c r="L7" s="8">
        <v>665140</v>
      </c>
      <c r="M7" s="10">
        <v>87521</v>
      </c>
      <c r="N7" s="12">
        <v>46136</v>
      </c>
      <c r="O7" s="30" t="s">
        <v>215</v>
      </c>
      <c r="R7" s="6"/>
    </row>
    <row r="8" spans="1:18" s="52" customFormat="1" ht="24.9" customHeight="1">
      <c r="A8" s="11">
        <v>6</v>
      </c>
      <c r="B8" s="11">
        <v>6</v>
      </c>
      <c r="C8" s="7" t="s">
        <v>315</v>
      </c>
      <c r="D8" s="8">
        <v>19286.809999999998</v>
      </c>
      <c r="E8" s="8">
        <v>12468.89</v>
      </c>
      <c r="F8" s="136">
        <f t="shared" si="0"/>
        <v>0.54679446205716775</v>
      </c>
      <c r="G8" s="10">
        <v>2502</v>
      </c>
      <c r="H8" s="11">
        <v>65</v>
      </c>
      <c r="I8" s="11">
        <f t="shared" si="1"/>
        <v>38.492307692307691</v>
      </c>
      <c r="J8" s="127">
        <v>7</v>
      </c>
      <c r="K8" s="10">
        <v>6</v>
      </c>
      <c r="L8" s="129">
        <v>289354.96000000002</v>
      </c>
      <c r="M8" s="127">
        <v>38479</v>
      </c>
      <c r="N8" s="12">
        <v>46171</v>
      </c>
      <c r="O8" s="30" t="s">
        <v>49</v>
      </c>
      <c r="R8" s="6"/>
    </row>
    <row r="9" spans="1:18" s="52" customFormat="1" ht="24" customHeight="1">
      <c r="A9" s="11">
        <v>7</v>
      </c>
      <c r="B9" s="11">
        <v>9</v>
      </c>
      <c r="C9" s="7" t="s">
        <v>324</v>
      </c>
      <c r="D9" s="8">
        <v>15339.84</v>
      </c>
      <c r="E9" s="8">
        <v>10846.16</v>
      </c>
      <c r="F9" s="136">
        <f t="shared" si="0"/>
        <v>0.41431068691592238</v>
      </c>
      <c r="G9" s="127">
        <v>1933</v>
      </c>
      <c r="H9" s="137">
        <v>63</v>
      </c>
      <c r="I9" s="11">
        <f t="shared" si="1"/>
        <v>30.682539682539684</v>
      </c>
      <c r="J9" s="127">
        <v>6</v>
      </c>
      <c r="K9" s="10">
        <v>5</v>
      </c>
      <c r="L9" s="129">
        <v>279893</v>
      </c>
      <c r="M9" s="127">
        <v>34086</v>
      </c>
      <c r="N9" s="12">
        <v>46178</v>
      </c>
      <c r="O9" s="30" t="s">
        <v>308</v>
      </c>
      <c r="R9" s="6"/>
    </row>
    <row r="10" spans="1:18" s="52" customFormat="1" ht="24.9" customHeight="1">
      <c r="A10" s="11">
        <v>8</v>
      </c>
      <c r="B10" s="11">
        <v>5</v>
      </c>
      <c r="C10" s="7" t="s">
        <v>367</v>
      </c>
      <c r="D10" s="8">
        <v>14226.13</v>
      </c>
      <c r="E10" s="8">
        <v>14319.76</v>
      </c>
      <c r="F10" s="136">
        <f t="shared" si="0"/>
        <v>-6.5385174053197133E-3</v>
      </c>
      <c r="G10" s="10">
        <v>1757</v>
      </c>
      <c r="H10" s="11">
        <v>81</v>
      </c>
      <c r="I10" s="11">
        <f t="shared" si="1"/>
        <v>21.691358024691358</v>
      </c>
      <c r="J10" s="10">
        <v>12</v>
      </c>
      <c r="K10" s="10">
        <v>2</v>
      </c>
      <c r="L10" s="8">
        <v>28546</v>
      </c>
      <c r="M10" s="10">
        <v>3709</v>
      </c>
      <c r="N10" s="12">
        <v>46199</v>
      </c>
      <c r="O10" s="30" t="s">
        <v>308</v>
      </c>
      <c r="R10" s="6"/>
    </row>
    <row r="11" spans="1:18" s="52" customFormat="1" ht="24.9" customHeight="1">
      <c r="A11" s="11">
        <v>9</v>
      </c>
      <c r="B11" s="11">
        <v>8</v>
      </c>
      <c r="C11" s="13" t="s">
        <v>334</v>
      </c>
      <c r="D11" s="8">
        <v>13478.85</v>
      </c>
      <c r="E11" s="8">
        <v>12179.65</v>
      </c>
      <c r="F11" s="136">
        <f t="shared" si="0"/>
        <v>0.10666973188884744</v>
      </c>
      <c r="G11" s="10">
        <v>1725</v>
      </c>
      <c r="H11" s="11">
        <v>58</v>
      </c>
      <c r="I11" s="11">
        <f t="shared" si="1"/>
        <v>29.741379310344829</v>
      </c>
      <c r="J11" s="10">
        <v>8</v>
      </c>
      <c r="K11" s="10">
        <v>4</v>
      </c>
      <c r="L11" s="8">
        <v>130170</v>
      </c>
      <c r="M11" s="10">
        <v>16700</v>
      </c>
      <c r="N11" s="12">
        <v>46185</v>
      </c>
      <c r="O11" s="30" t="s">
        <v>215</v>
      </c>
      <c r="R11" s="6"/>
    </row>
    <row r="12" spans="1:18" s="52" customFormat="1" ht="24.9" customHeight="1">
      <c r="A12" s="11">
        <v>10</v>
      </c>
      <c r="B12" s="11">
        <v>4</v>
      </c>
      <c r="C12" s="7" t="s">
        <v>359</v>
      </c>
      <c r="D12" s="8">
        <v>10656.67</v>
      </c>
      <c r="E12" s="8">
        <v>17806.080000000002</v>
      </c>
      <c r="F12" s="136">
        <f t="shared" si="0"/>
        <v>-0.40151510046006761</v>
      </c>
      <c r="G12" s="10">
        <v>1507</v>
      </c>
      <c r="H12" s="11">
        <v>135</v>
      </c>
      <c r="I12" s="11">
        <f t="shared" si="1"/>
        <v>11.162962962962963</v>
      </c>
      <c r="J12" s="10">
        <v>14</v>
      </c>
      <c r="K12" s="10">
        <v>2</v>
      </c>
      <c r="L12" s="8">
        <v>32920.870000000003</v>
      </c>
      <c r="M12" s="10">
        <v>4514</v>
      </c>
      <c r="N12" s="12">
        <v>46199</v>
      </c>
      <c r="O12" s="30" t="s">
        <v>60</v>
      </c>
      <c r="R12" s="6"/>
    </row>
    <row r="13" spans="1:18" s="52" customFormat="1" ht="24.9" customHeight="1">
      <c r="A13" s="11">
        <v>11</v>
      </c>
      <c r="B13" s="11" t="s">
        <v>57</v>
      </c>
      <c r="C13" s="7" t="s">
        <v>375</v>
      </c>
      <c r="D13" s="8">
        <v>10058.870000000001</v>
      </c>
      <c r="E13" s="10" t="s">
        <v>53</v>
      </c>
      <c r="F13" s="10" t="s">
        <v>53</v>
      </c>
      <c r="G13" s="127">
        <v>1110</v>
      </c>
      <c r="H13" s="137">
        <v>9</v>
      </c>
      <c r="I13" s="11">
        <f t="shared" si="1"/>
        <v>123.33333333333333</v>
      </c>
      <c r="J13" s="127">
        <v>9</v>
      </c>
      <c r="K13" s="10">
        <v>0</v>
      </c>
      <c r="L13" s="129">
        <v>10059</v>
      </c>
      <c r="M13" s="127">
        <v>1110</v>
      </c>
      <c r="N13" s="10" t="s">
        <v>53</v>
      </c>
      <c r="O13" s="30" t="s">
        <v>40</v>
      </c>
      <c r="R13" s="6"/>
    </row>
    <row r="14" spans="1:18" s="52" customFormat="1" ht="24.9" customHeight="1">
      <c r="A14" s="11">
        <v>12</v>
      </c>
      <c r="B14" s="11" t="s">
        <v>51</v>
      </c>
      <c r="C14" s="7" t="s">
        <v>370</v>
      </c>
      <c r="D14" s="8">
        <v>7990.26</v>
      </c>
      <c r="E14" s="8">
        <v>3775</v>
      </c>
      <c r="F14" s="136">
        <f>(D14-E14)/E14</f>
        <v>1.116625165562914</v>
      </c>
      <c r="G14" s="127">
        <v>1139</v>
      </c>
      <c r="H14" s="11">
        <v>136</v>
      </c>
      <c r="I14" s="11">
        <f t="shared" si="1"/>
        <v>8.375</v>
      </c>
      <c r="J14" s="127">
        <v>16</v>
      </c>
      <c r="K14" s="10">
        <v>1</v>
      </c>
      <c r="L14" s="129">
        <v>11765</v>
      </c>
      <c r="M14" s="127">
        <v>1436</v>
      </c>
      <c r="N14" s="12">
        <v>46206</v>
      </c>
      <c r="O14" s="30" t="s">
        <v>88</v>
      </c>
      <c r="R14" s="6"/>
    </row>
    <row r="15" spans="1:18" s="52" customFormat="1" ht="24.9" customHeight="1">
      <c r="A15" s="11">
        <v>13</v>
      </c>
      <c r="B15" s="11">
        <v>11</v>
      </c>
      <c r="C15" s="7" t="s">
        <v>273</v>
      </c>
      <c r="D15" s="8">
        <v>7001.98</v>
      </c>
      <c r="E15" s="8">
        <v>4783.09</v>
      </c>
      <c r="F15" s="136">
        <f>(D15-E15)/E15</f>
        <v>0.46390304175752484</v>
      </c>
      <c r="G15" s="10">
        <v>933</v>
      </c>
      <c r="H15" s="11">
        <v>26</v>
      </c>
      <c r="I15" s="11">
        <f t="shared" si="1"/>
        <v>35.884615384615387</v>
      </c>
      <c r="J15" s="10">
        <v>4</v>
      </c>
      <c r="K15" s="10">
        <v>10</v>
      </c>
      <c r="L15" s="8">
        <v>929662</v>
      </c>
      <c r="M15" s="10">
        <v>111363</v>
      </c>
      <c r="N15" s="12">
        <v>46143</v>
      </c>
      <c r="O15" s="30" t="s">
        <v>40</v>
      </c>
      <c r="R15" s="6"/>
    </row>
    <row r="16" spans="1:18" s="52" customFormat="1" ht="24.9" customHeight="1">
      <c r="A16" s="11">
        <v>14</v>
      </c>
      <c r="B16" s="11">
        <v>10</v>
      </c>
      <c r="C16" s="18" t="s">
        <v>373</v>
      </c>
      <c r="D16" s="8">
        <v>6601</v>
      </c>
      <c r="E16" s="8">
        <v>8881</v>
      </c>
      <c r="F16" s="136">
        <f>(D16-E16)/E16</f>
        <v>-0.2567278459632924</v>
      </c>
      <c r="G16" s="10">
        <v>892</v>
      </c>
      <c r="H16" s="10" t="s">
        <v>53</v>
      </c>
      <c r="I16" s="10" t="s">
        <v>53</v>
      </c>
      <c r="J16" s="10">
        <v>9</v>
      </c>
      <c r="K16" s="10">
        <v>2</v>
      </c>
      <c r="L16" s="8">
        <v>15482</v>
      </c>
      <c r="M16" s="10">
        <v>2133</v>
      </c>
      <c r="N16" s="12">
        <v>46199</v>
      </c>
      <c r="O16" s="30" t="s">
        <v>46</v>
      </c>
      <c r="R16" s="6"/>
    </row>
    <row r="17" spans="1:15" s="1" customFormat="1" ht="24.9" customHeight="1">
      <c r="A17" s="11">
        <v>15</v>
      </c>
      <c r="B17" s="11" t="s">
        <v>57</v>
      </c>
      <c r="C17" s="7" t="s">
        <v>380</v>
      </c>
      <c r="D17" s="8">
        <v>2732.86</v>
      </c>
      <c r="E17" s="10" t="s">
        <v>53</v>
      </c>
      <c r="F17" s="10" t="s">
        <v>53</v>
      </c>
      <c r="G17" s="10">
        <v>369</v>
      </c>
      <c r="H17" s="11">
        <v>10</v>
      </c>
      <c r="I17" s="11">
        <f t="shared" ref="I17:I24" si="2">G17/H17</f>
        <v>36.9</v>
      </c>
      <c r="J17" s="10">
        <v>9</v>
      </c>
      <c r="K17" s="10">
        <v>0</v>
      </c>
      <c r="L17" s="8">
        <v>2732.86</v>
      </c>
      <c r="M17" s="10">
        <v>369</v>
      </c>
      <c r="N17" s="10" t="s">
        <v>53</v>
      </c>
      <c r="O17" s="30" t="s">
        <v>41</v>
      </c>
    </row>
    <row r="18" spans="1:15" s="1" customFormat="1" ht="24.9" customHeight="1">
      <c r="A18" s="11">
        <v>16</v>
      </c>
      <c r="B18" s="11" t="s">
        <v>57</v>
      </c>
      <c r="C18" s="7" t="s">
        <v>376</v>
      </c>
      <c r="D18" s="8">
        <v>1374.88</v>
      </c>
      <c r="E18" s="10" t="s">
        <v>53</v>
      </c>
      <c r="F18" s="10" t="s">
        <v>53</v>
      </c>
      <c r="G18" s="10">
        <v>208</v>
      </c>
      <c r="H18" s="11">
        <v>1</v>
      </c>
      <c r="I18" s="11">
        <f t="shared" si="2"/>
        <v>208</v>
      </c>
      <c r="J18" s="10">
        <v>1</v>
      </c>
      <c r="K18" s="10">
        <v>0</v>
      </c>
      <c r="L18" s="8">
        <v>2458</v>
      </c>
      <c r="M18" s="10">
        <v>415</v>
      </c>
      <c r="N18" s="10" t="s">
        <v>53</v>
      </c>
      <c r="O18" s="30" t="s">
        <v>88</v>
      </c>
    </row>
    <row r="19" spans="1:15" s="1" customFormat="1" ht="24.9" customHeight="1">
      <c r="A19" s="11">
        <v>17</v>
      </c>
      <c r="B19" s="11">
        <v>12</v>
      </c>
      <c r="C19" s="7" t="s">
        <v>368</v>
      </c>
      <c r="D19" s="8">
        <v>1339.15</v>
      </c>
      <c r="E19" s="8">
        <v>4733.4399999999996</v>
      </c>
      <c r="F19" s="136">
        <f>(D19-E19)/E19</f>
        <v>-0.71708736141157381</v>
      </c>
      <c r="G19" s="10">
        <v>184</v>
      </c>
      <c r="H19" s="11">
        <v>10</v>
      </c>
      <c r="I19" s="11">
        <f t="shared" si="2"/>
        <v>18.399999999999999</v>
      </c>
      <c r="J19" s="10">
        <v>3</v>
      </c>
      <c r="K19" s="10">
        <v>2</v>
      </c>
      <c r="L19" s="8">
        <v>6073</v>
      </c>
      <c r="M19" s="10">
        <v>890</v>
      </c>
      <c r="N19" s="12">
        <v>46199</v>
      </c>
      <c r="O19" s="30" t="s">
        <v>88</v>
      </c>
    </row>
    <row r="20" spans="1:15" s="1" customFormat="1" ht="24.9" customHeight="1">
      <c r="A20" s="11">
        <v>18</v>
      </c>
      <c r="B20" s="10" t="s">
        <v>53</v>
      </c>
      <c r="C20" s="145" t="s">
        <v>378</v>
      </c>
      <c r="D20" s="8">
        <v>1224.5</v>
      </c>
      <c r="E20" s="10" t="s">
        <v>53</v>
      </c>
      <c r="F20" s="10" t="s">
        <v>53</v>
      </c>
      <c r="G20" s="10">
        <v>499</v>
      </c>
      <c r="H20" s="11">
        <v>28</v>
      </c>
      <c r="I20" s="11">
        <f t="shared" si="2"/>
        <v>17.821428571428573</v>
      </c>
      <c r="J20" s="10">
        <v>4</v>
      </c>
      <c r="K20" s="10">
        <v>36</v>
      </c>
      <c r="L20" s="8">
        <v>65561.33</v>
      </c>
      <c r="M20" s="10">
        <v>12935</v>
      </c>
      <c r="N20" s="12">
        <v>45961</v>
      </c>
      <c r="O20" s="30" t="s">
        <v>44</v>
      </c>
    </row>
    <row r="21" spans="1:15" s="1" customFormat="1" ht="24.9" customHeight="1">
      <c r="A21" s="11">
        <v>19</v>
      </c>
      <c r="B21" s="11">
        <v>19</v>
      </c>
      <c r="C21" s="7" t="s">
        <v>283</v>
      </c>
      <c r="D21" s="8">
        <v>1163.43</v>
      </c>
      <c r="E21" s="8">
        <v>1173.5999999999999</v>
      </c>
      <c r="F21" s="136">
        <f>(D21-E21)/E21</f>
        <v>-8.6656441717790095E-3</v>
      </c>
      <c r="G21" s="10">
        <v>200</v>
      </c>
      <c r="H21" s="11">
        <v>14</v>
      </c>
      <c r="I21" s="11">
        <f t="shared" si="2"/>
        <v>14.285714285714286</v>
      </c>
      <c r="J21" s="6">
        <v>2</v>
      </c>
      <c r="K21" s="10">
        <v>9</v>
      </c>
      <c r="L21" s="138">
        <v>131651.63</v>
      </c>
      <c r="M21" s="6">
        <v>22564</v>
      </c>
      <c r="N21" s="12">
        <v>46150</v>
      </c>
      <c r="O21" s="30" t="s">
        <v>41</v>
      </c>
    </row>
    <row r="22" spans="1:15" s="1" customFormat="1" ht="24.9" customHeight="1">
      <c r="A22" s="11">
        <v>20</v>
      </c>
      <c r="B22" s="10" t="s">
        <v>53</v>
      </c>
      <c r="C22" s="7" t="s">
        <v>379</v>
      </c>
      <c r="D22" s="8">
        <v>1112</v>
      </c>
      <c r="E22" s="10" t="s">
        <v>53</v>
      </c>
      <c r="F22" s="10" t="s">
        <v>53</v>
      </c>
      <c r="G22" s="10">
        <v>463</v>
      </c>
      <c r="H22" s="11">
        <v>27</v>
      </c>
      <c r="I22" s="11">
        <f t="shared" si="2"/>
        <v>17.148148148148149</v>
      </c>
      <c r="J22" s="10">
        <v>4</v>
      </c>
      <c r="K22" s="10">
        <v>39</v>
      </c>
      <c r="L22" s="8">
        <v>129384.67</v>
      </c>
      <c r="M22" s="10">
        <v>23698</v>
      </c>
      <c r="N22" s="12">
        <v>45940</v>
      </c>
      <c r="O22" s="30" t="s">
        <v>44</v>
      </c>
    </row>
    <row r="23" spans="1:15" s="1" customFormat="1" ht="24.9" customHeight="1">
      <c r="A23" s="11">
        <v>21</v>
      </c>
      <c r="B23" s="11">
        <v>17</v>
      </c>
      <c r="C23" s="7" t="s">
        <v>238</v>
      </c>
      <c r="D23" s="8">
        <v>816.27</v>
      </c>
      <c r="E23" s="8">
        <v>1276.0999999999999</v>
      </c>
      <c r="F23" s="146">
        <f>(D23-E23)/E23</f>
        <v>-0.36034009873834338</v>
      </c>
      <c r="G23" s="10">
        <v>94</v>
      </c>
      <c r="H23" s="11">
        <v>7</v>
      </c>
      <c r="I23" s="11">
        <f t="shared" si="2"/>
        <v>13.428571428571429</v>
      </c>
      <c r="J23" s="10">
        <v>2</v>
      </c>
      <c r="K23" s="10" t="s">
        <v>53</v>
      </c>
      <c r="L23" s="8">
        <v>201181.79</v>
      </c>
      <c r="M23" s="10">
        <v>27792</v>
      </c>
      <c r="N23" s="12">
        <v>46122</v>
      </c>
      <c r="O23" s="30" t="s">
        <v>47</v>
      </c>
    </row>
    <row r="24" spans="1:15" s="1" customFormat="1" ht="24.9" customHeight="1">
      <c r="A24" s="11">
        <v>22</v>
      </c>
      <c r="B24" s="11">
        <v>15</v>
      </c>
      <c r="C24" s="7" t="s">
        <v>313</v>
      </c>
      <c r="D24" s="8">
        <v>662.27</v>
      </c>
      <c r="E24" s="8">
        <v>2491.71</v>
      </c>
      <c r="F24" s="136">
        <f>(D24-E24)/E24</f>
        <v>-0.7342106424904985</v>
      </c>
      <c r="G24" s="10">
        <v>112</v>
      </c>
      <c r="H24" s="11">
        <v>14</v>
      </c>
      <c r="I24" s="11">
        <f t="shared" si="2"/>
        <v>8</v>
      </c>
      <c r="J24" s="10">
        <v>2</v>
      </c>
      <c r="K24" s="10">
        <v>6</v>
      </c>
      <c r="L24" s="8">
        <v>92068.35</v>
      </c>
      <c r="M24" s="10">
        <v>17622</v>
      </c>
      <c r="N24" s="12">
        <v>46171</v>
      </c>
      <c r="O24" s="30" t="s">
        <v>44</v>
      </c>
    </row>
    <row r="25" spans="1:15" s="1" customFormat="1" ht="24.9" customHeight="1">
      <c r="A25" s="11">
        <v>23</v>
      </c>
      <c r="B25" s="11">
        <v>23</v>
      </c>
      <c r="C25" s="13" t="s">
        <v>343</v>
      </c>
      <c r="D25" s="8">
        <v>489</v>
      </c>
      <c r="E25" s="8">
        <v>642</v>
      </c>
      <c r="F25" s="136">
        <f>(D25-E25)/E25</f>
        <v>-0.23831775700934579</v>
      </c>
      <c r="G25" s="10">
        <v>78</v>
      </c>
      <c r="H25" s="10" t="s">
        <v>53</v>
      </c>
      <c r="I25" s="10" t="s">
        <v>53</v>
      </c>
      <c r="J25" s="10">
        <v>3</v>
      </c>
      <c r="K25" s="10">
        <v>4</v>
      </c>
      <c r="L25" s="8">
        <v>14854</v>
      </c>
      <c r="M25" s="10">
        <v>2426</v>
      </c>
      <c r="N25" s="12">
        <v>46185</v>
      </c>
      <c r="O25" s="30" t="s">
        <v>46</v>
      </c>
    </row>
    <row r="26" spans="1:15" s="1" customFormat="1" ht="24.9" customHeight="1">
      <c r="A26" s="11">
        <v>24</v>
      </c>
      <c r="B26" s="11">
        <v>25</v>
      </c>
      <c r="C26" s="7" t="s">
        <v>360</v>
      </c>
      <c r="D26" s="8">
        <v>390.4</v>
      </c>
      <c r="E26" s="8">
        <v>616</v>
      </c>
      <c r="F26" s="136">
        <f>(D26-E26)/E26</f>
        <v>-0.36623376623376624</v>
      </c>
      <c r="G26" s="10">
        <v>66</v>
      </c>
      <c r="H26" s="11">
        <v>6</v>
      </c>
      <c r="I26" s="11">
        <f>G26/H26</f>
        <v>11</v>
      </c>
      <c r="J26" s="10">
        <v>3</v>
      </c>
      <c r="K26" s="10">
        <v>3</v>
      </c>
      <c r="L26" s="8">
        <v>2196.6799999999998</v>
      </c>
      <c r="M26" s="10">
        <v>355</v>
      </c>
      <c r="N26" s="12">
        <v>46192</v>
      </c>
      <c r="O26" s="30" t="s">
        <v>45</v>
      </c>
    </row>
    <row r="27" spans="1:15" s="1" customFormat="1" ht="24.9" customHeight="1">
      <c r="A27" s="11">
        <v>25</v>
      </c>
      <c r="B27" s="11">
        <v>16</v>
      </c>
      <c r="C27" s="7" t="s">
        <v>329</v>
      </c>
      <c r="D27" s="8">
        <v>362.02</v>
      </c>
      <c r="E27" s="8">
        <v>1990.56</v>
      </c>
      <c r="F27" s="136">
        <f>(D27-E27)/E27</f>
        <v>-0.81813158106261552</v>
      </c>
      <c r="G27" s="10">
        <v>59</v>
      </c>
      <c r="H27" s="11">
        <v>6</v>
      </c>
      <c r="I27" s="11">
        <f>G27/H27</f>
        <v>9.8333333333333339</v>
      </c>
      <c r="J27" s="10">
        <v>1</v>
      </c>
      <c r="K27" s="10">
        <v>5</v>
      </c>
      <c r="L27" s="8">
        <v>70282.210000000006</v>
      </c>
      <c r="M27" s="10">
        <v>13110</v>
      </c>
      <c r="N27" s="12">
        <v>46178</v>
      </c>
      <c r="O27" s="30" t="s">
        <v>44</v>
      </c>
    </row>
    <row r="28" spans="1:15" s="1" customFormat="1" ht="24.9" customHeight="1">
      <c r="A28" s="11">
        <v>26</v>
      </c>
      <c r="B28" s="10" t="s">
        <v>53</v>
      </c>
      <c r="C28" s="53" t="s">
        <v>236</v>
      </c>
      <c r="D28" s="8">
        <v>240</v>
      </c>
      <c r="E28" s="10" t="s">
        <v>53</v>
      </c>
      <c r="F28" s="10" t="s">
        <v>53</v>
      </c>
      <c r="G28" s="10">
        <v>34</v>
      </c>
      <c r="H28" s="11">
        <v>1</v>
      </c>
      <c r="I28" s="11">
        <f>G28/H28</f>
        <v>34</v>
      </c>
      <c r="J28" s="10">
        <v>1</v>
      </c>
      <c r="K28" s="10" t="s">
        <v>53</v>
      </c>
      <c r="L28" s="8">
        <v>26938.42</v>
      </c>
      <c r="M28" s="10">
        <v>3688</v>
      </c>
      <c r="N28" s="23">
        <v>46104</v>
      </c>
      <c r="O28" s="30" t="s">
        <v>47</v>
      </c>
    </row>
    <row r="29" spans="1:15" s="1" customFormat="1" ht="24.9" customHeight="1">
      <c r="A29" s="11">
        <v>27</v>
      </c>
      <c r="B29" s="11">
        <v>40</v>
      </c>
      <c r="C29" s="7" t="s">
        <v>269</v>
      </c>
      <c r="D29" s="8">
        <v>165</v>
      </c>
      <c r="E29" s="8">
        <v>40</v>
      </c>
      <c r="F29" s="136">
        <f>(D29-E29)/E29</f>
        <v>3.125</v>
      </c>
      <c r="G29" s="10">
        <v>33</v>
      </c>
      <c r="H29" s="10" t="s">
        <v>53</v>
      </c>
      <c r="I29" s="10" t="s">
        <v>53</v>
      </c>
      <c r="J29" s="10">
        <v>1</v>
      </c>
      <c r="K29" s="11">
        <v>11</v>
      </c>
      <c r="L29" s="8">
        <v>75146</v>
      </c>
      <c r="M29" s="10">
        <v>13612</v>
      </c>
      <c r="N29" s="12">
        <v>46136</v>
      </c>
      <c r="O29" s="30" t="s">
        <v>46</v>
      </c>
    </row>
    <row r="30" spans="1:15" s="1" customFormat="1" ht="24.9" customHeight="1">
      <c r="A30" s="11">
        <v>28</v>
      </c>
      <c r="B30" s="11">
        <v>35</v>
      </c>
      <c r="C30" s="7" t="s">
        <v>358</v>
      </c>
      <c r="D30" s="8">
        <v>161</v>
      </c>
      <c r="E30" s="8">
        <v>78.5</v>
      </c>
      <c r="F30" s="136">
        <f>(D30-E30)/E30</f>
        <v>1.0509554140127388</v>
      </c>
      <c r="G30" s="10">
        <v>28</v>
      </c>
      <c r="H30" s="11">
        <v>3</v>
      </c>
      <c r="I30" s="11">
        <f t="shared" ref="I30:I40" si="3">G30/H30</f>
        <v>9.3333333333333339</v>
      </c>
      <c r="J30" s="10">
        <v>1</v>
      </c>
      <c r="K30" s="10">
        <v>3</v>
      </c>
      <c r="L30" s="8">
        <v>4763.22</v>
      </c>
      <c r="M30" s="10">
        <v>700</v>
      </c>
      <c r="N30" s="12">
        <v>46192</v>
      </c>
      <c r="O30" s="30" t="s">
        <v>49</v>
      </c>
    </row>
    <row r="31" spans="1:15" s="1" customFormat="1" ht="24.9" customHeight="1">
      <c r="A31" s="11">
        <v>29</v>
      </c>
      <c r="B31" s="11">
        <v>29</v>
      </c>
      <c r="C31" s="13" t="s">
        <v>184</v>
      </c>
      <c r="D31" s="8">
        <v>150.5</v>
      </c>
      <c r="E31" s="8">
        <v>201.54</v>
      </c>
      <c r="F31" s="136">
        <f>(D31-E31)/E31</f>
        <v>-0.25324997519102904</v>
      </c>
      <c r="G31" s="141">
        <v>25</v>
      </c>
      <c r="H31" s="141">
        <v>1</v>
      </c>
      <c r="I31" s="11">
        <f t="shared" si="3"/>
        <v>25</v>
      </c>
      <c r="J31" s="141">
        <v>1</v>
      </c>
      <c r="K31" s="10">
        <v>16</v>
      </c>
      <c r="L31" s="139">
        <v>699917.32</v>
      </c>
      <c r="M31" s="141">
        <v>79450</v>
      </c>
      <c r="N31" s="147">
        <v>46101</v>
      </c>
      <c r="O31" s="30" t="s">
        <v>41</v>
      </c>
    </row>
    <row r="32" spans="1:15" s="1" customFormat="1" ht="24.9" customHeight="1">
      <c r="A32" s="11">
        <v>30</v>
      </c>
      <c r="B32" s="11">
        <v>36</v>
      </c>
      <c r="C32" s="7" t="s">
        <v>346</v>
      </c>
      <c r="D32" s="8">
        <v>148</v>
      </c>
      <c r="E32" s="8">
        <v>72.5</v>
      </c>
      <c r="F32" s="146">
        <f>(D32-E32)/E32</f>
        <v>1.0413793103448277</v>
      </c>
      <c r="G32" s="10">
        <v>24</v>
      </c>
      <c r="H32" s="11">
        <v>1</v>
      </c>
      <c r="I32" s="11">
        <f t="shared" si="3"/>
        <v>24</v>
      </c>
      <c r="J32" s="10">
        <v>1</v>
      </c>
      <c r="K32" s="10" t="s">
        <v>53</v>
      </c>
      <c r="L32" s="8">
        <v>49972.21</v>
      </c>
      <c r="M32" s="10">
        <v>7064</v>
      </c>
      <c r="N32" s="12">
        <v>46104</v>
      </c>
      <c r="O32" s="30" t="s">
        <v>47</v>
      </c>
    </row>
    <row r="33" spans="1:15" s="1" customFormat="1" ht="24.9" customHeight="1">
      <c r="A33" s="11">
        <v>31</v>
      </c>
      <c r="B33" s="10" t="s">
        <v>53</v>
      </c>
      <c r="C33" s="145" t="s">
        <v>382</v>
      </c>
      <c r="D33" s="8">
        <v>147.35</v>
      </c>
      <c r="E33" s="10" t="s">
        <v>53</v>
      </c>
      <c r="F33" s="10" t="s">
        <v>53</v>
      </c>
      <c r="G33" s="10">
        <v>18</v>
      </c>
      <c r="H33" s="11">
        <v>2</v>
      </c>
      <c r="I33" s="11">
        <f t="shared" si="3"/>
        <v>9</v>
      </c>
      <c r="J33" s="10">
        <v>2</v>
      </c>
      <c r="K33" s="10" t="s">
        <v>53</v>
      </c>
      <c r="L33" s="8">
        <v>32276.240000000002</v>
      </c>
      <c r="M33" s="10">
        <v>4397</v>
      </c>
      <c r="N33" s="12">
        <v>46104</v>
      </c>
      <c r="O33" s="30" t="s">
        <v>47</v>
      </c>
    </row>
    <row r="34" spans="1:15" s="1" customFormat="1" ht="24.9" customHeight="1">
      <c r="A34" s="11">
        <v>32</v>
      </c>
      <c r="B34" s="11">
        <v>33</v>
      </c>
      <c r="C34" s="7" t="s">
        <v>279</v>
      </c>
      <c r="D34" s="8">
        <v>105</v>
      </c>
      <c r="E34" s="8">
        <v>96</v>
      </c>
      <c r="F34" s="136">
        <f>(D34-E34)/E34</f>
        <v>9.375E-2</v>
      </c>
      <c r="G34" s="10">
        <v>21</v>
      </c>
      <c r="H34" s="11">
        <v>2</v>
      </c>
      <c r="I34" s="11">
        <f t="shared" si="3"/>
        <v>10.5</v>
      </c>
      <c r="J34" s="10">
        <v>1</v>
      </c>
      <c r="K34" s="10">
        <v>10</v>
      </c>
      <c r="L34" s="8">
        <v>19576.060000000001</v>
      </c>
      <c r="M34" s="10">
        <v>3913</v>
      </c>
      <c r="N34" s="12">
        <v>46143</v>
      </c>
      <c r="O34" s="30" t="s">
        <v>49</v>
      </c>
    </row>
    <row r="35" spans="1:15" s="1" customFormat="1" ht="24.9" customHeight="1">
      <c r="A35" s="11">
        <v>33</v>
      </c>
      <c r="B35" s="11">
        <v>34</v>
      </c>
      <c r="C35" s="7" t="s">
        <v>347</v>
      </c>
      <c r="D35" s="8">
        <v>70.150000000000006</v>
      </c>
      <c r="E35" s="8">
        <v>78.510000000000005</v>
      </c>
      <c r="F35" s="146">
        <f>(D35-E35)/E35</f>
        <v>-0.1064832505413323</v>
      </c>
      <c r="G35" s="10">
        <v>7</v>
      </c>
      <c r="H35" s="11">
        <v>1</v>
      </c>
      <c r="I35" s="11">
        <f t="shared" si="3"/>
        <v>7</v>
      </c>
      <c r="J35" s="10">
        <v>1</v>
      </c>
      <c r="K35" s="10" t="s">
        <v>53</v>
      </c>
      <c r="L35" s="8">
        <v>35843.980000000003</v>
      </c>
      <c r="M35" s="10">
        <v>5563</v>
      </c>
      <c r="N35" s="12">
        <v>45926</v>
      </c>
      <c r="O35" s="30" t="s">
        <v>47</v>
      </c>
    </row>
    <row r="36" spans="1:15" s="1" customFormat="1" ht="24.9" customHeight="1">
      <c r="A36" s="11">
        <v>34</v>
      </c>
      <c r="B36" s="11">
        <v>50</v>
      </c>
      <c r="C36" s="7" t="s">
        <v>295</v>
      </c>
      <c r="D36" s="8">
        <v>39</v>
      </c>
      <c r="E36" s="8">
        <v>8</v>
      </c>
      <c r="F36" s="146">
        <f>(D36-E36)/E36</f>
        <v>3.875</v>
      </c>
      <c r="G36" s="10">
        <v>9</v>
      </c>
      <c r="H36" s="11">
        <v>2</v>
      </c>
      <c r="I36" s="11">
        <f t="shared" si="3"/>
        <v>4.5</v>
      </c>
      <c r="J36" s="10">
        <v>1</v>
      </c>
      <c r="K36" s="10" t="s">
        <v>53</v>
      </c>
      <c r="L36" s="8">
        <v>9635.65</v>
      </c>
      <c r="M36" s="10">
        <v>1281</v>
      </c>
      <c r="N36" s="12">
        <v>46104</v>
      </c>
      <c r="O36" s="30" t="s">
        <v>47</v>
      </c>
    </row>
    <row r="37" spans="1:15" s="1" customFormat="1" ht="24.9" customHeight="1">
      <c r="A37" s="11">
        <v>35</v>
      </c>
      <c r="B37" s="10" t="s">
        <v>53</v>
      </c>
      <c r="C37" s="7" t="s">
        <v>29</v>
      </c>
      <c r="D37" s="8">
        <v>25</v>
      </c>
      <c r="E37" s="10" t="s">
        <v>53</v>
      </c>
      <c r="F37" s="10" t="s">
        <v>53</v>
      </c>
      <c r="G37" s="10">
        <v>7</v>
      </c>
      <c r="H37" s="11">
        <v>2</v>
      </c>
      <c r="I37" s="11">
        <f t="shared" si="3"/>
        <v>3.5</v>
      </c>
      <c r="J37" s="10">
        <v>1</v>
      </c>
      <c r="K37" s="10" t="s">
        <v>53</v>
      </c>
      <c r="L37" s="8">
        <v>32964.129999999997</v>
      </c>
      <c r="M37" s="10">
        <v>5829</v>
      </c>
      <c r="N37" s="23">
        <v>46024</v>
      </c>
      <c r="O37" s="30" t="s">
        <v>49</v>
      </c>
    </row>
    <row r="38" spans="1:15" s="1" customFormat="1" ht="24.9" customHeight="1">
      <c r="A38" s="11">
        <v>36</v>
      </c>
      <c r="B38" s="11">
        <v>43</v>
      </c>
      <c r="C38" s="7" t="s">
        <v>58</v>
      </c>
      <c r="D38" s="8">
        <v>14</v>
      </c>
      <c r="E38" s="8">
        <v>29.5</v>
      </c>
      <c r="F38" s="136">
        <f>(D38-E38)/E38</f>
        <v>-0.52542372881355937</v>
      </c>
      <c r="G38" s="10">
        <v>4</v>
      </c>
      <c r="H38" s="11">
        <v>1</v>
      </c>
      <c r="I38" s="11">
        <f t="shared" si="3"/>
        <v>4</v>
      </c>
      <c r="J38" s="10">
        <v>1</v>
      </c>
      <c r="K38" s="10">
        <v>26</v>
      </c>
      <c r="L38" s="8">
        <v>38639.86</v>
      </c>
      <c r="M38" s="10">
        <v>6738</v>
      </c>
      <c r="N38" s="12">
        <v>46031</v>
      </c>
      <c r="O38" s="30" t="s">
        <v>44</v>
      </c>
    </row>
    <row r="39" spans="1:15" s="1" customFormat="1" ht="24.9" customHeight="1">
      <c r="A39" s="11">
        <v>37</v>
      </c>
      <c r="B39" s="10" t="s">
        <v>53</v>
      </c>
      <c r="C39" s="145" t="s">
        <v>204</v>
      </c>
      <c r="D39" s="8">
        <v>9</v>
      </c>
      <c r="E39" s="10" t="s">
        <v>53</v>
      </c>
      <c r="F39" s="10" t="s">
        <v>53</v>
      </c>
      <c r="G39" s="10">
        <v>2</v>
      </c>
      <c r="H39" s="11">
        <v>1</v>
      </c>
      <c r="I39" s="11">
        <f t="shared" si="3"/>
        <v>2</v>
      </c>
      <c r="J39" s="10">
        <v>1</v>
      </c>
      <c r="K39" s="10" t="s">
        <v>53</v>
      </c>
      <c r="L39" s="8">
        <v>68.5</v>
      </c>
      <c r="M39" s="10">
        <v>15</v>
      </c>
      <c r="N39" s="12">
        <v>46104</v>
      </c>
      <c r="O39" s="30" t="s">
        <v>47</v>
      </c>
    </row>
    <row r="40" spans="1:15" s="1" customFormat="1" ht="24.9" customHeight="1">
      <c r="A40" s="11">
        <v>38</v>
      </c>
      <c r="B40" s="10" t="s">
        <v>53</v>
      </c>
      <c r="C40" s="7" t="s">
        <v>202</v>
      </c>
      <c r="D40" s="8">
        <v>0</v>
      </c>
      <c r="E40" s="10" t="s">
        <v>53</v>
      </c>
      <c r="F40" s="10" t="s">
        <v>53</v>
      </c>
      <c r="G40" s="10">
        <v>0</v>
      </c>
      <c r="H40" s="11">
        <v>1</v>
      </c>
      <c r="I40" s="11">
        <f t="shared" si="3"/>
        <v>0</v>
      </c>
      <c r="J40" s="10">
        <v>1</v>
      </c>
      <c r="K40" s="10" t="s">
        <v>53</v>
      </c>
      <c r="L40" s="8">
        <v>1821.15</v>
      </c>
      <c r="M40" s="10">
        <v>314</v>
      </c>
      <c r="N40" s="12">
        <v>46104</v>
      </c>
      <c r="O40" s="30" t="s">
        <v>47</v>
      </c>
    </row>
    <row r="41" spans="1:15" ht="24.6" customHeight="1">
      <c r="A41" s="22"/>
      <c r="B41" s="22"/>
      <c r="C41" s="130" t="s">
        <v>388</v>
      </c>
      <c r="D41" s="131">
        <f>SUBTOTAL(109,Table13245678910111213141516171819202122232425262728[Pajamos 
(GBO)])</f>
        <v>697850.56</v>
      </c>
      <c r="E41" s="132">
        <f>SUBTOTAL(109,Table13245678910111213141516171819202122232425262728[Pajamos 
praeita sav.
(GBO LW)])</f>
        <v>306019.79000000004</v>
      </c>
      <c r="F41" s="133">
        <f t="shared" ref="F41" si="4">(D41-E41)/E41</f>
        <v>1.2804099042091361</v>
      </c>
      <c r="G41" s="134">
        <f>SUBTOTAL(109,Table13245678910111213141516171819202122232425262728[Žiūrovų sk. 
(ADM)])</f>
        <v>98939</v>
      </c>
      <c r="H41" s="22"/>
      <c r="I41" s="22"/>
      <c r="J41" s="21"/>
      <c r="K41" s="10"/>
      <c r="L41" s="8"/>
      <c r="M41" s="10"/>
      <c r="N41" s="23"/>
      <c r="O41" s="29" t="s">
        <v>15</v>
      </c>
    </row>
    <row r="42" spans="1:15">
      <c r="F42" s="68"/>
      <c r="L42" s="70"/>
    </row>
    <row r="43" spans="1:15">
      <c r="F43" s="68"/>
      <c r="L43" s="70"/>
    </row>
    <row r="44" spans="1:15">
      <c r="F44" s="68"/>
      <c r="L44" s="70"/>
    </row>
    <row r="45" spans="1:15">
      <c r="F45" s="68"/>
      <c r="L45" s="70"/>
    </row>
    <row r="46" spans="1:15">
      <c r="F46" s="68"/>
      <c r="L46" s="70"/>
    </row>
    <row r="47" spans="1:15">
      <c r="F47" s="68"/>
      <c r="L47" s="70"/>
    </row>
    <row r="48" spans="1:15">
      <c r="F48" s="68"/>
      <c r="L48" s="70"/>
    </row>
    <row r="49" spans="1:19">
      <c r="F49" s="68"/>
      <c r="L49" s="70"/>
    </row>
    <row r="50" spans="1:19">
      <c r="F50" s="68"/>
      <c r="L50" s="70"/>
    </row>
    <row r="51" spans="1:19" s="69" customFormat="1">
      <c r="A51" s="150"/>
      <c r="B51" s="26"/>
      <c r="C51" s="26"/>
      <c r="D51" s="67"/>
      <c r="E51" s="67"/>
      <c r="F51" s="68"/>
      <c r="H51" s="66"/>
      <c r="I51" s="26"/>
      <c r="L51" s="70"/>
      <c r="N51" s="71"/>
      <c r="O51" s="72"/>
      <c r="P51" s="26"/>
      <c r="Q51" s="26"/>
      <c r="R51" s="26"/>
      <c r="S51" s="26"/>
    </row>
    <row r="52" spans="1:19" s="69" customFormat="1">
      <c r="A52" s="150"/>
      <c r="B52" s="26"/>
      <c r="C52" s="26"/>
      <c r="D52" s="67"/>
      <c r="E52" s="67"/>
      <c r="F52" s="68"/>
      <c r="H52" s="66"/>
      <c r="I52" s="26"/>
      <c r="L52" s="70"/>
      <c r="N52" s="71"/>
      <c r="O52" s="72"/>
      <c r="P52" s="26"/>
      <c r="Q52" s="26"/>
      <c r="R52" s="26"/>
      <c r="S52" s="26"/>
    </row>
    <row r="53" spans="1:19" s="69" customFormat="1">
      <c r="A53" s="150"/>
      <c r="B53" s="26"/>
      <c r="C53" s="26"/>
      <c r="D53" s="67"/>
      <c r="E53" s="67"/>
      <c r="F53" s="68"/>
      <c r="H53" s="66"/>
      <c r="I53" s="26"/>
      <c r="L53" s="70"/>
      <c r="N53" s="71"/>
      <c r="O53" s="72"/>
      <c r="P53" s="26"/>
      <c r="Q53" s="26"/>
      <c r="R53" s="26"/>
      <c r="S53" s="26"/>
    </row>
    <row r="54" spans="1:19" s="69" customFormat="1">
      <c r="A54" s="150"/>
      <c r="B54" s="26"/>
      <c r="C54" s="26"/>
      <c r="D54" s="67"/>
      <c r="E54" s="67"/>
      <c r="F54" s="68"/>
      <c r="H54" s="66"/>
      <c r="I54" s="26"/>
      <c r="L54" s="70"/>
      <c r="N54" s="71"/>
      <c r="O54" s="72"/>
      <c r="P54" s="26"/>
      <c r="Q54" s="26"/>
      <c r="R54" s="26"/>
      <c r="S54" s="26"/>
    </row>
    <row r="55" spans="1:19" s="69" customFormat="1">
      <c r="A55" s="150"/>
      <c r="B55" s="26"/>
      <c r="C55" s="26"/>
      <c r="D55" s="67"/>
      <c r="E55" s="67"/>
      <c r="F55" s="68"/>
      <c r="H55" s="66"/>
      <c r="I55" s="26"/>
      <c r="L55" s="67"/>
      <c r="N55" s="71"/>
      <c r="O55" s="72"/>
      <c r="P55" s="26"/>
      <c r="Q55" s="26"/>
      <c r="R55" s="26"/>
      <c r="S55" s="26"/>
    </row>
    <row r="56" spans="1:19" s="69" customFormat="1">
      <c r="A56" s="150"/>
      <c r="B56" s="26"/>
      <c r="C56" s="26"/>
      <c r="D56" s="67"/>
      <c r="E56" s="67"/>
      <c r="F56" s="68"/>
      <c r="H56" s="66"/>
      <c r="I56" s="26"/>
      <c r="L56" s="67"/>
      <c r="N56" s="71"/>
      <c r="O56" s="72"/>
      <c r="P56" s="26"/>
      <c r="Q56" s="26"/>
      <c r="R56" s="26"/>
      <c r="S56" s="26"/>
    </row>
    <row r="57" spans="1:19" s="69" customFormat="1">
      <c r="A57" s="150"/>
      <c r="B57" s="26"/>
      <c r="C57" s="26"/>
      <c r="D57" s="67"/>
      <c r="E57" s="67"/>
      <c r="F57" s="68"/>
      <c r="H57" s="66"/>
      <c r="I57" s="26"/>
      <c r="L57" s="67"/>
      <c r="N57" s="71"/>
      <c r="O57" s="72"/>
      <c r="P57" s="26"/>
      <c r="Q57" s="26"/>
      <c r="R57" s="26"/>
      <c r="S57" s="26"/>
    </row>
    <row r="58" spans="1:19" s="69" customFormat="1">
      <c r="A58" s="150"/>
      <c r="B58" s="26"/>
      <c r="C58" s="26"/>
      <c r="D58" s="67"/>
      <c r="E58" s="67"/>
      <c r="F58" s="68"/>
      <c r="H58" s="66"/>
      <c r="I58" s="26"/>
      <c r="L58" s="67"/>
      <c r="N58" s="71"/>
      <c r="O58" s="72"/>
      <c r="P58" s="26"/>
      <c r="Q58" s="26"/>
      <c r="R58" s="26"/>
      <c r="S58" s="26"/>
    </row>
    <row r="59" spans="1:19"/>
    <row r="60" spans="1:19"/>
    <row r="61" spans="1:19"/>
    <row r="62" spans="1:19"/>
    <row r="63" spans="1:19"/>
    <row r="64" spans="1:19"/>
    <row r="65" spans="1:19">
      <c r="A65" s="24"/>
    </row>
    <row r="66" spans="1:19">
      <c r="A66" s="24"/>
    </row>
    <row r="67" spans="1:19">
      <c r="A67" s="24"/>
    </row>
    <row r="68" spans="1:19" s="66" customFormat="1">
      <c r="A68" s="150"/>
      <c r="B68" s="26"/>
      <c r="C68" s="26"/>
      <c r="D68" s="67"/>
      <c r="E68" s="67"/>
      <c r="F68" s="26"/>
      <c r="G68" s="69"/>
      <c r="I68" s="26"/>
      <c r="J68" s="69"/>
      <c r="K68" s="69"/>
      <c r="L68" s="67"/>
      <c r="M68" s="69"/>
      <c r="N68" s="71"/>
      <c r="O68" s="72"/>
      <c r="P68" s="26"/>
      <c r="Q68" s="26"/>
      <c r="R68" s="26"/>
      <c r="S68" s="26"/>
    </row>
    <row r="69" spans="1:19" s="66" customFormat="1">
      <c r="A69" s="150"/>
      <c r="B69" s="26"/>
      <c r="C69" s="26"/>
      <c r="D69" s="67"/>
      <c r="E69" s="67"/>
      <c r="F69" s="26"/>
      <c r="G69" s="69"/>
      <c r="I69" s="26"/>
      <c r="J69" s="69"/>
      <c r="K69" s="69"/>
      <c r="L69" s="67"/>
      <c r="M69" s="69"/>
      <c r="N69" s="71"/>
      <c r="O69" s="72"/>
      <c r="P69" s="26"/>
      <c r="Q69" s="26"/>
      <c r="R69" s="26"/>
      <c r="S69" s="26"/>
    </row>
    <row r="70" spans="1:19" s="66" customFormat="1">
      <c r="A70" s="150"/>
      <c r="B70" s="26"/>
      <c r="C70" s="26"/>
      <c r="D70" s="67"/>
      <c r="E70" s="67"/>
      <c r="F70" s="26"/>
      <c r="G70" s="69"/>
      <c r="I70" s="26"/>
      <c r="J70" s="69"/>
      <c r="K70" s="69"/>
      <c r="L70" s="67"/>
      <c r="M70" s="69"/>
      <c r="N70" s="71"/>
      <c r="O70" s="72"/>
      <c r="P70" s="26"/>
      <c r="Q70" s="26"/>
      <c r="R70" s="26"/>
      <c r="S70" s="26"/>
    </row>
    <row r="71" spans="1:19" s="66" customFormat="1">
      <c r="A71" s="150"/>
      <c r="B71" s="26"/>
      <c r="C71" s="26"/>
      <c r="D71" s="67"/>
      <c r="E71" s="67"/>
      <c r="F71" s="26"/>
      <c r="G71" s="69"/>
      <c r="I71" s="26"/>
      <c r="J71" s="69"/>
      <c r="K71" s="69"/>
      <c r="L71" s="67"/>
      <c r="M71" s="69"/>
      <c r="N71" s="71"/>
      <c r="O71" s="72"/>
      <c r="P71" s="26"/>
      <c r="Q71" s="26"/>
      <c r="R71" s="26"/>
      <c r="S71" s="26"/>
    </row>
    <row r="72" spans="1:19" s="66" customFormat="1">
      <c r="A72" s="150"/>
      <c r="B72" s="26"/>
      <c r="C72" s="26"/>
      <c r="D72" s="67"/>
      <c r="E72" s="67"/>
      <c r="F72" s="26"/>
      <c r="G72" s="69"/>
      <c r="I72" s="26"/>
      <c r="J72" s="69"/>
      <c r="K72" s="69"/>
      <c r="L72" s="67"/>
      <c r="M72" s="69"/>
      <c r="N72" s="71"/>
      <c r="O72" s="72"/>
      <c r="P72" s="26"/>
      <c r="Q72" s="26"/>
      <c r="R72" s="26"/>
      <c r="S72" s="26"/>
    </row>
    <row r="73" spans="1:19" s="66" customFormat="1">
      <c r="A73" s="150"/>
      <c r="B73" s="26"/>
      <c r="C73" s="26"/>
      <c r="D73" s="67"/>
      <c r="E73" s="67"/>
      <c r="F73" s="26"/>
      <c r="G73" s="69"/>
      <c r="I73" s="26"/>
      <c r="J73" s="69"/>
      <c r="K73" s="69"/>
      <c r="L73" s="67"/>
      <c r="M73" s="69"/>
      <c r="N73" s="71"/>
      <c r="O73" s="72"/>
      <c r="P73" s="26"/>
      <c r="Q73" s="26"/>
      <c r="R73" s="26"/>
      <c r="S73" s="26"/>
    </row>
    <row r="74" spans="1:19" s="66" customFormat="1">
      <c r="A74" s="150"/>
      <c r="B74" s="26"/>
      <c r="C74" s="26"/>
      <c r="D74" s="67"/>
      <c r="E74" s="67"/>
      <c r="F74" s="26"/>
      <c r="G74" s="69"/>
      <c r="I74" s="26"/>
      <c r="J74" s="69"/>
      <c r="K74" s="69"/>
      <c r="L74" s="67"/>
      <c r="M74" s="69"/>
      <c r="N74" s="71"/>
      <c r="O74" s="72"/>
      <c r="P74" s="26"/>
      <c r="Q74" s="26"/>
      <c r="R74" s="26"/>
      <c r="S74" s="26"/>
    </row>
    <row r="75" spans="1:19" s="66" customFormat="1">
      <c r="A75" s="150"/>
      <c r="B75" s="26"/>
      <c r="C75" s="26"/>
      <c r="D75" s="67"/>
      <c r="E75" s="67"/>
      <c r="F75" s="26"/>
      <c r="G75" s="69"/>
      <c r="I75" s="26"/>
      <c r="J75" s="69"/>
      <c r="K75" s="69"/>
      <c r="L75" s="67"/>
      <c r="M75" s="69"/>
      <c r="N75" s="71"/>
      <c r="O75" s="72"/>
      <c r="P75" s="26"/>
      <c r="Q75" s="26"/>
      <c r="R75" s="26"/>
      <c r="S75" s="26"/>
    </row>
    <row r="76" spans="1:19" s="66" customFormat="1">
      <c r="A76" s="150"/>
      <c r="B76" s="26"/>
      <c r="C76" s="26"/>
      <c r="D76" s="67"/>
      <c r="E76" s="67"/>
      <c r="F76" s="26"/>
      <c r="G76" s="69"/>
      <c r="I76" s="26"/>
      <c r="J76" s="69"/>
      <c r="K76" s="69"/>
      <c r="L76" s="67"/>
      <c r="M76" s="69"/>
      <c r="N76" s="71"/>
      <c r="O76" s="72"/>
      <c r="P76" s="26"/>
      <c r="Q76" s="26"/>
      <c r="R76" s="26"/>
      <c r="S76" s="26"/>
    </row>
    <row r="77" spans="1:19" s="66" customFormat="1">
      <c r="A77" s="150"/>
      <c r="B77" s="26"/>
      <c r="C77" s="26"/>
      <c r="D77" s="67"/>
      <c r="E77" s="67"/>
      <c r="F77" s="26"/>
      <c r="G77" s="69"/>
      <c r="I77" s="26"/>
      <c r="J77" s="69"/>
      <c r="K77" s="69"/>
      <c r="L77" s="67"/>
      <c r="M77" s="69"/>
      <c r="N77" s="71"/>
      <c r="O77" s="72"/>
      <c r="P77" s="26"/>
      <c r="Q77" s="26"/>
      <c r="R77" s="26"/>
      <c r="S77" s="26"/>
    </row>
    <row r="78" spans="1:19" s="66" customFormat="1">
      <c r="A78" s="150"/>
      <c r="B78" s="26"/>
      <c r="C78" s="26"/>
      <c r="D78" s="67"/>
      <c r="E78" s="67"/>
      <c r="F78" s="26"/>
      <c r="G78" s="69"/>
      <c r="I78" s="26"/>
      <c r="J78" s="69"/>
      <c r="K78" s="69"/>
      <c r="L78" s="67"/>
      <c r="M78" s="69"/>
      <c r="N78" s="71"/>
      <c r="O78" s="72"/>
      <c r="P78" s="26"/>
      <c r="Q78" s="26"/>
      <c r="R78" s="26"/>
      <c r="S78" s="26"/>
    </row>
    <row r="79" spans="1:19" s="66" customFormat="1">
      <c r="A79" s="150"/>
      <c r="B79" s="26"/>
      <c r="C79" s="26"/>
      <c r="D79" s="67"/>
      <c r="E79" s="67"/>
      <c r="F79" s="26"/>
      <c r="G79" s="69"/>
      <c r="I79" s="26"/>
      <c r="J79" s="69"/>
      <c r="K79" s="69"/>
      <c r="L79" s="67"/>
      <c r="M79" s="69"/>
      <c r="N79" s="71"/>
      <c r="O79" s="72"/>
      <c r="P79" s="26"/>
      <c r="Q79" s="26"/>
      <c r="R79" s="26"/>
      <c r="S79" s="26"/>
    </row>
    <row r="80" spans="1:19" s="66" customFormat="1">
      <c r="A80" s="150"/>
      <c r="B80" s="26"/>
      <c r="C80" s="26"/>
      <c r="D80" s="67"/>
      <c r="E80" s="67"/>
      <c r="F80" s="26"/>
      <c r="G80" s="69"/>
      <c r="I80" s="26"/>
      <c r="J80" s="69"/>
      <c r="K80" s="69"/>
      <c r="L80" s="67"/>
      <c r="M80" s="69"/>
      <c r="N80" s="71"/>
      <c r="O80" s="72"/>
      <c r="P80" s="26"/>
      <c r="Q80" s="26"/>
      <c r="R80" s="26"/>
      <c r="S80" s="26"/>
    </row>
    <row r="81" spans="1:19" s="66" customFormat="1">
      <c r="A81" s="150"/>
      <c r="B81" s="26"/>
      <c r="C81" s="26"/>
      <c r="D81" s="67"/>
      <c r="E81" s="67"/>
      <c r="F81" s="26"/>
      <c r="G81" s="69"/>
      <c r="I81" s="26"/>
      <c r="J81" s="69"/>
      <c r="K81" s="69"/>
      <c r="L81" s="67"/>
      <c r="M81" s="69"/>
      <c r="N81" s="71"/>
      <c r="O81" s="72"/>
      <c r="P81" s="26"/>
      <c r="Q81" s="26"/>
      <c r="R81" s="26"/>
      <c r="S81" s="26"/>
    </row>
    <row r="82" spans="1:19" s="66" customFormat="1">
      <c r="A82" s="150"/>
      <c r="B82" s="26"/>
      <c r="C82" s="26"/>
      <c r="D82" s="67"/>
      <c r="E82" s="67"/>
      <c r="F82" s="26"/>
      <c r="G82" s="69"/>
      <c r="I82" s="26"/>
      <c r="J82" s="69"/>
      <c r="K82" s="69"/>
      <c r="L82" s="67"/>
      <c r="M82" s="69"/>
      <c r="N82" s="71"/>
      <c r="O82" s="72"/>
      <c r="P82" s="26"/>
      <c r="Q82" s="26"/>
      <c r="R82" s="26"/>
      <c r="S82" s="26"/>
    </row>
    <row r="83" spans="1:19" s="66" customFormat="1">
      <c r="A83" s="150"/>
      <c r="B83" s="26"/>
      <c r="C83" s="26"/>
      <c r="D83" s="67"/>
      <c r="E83" s="67"/>
      <c r="F83" s="26"/>
      <c r="G83" s="69"/>
      <c r="I83" s="26"/>
      <c r="J83" s="69"/>
      <c r="K83" s="69"/>
      <c r="L83" s="67"/>
      <c r="M83" s="69"/>
      <c r="N83" s="71"/>
      <c r="O83" s="72"/>
      <c r="P83" s="26"/>
      <c r="Q83" s="26"/>
      <c r="R83" s="26"/>
      <c r="S83" s="26"/>
    </row>
    <row r="84" spans="1:19" s="66" customFormat="1">
      <c r="A84" s="150"/>
      <c r="B84" s="26"/>
      <c r="C84" s="26"/>
      <c r="D84" s="67"/>
      <c r="E84" s="67"/>
      <c r="F84" s="26"/>
      <c r="G84" s="69"/>
      <c r="I84" s="26"/>
      <c r="J84" s="69"/>
      <c r="K84" s="69"/>
      <c r="L84" s="67"/>
      <c r="M84" s="69"/>
      <c r="N84" s="71"/>
      <c r="O84" s="72"/>
      <c r="P84" s="26"/>
      <c r="Q84" s="26"/>
      <c r="R84" s="26"/>
      <c r="S84" s="26"/>
    </row>
    <row r="85" spans="1:19" s="66" customFormat="1">
      <c r="A85" s="150"/>
      <c r="B85" s="26"/>
      <c r="C85" s="26"/>
      <c r="D85" s="67"/>
      <c r="E85" s="67"/>
      <c r="F85" s="26"/>
      <c r="G85" s="69"/>
      <c r="I85" s="26"/>
      <c r="J85" s="69"/>
      <c r="K85" s="69"/>
      <c r="L85" s="67"/>
      <c r="M85" s="69"/>
      <c r="N85" s="71"/>
      <c r="O85" s="72"/>
      <c r="P85" s="26"/>
      <c r="Q85" s="26"/>
      <c r="R85" s="26"/>
      <c r="S85" s="26"/>
    </row>
    <row r="86" spans="1:19" s="66" customFormat="1">
      <c r="A86" s="150"/>
      <c r="B86" s="26"/>
      <c r="C86" s="26"/>
      <c r="D86" s="67"/>
      <c r="E86" s="67"/>
      <c r="F86" s="26"/>
      <c r="G86" s="69"/>
      <c r="I86" s="26"/>
      <c r="J86" s="69"/>
      <c r="K86" s="69"/>
      <c r="L86" s="67"/>
      <c r="M86" s="69"/>
      <c r="N86" s="71"/>
      <c r="O86" s="72"/>
      <c r="P86" s="26"/>
      <c r="Q86" s="26"/>
      <c r="R86" s="26"/>
      <c r="S86" s="26"/>
    </row>
    <row r="87" spans="1:19" s="66" customFormat="1">
      <c r="A87" s="150"/>
      <c r="B87" s="26"/>
      <c r="C87" s="26"/>
      <c r="D87" s="67"/>
      <c r="E87" s="67"/>
      <c r="F87" s="26"/>
      <c r="G87" s="69"/>
      <c r="I87" s="26"/>
      <c r="J87" s="69"/>
      <c r="K87" s="69"/>
      <c r="L87" s="67"/>
      <c r="M87" s="69"/>
      <c r="N87" s="71"/>
      <c r="O87" s="72"/>
      <c r="P87" s="26"/>
      <c r="Q87" s="26"/>
      <c r="R87" s="26"/>
      <c r="S87" s="26"/>
    </row>
    <row r="88" spans="1:19" s="66" customFormat="1">
      <c r="A88" s="150"/>
      <c r="B88" s="26"/>
      <c r="C88" s="26"/>
      <c r="D88" s="67"/>
      <c r="E88" s="67"/>
      <c r="F88" s="26"/>
      <c r="G88" s="69"/>
      <c r="I88" s="26"/>
      <c r="J88" s="69"/>
      <c r="K88" s="69"/>
      <c r="L88" s="67"/>
      <c r="M88" s="69"/>
      <c r="N88" s="71"/>
      <c r="O88" s="72"/>
      <c r="P88" s="26"/>
      <c r="Q88" s="26"/>
      <c r="R88" s="26"/>
      <c r="S88" s="26"/>
    </row>
    <row r="89" spans="1:19" s="66" customFormat="1">
      <c r="A89" s="150"/>
      <c r="B89" s="26"/>
      <c r="C89" s="26"/>
      <c r="D89" s="67"/>
      <c r="E89" s="67"/>
      <c r="F89" s="26"/>
      <c r="G89" s="69"/>
      <c r="I89" s="26"/>
      <c r="J89" s="69"/>
      <c r="K89" s="69"/>
      <c r="L89" s="67"/>
      <c r="M89" s="69"/>
      <c r="N89" s="71"/>
      <c r="O89" s="72"/>
      <c r="P89" s="26"/>
      <c r="Q89" s="26"/>
      <c r="R89" s="26"/>
      <c r="S89" s="26"/>
    </row>
    <row r="90" spans="1:19" s="66" customFormat="1">
      <c r="A90" s="150"/>
      <c r="B90" s="26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1:19" s="66" customFormat="1">
      <c r="A91" s="150"/>
      <c r="B91" s="26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1:19" s="66" customFormat="1">
      <c r="A92" s="150"/>
      <c r="B92" s="26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1:19" s="66" customFormat="1">
      <c r="A93" s="150"/>
      <c r="B93" s="26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1:19" s="66" customFormat="1">
      <c r="A94" s="150"/>
      <c r="B94" s="26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1:19" s="66" customFormat="1">
      <c r="A95" s="150"/>
      <c r="B95" s="26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1:19" s="66" customFormat="1">
      <c r="A96" s="150"/>
      <c r="B96" s="26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1:19" s="66" customFormat="1">
      <c r="A97" s="150"/>
      <c r="B97" s="26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1:19" s="66" customFormat="1">
      <c r="A98" s="150"/>
      <c r="B98" s="26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1:19" s="66" customFormat="1">
      <c r="A99" s="150"/>
      <c r="B99" s="26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1:19" s="66" customFormat="1">
      <c r="A100" s="150"/>
      <c r="B100" s="26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1:19" s="66" customFormat="1">
      <c r="A101" s="150"/>
      <c r="B101" s="26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1:19" s="66" customFormat="1">
      <c r="A102" s="150"/>
      <c r="B102" s="26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1:19" s="66" customFormat="1">
      <c r="A103" s="150"/>
      <c r="B103" s="26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1:19" s="66" customFormat="1">
      <c r="A104" s="150"/>
      <c r="B104" s="26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1:19" s="66" customFormat="1">
      <c r="A105" s="150"/>
      <c r="B105" s="26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1:19" s="66" customFormat="1">
      <c r="A106" s="150"/>
      <c r="B106" s="26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1:19" s="66" customFormat="1">
      <c r="A107" s="150"/>
      <c r="B107" s="26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1:19" s="66" customFormat="1">
      <c r="A108" s="150"/>
      <c r="B108" s="26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1:19" s="66" customFormat="1">
      <c r="A109" s="150"/>
      <c r="B109" s="26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1:19" s="66" customFormat="1">
      <c r="A110" s="150"/>
      <c r="B110" s="26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1:19" s="66" customFormat="1">
      <c r="A111" s="150"/>
      <c r="B111" s="26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1:19" s="66" customFormat="1">
      <c r="A112" s="150"/>
      <c r="B112" s="26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1:19" s="66" customFormat="1">
      <c r="A113" s="150"/>
      <c r="B113" s="26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1:19" s="66" customFormat="1">
      <c r="A114" s="150"/>
      <c r="B114" s="26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1:19" s="66" customFormat="1">
      <c r="A115" s="150"/>
      <c r="B115" s="26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1:19" s="66" customFormat="1">
      <c r="A116" s="150"/>
      <c r="B116" s="26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1:19" s="66" customFormat="1">
      <c r="A117" s="150"/>
      <c r="B117" s="26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1:19" s="66" customFormat="1">
      <c r="A118" s="150"/>
      <c r="B118" s="26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1:19" s="66" customFormat="1">
      <c r="A119" s="150"/>
      <c r="B119" s="26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1:19" s="66" customFormat="1">
      <c r="A120" s="150"/>
      <c r="B120" s="26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1:19" s="66" customFormat="1">
      <c r="A121" s="150"/>
      <c r="B121" s="26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1:19" s="66" customFormat="1">
      <c r="A122" s="150"/>
      <c r="B122" s="26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1:19" s="66" customFormat="1">
      <c r="A123" s="150"/>
      <c r="B123" s="26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1:19" s="66" customFormat="1">
      <c r="A124" s="150"/>
      <c r="B124" s="26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1:19" s="66" customFormat="1">
      <c r="A125" s="150"/>
      <c r="B125" s="26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1:19" s="66" customFormat="1">
      <c r="A126" s="150"/>
      <c r="B126" s="26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1:19" s="66" customFormat="1">
      <c r="A127" s="150"/>
      <c r="B127" s="26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1:19" s="66" customFormat="1">
      <c r="A128" s="150"/>
      <c r="B128" s="26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1:19" s="66" customFormat="1">
      <c r="A129" s="150"/>
      <c r="B129" s="26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1:19" s="66" customFormat="1">
      <c r="A130" s="150"/>
      <c r="B130" s="26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1:19" s="66" customFormat="1">
      <c r="A131" s="150"/>
      <c r="B131" s="26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1:19" s="66" customFormat="1">
      <c r="A132" s="150"/>
      <c r="B132" s="26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1:19" s="66" customFormat="1">
      <c r="A133" s="150"/>
      <c r="B133" s="26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1:19" s="66" customFormat="1">
      <c r="A134" s="150"/>
      <c r="B134" s="26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1:19" s="66" customFormat="1">
      <c r="A135" s="150"/>
      <c r="B135" s="26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1:19" s="66" customFormat="1">
      <c r="A136" s="150"/>
      <c r="B136" s="26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1:19" s="66" customFormat="1">
      <c r="A137" s="150"/>
      <c r="B137" s="26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1:19" s="66" customFormat="1">
      <c r="A138" s="150"/>
      <c r="B138" s="26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1:19" s="66" customFormat="1">
      <c r="A139" s="150"/>
      <c r="B139" s="26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1:19" s="66" customFormat="1">
      <c r="A140" s="150"/>
      <c r="B140" s="26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1:19" s="66" customFormat="1">
      <c r="A141" s="150"/>
      <c r="B141" s="26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1:19" s="66" customFormat="1">
      <c r="A142" s="150"/>
      <c r="B142" s="26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1:19" s="66" customFormat="1">
      <c r="A143" s="150"/>
      <c r="B143" s="26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1:19" s="66" customFormat="1">
      <c r="A144" s="150"/>
      <c r="B144" s="26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1:19" s="66" customFormat="1">
      <c r="A145" s="150"/>
      <c r="B145" s="26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1:19" s="66" customFormat="1">
      <c r="A146" s="150"/>
      <c r="B146" s="26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1:19" s="66" customFormat="1">
      <c r="A147" s="150"/>
      <c r="B147" s="26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1:19" s="66" customFormat="1">
      <c r="A148" s="150"/>
      <c r="B148" s="26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1:19" s="66" customFormat="1">
      <c r="A149" s="150"/>
      <c r="B149" s="26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1:19" s="66" customFormat="1">
      <c r="A150" s="150"/>
      <c r="B150" s="26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1:19" s="66" customFormat="1">
      <c r="A151" s="150"/>
      <c r="B151" s="26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1:19" s="66" customFormat="1">
      <c r="A152" s="150"/>
      <c r="B152" s="26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1:19" s="66" customFormat="1">
      <c r="A153" s="150"/>
      <c r="B153" s="26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1:19" s="66" customFormat="1">
      <c r="A154" s="150"/>
      <c r="B154" s="26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1:19" s="66" customFormat="1">
      <c r="A155" s="150"/>
      <c r="B155" s="26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1:19" s="66" customFormat="1">
      <c r="A156" s="150"/>
      <c r="B156" s="26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1:19" s="66" customFormat="1">
      <c r="A157" s="150"/>
      <c r="B157" s="26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1:19" s="66" customFormat="1">
      <c r="A158" s="150"/>
      <c r="B158" s="26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1:19" s="66" customFormat="1">
      <c r="A159" s="150"/>
      <c r="B159" s="26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1:19" s="66" customFormat="1">
      <c r="A160" s="150"/>
      <c r="B160" s="26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1:19" s="66" customFormat="1">
      <c r="A161" s="150"/>
      <c r="B161" s="26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1:19" s="66" customFormat="1">
      <c r="A162" s="150"/>
      <c r="B162" s="26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1:19" s="66" customFormat="1">
      <c r="A163" s="150"/>
      <c r="B163" s="26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1:19" s="66" customFormat="1">
      <c r="A164" s="150"/>
      <c r="B164" s="26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1:19" s="66" customFormat="1">
      <c r="A165" s="150"/>
      <c r="B165" s="26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1:19" s="66" customFormat="1">
      <c r="A166" s="150"/>
      <c r="B166" s="26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1:19" s="66" customFormat="1">
      <c r="A167" s="150"/>
      <c r="B167" s="26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1:19" s="66" customFormat="1">
      <c r="A168" s="150"/>
      <c r="B168" s="26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1:19" s="66" customFormat="1">
      <c r="A169" s="150"/>
      <c r="B169" s="26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1:19" s="66" customFormat="1">
      <c r="A170" s="150"/>
      <c r="B170" s="26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1:19" s="66" customFormat="1">
      <c r="A171" s="150"/>
      <c r="B171" s="26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1:19" s="66" customFormat="1">
      <c r="A172" s="150"/>
      <c r="B172" s="26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1:19" s="66" customFormat="1">
      <c r="A173" s="150"/>
      <c r="B173" s="26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1:19" s="66" customFormat="1">
      <c r="A174" s="150"/>
      <c r="B174" s="26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1:19" s="66" customFormat="1">
      <c r="A175" s="150"/>
      <c r="B175" s="26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1:19" s="66" customFormat="1">
      <c r="A176" s="150"/>
      <c r="B176" s="26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1:19" s="66" customFormat="1">
      <c r="A177" s="150"/>
      <c r="B177" s="26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1:19" s="66" customFormat="1">
      <c r="A178" s="150"/>
      <c r="B178" s="26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1:19" s="66" customFormat="1">
      <c r="A179" s="150"/>
      <c r="B179" s="26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1:19" s="66" customFormat="1">
      <c r="A180" s="150"/>
      <c r="B180" s="26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1:19" s="66" customFormat="1">
      <c r="A181" s="150"/>
      <c r="B181" s="26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1:19" s="66" customFormat="1">
      <c r="A182" s="150"/>
      <c r="B182" s="26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1:19" s="66" customFormat="1">
      <c r="A183" s="150"/>
      <c r="B183" s="26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1:19" s="66" customFormat="1">
      <c r="A184" s="150"/>
      <c r="B184" s="26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1:19" s="66" customFormat="1">
      <c r="A185" s="150"/>
      <c r="B185" s="26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1:19" s="66" customFormat="1">
      <c r="A186" s="150"/>
      <c r="B186" s="26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1:19" s="66" customFormat="1">
      <c r="A187" s="150"/>
      <c r="B187" s="26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1:19" s="66" customFormat="1">
      <c r="A188" s="150"/>
      <c r="B188" s="26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1:19" s="66" customFormat="1">
      <c r="A189" s="150"/>
      <c r="B189" s="26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1:19" s="66" customFormat="1">
      <c r="A190" s="150"/>
      <c r="B190" s="26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1:19" s="66" customFormat="1">
      <c r="A191" s="150"/>
      <c r="B191" s="26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1:19" s="66" customFormat="1">
      <c r="A192" s="150"/>
      <c r="B192" s="26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1:19" s="66" customFormat="1">
      <c r="A193" s="150"/>
      <c r="B193" s="26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1:19" s="66" customFormat="1">
      <c r="A194" s="150"/>
      <c r="B194" s="26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1:19" s="66" customFormat="1">
      <c r="A195" s="150"/>
      <c r="B195" s="26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1:19" s="66" customFormat="1">
      <c r="A196" s="150"/>
      <c r="B196" s="26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1:19" s="66" customFormat="1">
      <c r="A197" s="150"/>
      <c r="B197" s="26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1:19" s="66" customFormat="1">
      <c r="A198" s="150"/>
      <c r="B198" s="26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1:19" s="66" customFormat="1">
      <c r="A199" s="150"/>
      <c r="B199" s="26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1:19" s="66" customFormat="1">
      <c r="A200" s="150"/>
      <c r="B200" s="26"/>
      <c r="C200" s="26"/>
      <c r="D200" s="67"/>
      <c r="E200" s="67"/>
      <c r="F200" s="26"/>
      <c r="G200" s="69"/>
      <c r="I200" s="26"/>
      <c r="J200" s="69"/>
      <c r="K200" s="69"/>
      <c r="L200" s="67"/>
      <c r="M200" s="69"/>
      <c r="N200" s="71"/>
      <c r="O200" s="72"/>
      <c r="P200" s="26"/>
      <c r="Q200" s="26"/>
      <c r="R200" s="26"/>
      <c r="S200" s="26"/>
    </row>
    <row r="201" spans="1:19" s="66" customFormat="1">
      <c r="A201" s="150"/>
      <c r="B201" s="26"/>
      <c r="C201" s="26"/>
      <c r="D201" s="67"/>
      <c r="E201" s="67"/>
      <c r="F201" s="26"/>
      <c r="G201" s="69"/>
      <c r="I201" s="26"/>
      <c r="J201" s="69"/>
      <c r="K201" s="69"/>
      <c r="L201" s="67"/>
      <c r="M201" s="69"/>
      <c r="N201" s="71"/>
      <c r="O201" s="72"/>
      <c r="P201" s="26"/>
      <c r="Q201" s="26"/>
      <c r="R201" s="26"/>
      <c r="S201" s="26"/>
    </row>
    <row r="202" spans="1:19" s="66" customFormat="1">
      <c r="A202" s="150"/>
      <c r="B202" s="26"/>
      <c r="C202" s="26"/>
      <c r="D202" s="67"/>
      <c r="E202" s="67"/>
      <c r="F202" s="26"/>
      <c r="G202" s="69"/>
      <c r="I202" s="26"/>
      <c r="J202" s="69"/>
      <c r="K202" s="69"/>
      <c r="L202" s="67"/>
      <c r="M202" s="69"/>
      <c r="N202" s="71"/>
      <c r="O202" s="72"/>
      <c r="P202" s="26"/>
      <c r="Q202" s="26"/>
      <c r="R202" s="26"/>
      <c r="S202" s="26"/>
    </row>
    <row r="203" spans="1:19" s="66" customFormat="1">
      <c r="A203" s="150"/>
      <c r="B203" s="26"/>
      <c r="C203" s="26"/>
      <c r="D203" s="67"/>
      <c r="E203" s="67"/>
      <c r="F203" s="26"/>
      <c r="G203" s="69"/>
      <c r="I203" s="26"/>
      <c r="J203" s="69"/>
      <c r="K203" s="69"/>
      <c r="L203" s="67"/>
      <c r="M203" s="69"/>
      <c r="N203" s="71"/>
      <c r="O203" s="72"/>
      <c r="P203" s="26"/>
      <c r="Q203" s="26"/>
      <c r="R203" s="26"/>
      <c r="S203" s="26"/>
    </row>
    <row r="204" spans="1:19" s="66" customFormat="1">
      <c r="A204" s="150"/>
      <c r="B204" s="26"/>
      <c r="C204" s="26"/>
      <c r="D204" s="67"/>
      <c r="E204" s="67"/>
      <c r="F204" s="26"/>
      <c r="G204" s="69"/>
      <c r="I204" s="26"/>
      <c r="J204" s="69"/>
      <c r="K204" s="69"/>
      <c r="L204" s="67"/>
      <c r="M204" s="69"/>
      <c r="N204" s="71"/>
      <c r="O204" s="72"/>
      <c r="P204" s="26"/>
      <c r="Q204" s="26"/>
      <c r="R204" s="26"/>
      <c r="S204" s="26"/>
    </row>
    <row r="205" spans="1:19">
      <c r="A205" s="24"/>
    </row>
    <row r="206" spans="1:19">
      <c r="A206" s="24"/>
    </row>
    <row r="207" spans="1:19">
      <c r="A207" s="24"/>
    </row>
    <row r="208" spans="1:19">
      <c r="A208" s="24"/>
    </row>
    <row r="209" spans="1:19">
      <c r="A209" s="24"/>
    </row>
    <row r="210" spans="1:19" s="66" customFormat="1">
      <c r="A210" s="150"/>
      <c r="B210" s="26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1:19" s="66" customFormat="1">
      <c r="A211" s="150"/>
      <c r="B211" s="26"/>
      <c r="C211" s="26"/>
      <c r="D211" s="67"/>
      <c r="E211" s="67"/>
      <c r="F211" s="26"/>
      <c r="G211" s="69"/>
      <c r="I211" s="26"/>
      <c r="J211" s="69"/>
      <c r="K211" s="69"/>
      <c r="L211" s="67"/>
      <c r="M211" s="69"/>
      <c r="N211" s="71"/>
      <c r="O211" s="72"/>
      <c r="P211" s="26"/>
      <c r="Q211" s="26"/>
      <c r="R211" s="26"/>
      <c r="S211" s="26"/>
    </row>
    <row r="212" spans="1:19" s="66" customFormat="1">
      <c r="A212" s="150"/>
      <c r="B212" s="26"/>
      <c r="C212" s="26"/>
      <c r="D212" s="67"/>
      <c r="E212" s="67"/>
      <c r="F212" s="26"/>
      <c r="G212" s="69"/>
      <c r="I212" s="26"/>
      <c r="J212" s="69"/>
      <c r="K212" s="69"/>
      <c r="L212" s="67"/>
      <c r="M212" s="69"/>
      <c r="N212" s="71"/>
      <c r="O212" s="72"/>
      <c r="P212" s="26"/>
      <c r="Q212" s="26"/>
      <c r="R212" s="26"/>
      <c r="S212" s="26"/>
    </row>
    <row r="213" spans="1:19" s="66" customFormat="1">
      <c r="A213" s="150"/>
      <c r="B213" s="26"/>
      <c r="C213" s="26"/>
      <c r="D213" s="67"/>
      <c r="E213" s="67"/>
      <c r="F213" s="26"/>
      <c r="G213" s="69"/>
      <c r="I213" s="26"/>
      <c r="J213" s="69"/>
      <c r="K213" s="69"/>
      <c r="L213" s="67"/>
      <c r="M213" s="69"/>
      <c r="N213" s="71"/>
      <c r="O213" s="72"/>
      <c r="P213" s="26"/>
      <c r="Q213" s="26"/>
      <c r="R213" s="26"/>
      <c r="S213" s="26"/>
    </row>
    <row r="214" spans="1:19" s="66" customFormat="1">
      <c r="A214" s="150"/>
      <c r="B214" s="26"/>
      <c r="C214" s="26"/>
      <c r="D214" s="67"/>
      <c r="E214" s="67"/>
      <c r="F214" s="26"/>
      <c r="G214" s="69"/>
      <c r="I214" s="26"/>
      <c r="J214" s="69"/>
      <c r="K214" s="69"/>
      <c r="L214" s="67"/>
      <c r="M214" s="69"/>
      <c r="N214" s="71"/>
      <c r="O214" s="72"/>
      <c r="P214" s="26"/>
      <c r="Q214" s="26"/>
      <c r="R214" s="26"/>
      <c r="S214" s="26"/>
    </row>
    <row r="215" spans="1:19" s="66" customFormat="1">
      <c r="A215" s="150"/>
      <c r="B215" s="26"/>
      <c r="C215" s="26"/>
      <c r="D215" s="67"/>
      <c r="E215" s="67"/>
      <c r="F215" s="26"/>
      <c r="G215" s="69"/>
      <c r="I215" s="26"/>
      <c r="J215" s="69"/>
      <c r="K215" s="69"/>
      <c r="L215" s="67"/>
      <c r="M215" s="69"/>
      <c r="N215" s="71"/>
      <c r="O215" s="72"/>
      <c r="P215" s="26"/>
      <c r="Q215" s="26"/>
      <c r="R215" s="26"/>
      <c r="S215" s="26"/>
    </row>
    <row r="216" spans="1:19" s="66" customFormat="1">
      <c r="A216" s="150"/>
      <c r="B216" s="26"/>
      <c r="C216" s="26"/>
      <c r="D216" s="67"/>
      <c r="E216" s="67"/>
      <c r="F216" s="26"/>
      <c r="G216" s="69"/>
      <c r="I216" s="26"/>
      <c r="J216" s="69"/>
      <c r="K216" s="69"/>
      <c r="L216" s="67"/>
      <c r="M216" s="69"/>
      <c r="N216" s="71"/>
      <c r="O216" s="72"/>
      <c r="P216" s="26"/>
      <c r="Q216" s="26"/>
      <c r="R216" s="26"/>
      <c r="S216" s="26"/>
    </row>
    <row r="217" spans="1:19" s="66" customFormat="1">
      <c r="A217" s="150"/>
      <c r="B217" s="26"/>
      <c r="C217" s="26"/>
      <c r="D217" s="67"/>
      <c r="E217" s="67"/>
      <c r="F217" s="26"/>
      <c r="G217" s="69"/>
      <c r="I217" s="26"/>
      <c r="J217" s="69"/>
      <c r="K217" s="69"/>
      <c r="L217" s="67"/>
      <c r="M217" s="69"/>
      <c r="N217" s="71"/>
      <c r="O217" s="72"/>
      <c r="P217" s="26"/>
      <c r="Q217" s="26"/>
      <c r="R217" s="26"/>
      <c r="S217" s="26"/>
    </row>
    <row r="218" spans="1:19" s="66" customFormat="1">
      <c r="A218" s="150"/>
      <c r="B218" s="26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1:19" s="66" customFormat="1">
      <c r="A219" s="150"/>
      <c r="B219" s="26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1:19" s="66" customFormat="1">
      <c r="A220" s="150"/>
      <c r="B220" s="26"/>
      <c r="C220" s="26"/>
      <c r="D220" s="67"/>
      <c r="E220" s="67"/>
      <c r="F220" s="26"/>
      <c r="G220" s="69"/>
      <c r="I220" s="26"/>
      <c r="J220" s="69"/>
      <c r="K220" s="69"/>
      <c r="L220" s="67"/>
      <c r="M220" s="69"/>
      <c r="N220" s="71"/>
      <c r="O220" s="72"/>
      <c r="P220" s="26"/>
      <c r="Q220" s="26"/>
      <c r="R220" s="26"/>
      <c r="S220" s="26"/>
    </row>
    <row r="221" spans="1:19" s="66" customFormat="1">
      <c r="A221" s="150"/>
      <c r="B221" s="26"/>
      <c r="C221" s="26"/>
      <c r="D221" s="67"/>
      <c r="E221" s="67"/>
      <c r="F221" s="26"/>
      <c r="G221" s="69"/>
      <c r="I221" s="26"/>
      <c r="J221" s="69"/>
      <c r="K221" s="69"/>
      <c r="L221" s="67"/>
      <c r="M221" s="69"/>
      <c r="N221" s="71"/>
      <c r="O221" s="72"/>
      <c r="P221" s="26"/>
      <c r="Q221" s="26"/>
      <c r="R221" s="26"/>
      <c r="S221" s="26"/>
    </row>
    <row r="222" spans="1:19" s="66" customFormat="1">
      <c r="A222" s="150"/>
      <c r="B222" s="26"/>
      <c r="C222" s="26"/>
      <c r="D222" s="67"/>
      <c r="E222" s="67"/>
      <c r="F222" s="26"/>
      <c r="G222" s="69"/>
      <c r="I222" s="26"/>
      <c r="J222" s="69"/>
      <c r="K222" s="69"/>
      <c r="L222" s="67"/>
      <c r="M222" s="69"/>
      <c r="N222" s="71"/>
      <c r="O222" s="72"/>
      <c r="P222" s="26"/>
      <c r="Q222" s="26"/>
      <c r="R222" s="26"/>
      <c r="S222" s="26"/>
    </row>
    <row r="223" spans="1:19" s="66" customFormat="1">
      <c r="A223" s="150"/>
      <c r="B223" s="26"/>
      <c r="C223" s="26"/>
      <c r="D223" s="67"/>
      <c r="E223" s="67"/>
      <c r="F223" s="26"/>
      <c r="G223" s="69"/>
      <c r="I223" s="26"/>
      <c r="J223" s="69"/>
      <c r="K223" s="69"/>
      <c r="L223" s="67"/>
      <c r="M223" s="69"/>
      <c r="N223" s="71"/>
      <c r="O223" s="72"/>
      <c r="P223" s="26"/>
      <c r="Q223" s="26"/>
      <c r="R223" s="26"/>
      <c r="S223" s="26"/>
    </row>
    <row r="224" spans="1:19" s="66" customFormat="1">
      <c r="A224" s="150"/>
      <c r="B224" s="26"/>
      <c r="C224" s="26"/>
      <c r="D224" s="67"/>
      <c r="E224" s="67"/>
      <c r="F224" s="26"/>
      <c r="G224" s="69"/>
      <c r="I224" s="26"/>
      <c r="J224" s="69"/>
      <c r="K224" s="69"/>
      <c r="L224" s="67"/>
      <c r="M224" s="69"/>
      <c r="N224" s="71"/>
      <c r="O224" s="72"/>
      <c r="P224" s="26"/>
      <c r="Q224" s="26"/>
      <c r="R224" s="26"/>
      <c r="S224" s="26"/>
    </row>
    <row r="225" spans="1:19" s="66" customFormat="1">
      <c r="A225" s="150"/>
      <c r="B225" s="26"/>
      <c r="C225" s="26"/>
      <c r="D225" s="67"/>
      <c r="E225" s="67"/>
      <c r="F225" s="26"/>
      <c r="G225" s="69"/>
      <c r="I225" s="26"/>
      <c r="J225" s="69"/>
      <c r="K225" s="69"/>
      <c r="L225" s="67"/>
      <c r="M225" s="69"/>
      <c r="N225" s="71"/>
      <c r="O225" s="72"/>
      <c r="P225" s="26"/>
      <c r="Q225" s="26"/>
      <c r="R225" s="26"/>
      <c r="S225" s="26"/>
    </row>
    <row r="226" spans="1:19" s="66" customFormat="1">
      <c r="A226" s="150"/>
      <c r="B226" s="26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1:19" s="66" customFormat="1">
      <c r="A227" s="150"/>
      <c r="B227" s="26"/>
      <c r="C227" s="26"/>
      <c r="D227" s="67"/>
      <c r="E227" s="67"/>
      <c r="F227" s="26"/>
      <c r="G227" s="69"/>
      <c r="I227" s="26"/>
      <c r="J227" s="69"/>
      <c r="K227" s="69"/>
      <c r="L227" s="67"/>
      <c r="M227" s="69"/>
      <c r="N227" s="71"/>
      <c r="O227" s="72"/>
      <c r="P227" s="26"/>
      <c r="Q227" s="26"/>
      <c r="R227" s="26"/>
      <c r="S227" s="26"/>
    </row>
    <row r="228" spans="1:19" s="66" customFormat="1">
      <c r="A228" s="150"/>
      <c r="B228" s="26"/>
      <c r="C228" s="26"/>
      <c r="D228" s="67"/>
      <c r="E228" s="67"/>
      <c r="F228" s="26"/>
      <c r="G228" s="69"/>
      <c r="I228" s="26"/>
      <c r="J228" s="69"/>
      <c r="K228" s="69"/>
      <c r="L228" s="67"/>
      <c r="M228" s="69"/>
      <c r="N228" s="71"/>
      <c r="O228" s="72"/>
      <c r="P228" s="26"/>
      <c r="Q228" s="26"/>
      <c r="R228" s="26"/>
      <c r="S228" s="26"/>
    </row>
    <row r="229" spans="1:19" s="66" customFormat="1">
      <c r="A229" s="150"/>
      <c r="B229" s="26"/>
      <c r="C229" s="26"/>
      <c r="D229" s="67"/>
      <c r="E229" s="67"/>
      <c r="F229" s="26"/>
      <c r="G229" s="69"/>
      <c r="I229" s="26"/>
      <c r="J229" s="69"/>
      <c r="K229" s="69"/>
      <c r="L229" s="67"/>
      <c r="M229" s="69"/>
      <c r="N229" s="71"/>
      <c r="O229" s="72"/>
      <c r="P229" s="26"/>
      <c r="Q229" s="26"/>
      <c r="R229" s="26"/>
      <c r="S229" s="26"/>
    </row>
    <row r="230" spans="1:19" s="66" customFormat="1">
      <c r="A230" s="150"/>
      <c r="B230" s="26"/>
      <c r="C230" s="26"/>
      <c r="D230" s="67"/>
      <c r="E230" s="67"/>
      <c r="F230" s="26"/>
      <c r="G230" s="69"/>
      <c r="I230" s="26"/>
      <c r="J230" s="69"/>
      <c r="K230" s="69"/>
      <c r="L230" s="67"/>
      <c r="M230" s="69"/>
      <c r="N230" s="71"/>
      <c r="O230" s="72"/>
      <c r="P230" s="26"/>
      <c r="Q230" s="26"/>
      <c r="R230" s="26"/>
      <c r="S230" s="26"/>
    </row>
    <row r="231" spans="1:19" s="66" customFormat="1">
      <c r="A231" s="150"/>
      <c r="B231" s="26"/>
      <c r="C231" s="26"/>
      <c r="D231" s="67"/>
      <c r="E231" s="67"/>
      <c r="F231" s="26"/>
      <c r="G231" s="69"/>
      <c r="I231" s="26"/>
      <c r="J231" s="69"/>
      <c r="K231" s="69"/>
      <c r="L231" s="67"/>
      <c r="M231" s="69"/>
      <c r="N231" s="71"/>
      <c r="O231" s="72"/>
      <c r="P231" s="26"/>
      <c r="Q231" s="26"/>
      <c r="R231" s="26"/>
      <c r="S231" s="26"/>
    </row>
    <row r="232" spans="1:19" s="66" customFormat="1">
      <c r="A232" s="150"/>
      <c r="B232" s="26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1:19" s="66" customFormat="1">
      <c r="A233" s="150"/>
      <c r="B233" s="26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1:19" s="66" customFormat="1">
      <c r="A234" s="150"/>
      <c r="B234" s="26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1:19" s="66" customFormat="1">
      <c r="A235" s="150"/>
      <c r="B235" s="26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1:19" s="66" customFormat="1">
      <c r="A236" s="150"/>
      <c r="B236" s="26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1:19" s="66" customFormat="1">
      <c r="A237" s="150"/>
      <c r="B237" s="26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1:19" s="66" customFormat="1">
      <c r="A238" s="150"/>
      <c r="B238" s="26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1:19" s="66" customFormat="1">
      <c r="A239" s="150"/>
      <c r="B239" s="26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1:19" s="66" customFormat="1">
      <c r="A240" s="150"/>
      <c r="B240" s="26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1:19" s="66" customFormat="1">
      <c r="A241" s="150"/>
      <c r="B241" s="26"/>
      <c r="C241" s="26"/>
      <c r="D241" s="67"/>
      <c r="E241" s="67"/>
      <c r="F241" s="26"/>
      <c r="G241" s="69"/>
      <c r="I241" s="26"/>
      <c r="J241" s="69"/>
      <c r="K241" s="69"/>
      <c r="L241" s="67"/>
      <c r="M241" s="69"/>
      <c r="N241" s="71"/>
      <c r="O241" s="72"/>
      <c r="P241" s="26"/>
      <c r="Q241" s="26"/>
      <c r="R241" s="26"/>
      <c r="S241" s="26"/>
    </row>
    <row r="242" spans="1:19" s="66" customFormat="1">
      <c r="A242" s="150"/>
      <c r="B242" s="26"/>
      <c r="C242" s="26"/>
      <c r="D242" s="67"/>
      <c r="E242" s="67"/>
      <c r="F242" s="26"/>
      <c r="G242" s="69"/>
      <c r="I242" s="26"/>
      <c r="J242" s="69"/>
      <c r="K242" s="69"/>
      <c r="L242" s="67"/>
      <c r="M242" s="69"/>
      <c r="N242" s="71"/>
      <c r="O242" s="72"/>
      <c r="P242" s="26"/>
      <c r="Q242" s="26"/>
      <c r="R242" s="26"/>
      <c r="S242" s="26"/>
    </row>
    <row r="243" spans="1:19" s="66" customFormat="1">
      <c r="A243" s="150"/>
      <c r="B243" s="26"/>
      <c r="C243" s="26"/>
      <c r="D243" s="67"/>
      <c r="E243" s="67"/>
      <c r="F243" s="26"/>
      <c r="G243" s="69"/>
      <c r="I243" s="26"/>
      <c r="J243" s="69"/>
      <c r="K243" s="69"/>
      <c r="L243" s="67"/>
      <c r="M243" s="69"/>
      <c r="N243" s="71"/>
      <c r="O243" s="72"/>
      <c r="P243" s="26"/>
      <c r="Q243" s="26"/>
      <c r="R243" s="26"/>
      <c r="S243" s="26"/>
    </row>
    <row r="244" spans="1:19" s="66" customFormat="1">
      <c r="A244" s="150"/>
      <c r="B244" s="26"/>
      <c r="C244" s="26"/>
      <c r="D244" s="67"/>
      <c r="E244" s="67"/>
      <c r="F244" s="26"/>
      <c r="G244" s="69"/>
      <c r="I244" s="26"/>
      <c r="J244" s="69"/>
      <c r="K244" s="69"/>
      <c r="L244" s="67"/>
      <c r="M244" s="69"/>
      <c r="N244" s="71"/>
      <c r="O244" s="72"/>
      <c r="P244" s="26"/>
      <c r="Q244" s="26"/>
      <c r="R244" s="26"/>
      <c r="S244" s="26"/>
    </row>
    <row r="245" spans="1:19" s="66" customFormat="1">
      <c r="A245" s="150"/>
      <c r="B245" s="26"/>
      <c r="C245" s="26"/>
      <c r="D245" s="67"/>
      <c r="E245" s="67"/>
      <c r="F245" s="26"/>
      <c r="G245" s="69"/>
      <c r="I245" s="26"/>
      <c r="J245" s="69"/>
      <c r="K245" s="69"/>
      <c r="L245" s="67"/>
      <c r="M245" s="69"/>
      <c r="N245" s="71"/>
      <c r="O245" s="72"/>
      <c r="P245" s="26"/>
      <c r="Q245" s="26"/>
      <c r="R245" s="26"/>
      <c r="S245" s="26"/>
    </row>
    <row r="246" spans="1:19">
      <c r="A246" s="24"/>
    </row>
    <row r="247" spans="1:19">
      <c r="A247" s="24"/>
    </row>
    <row r="248" spans="1:19">
      <c r="A248" s="24"/>
    </row>
    <row r="249" spans="1:19">
      <c r="A249" s="24"/>
    </row>
    <row r="250" spans="1:19">
      <c r="A250" s="24"/>
    </row>
    <row r="251" spans="1:19">
      <c r="A251" s="24"/>
    </row>
    <row r="252" spans="1:19">
      <c r="A252" s="24"/>
    </row>
    <row r="253" spans="1:19">
      <c r="A253" s="24"/>
    </row>
    <row r="254" spans="1:19">
      <c r="A254" s="24"/>
    </row>
    <row r="255" spans="1:19">
      <c r="A255" s="24"/>
    </row>
    <row r="256" spans="1:19">
      <c r="A256" s="24"/>
    </row>
    <row r="257" spans="1:19">
      <c r="A257" s="24"/>
    </row>
    <row r="258" spans="1:19">
      <c r="A258" s="24"/>
    </row>
    <row r="259" spans="1:19" s="66" customFormat="1">
      <c r="A259" s="150"/>
      <c r="B259" s="26"/>
      <c r="C259" s="26"/>
      <c r="D259" s="67"/>
      <c r="E259" s="67"/>
      <c r="F259" s="26"/>
      <c r="G259" s="69"/>
      <c r="I259" s="26"/>
      <c r="J259" s="69"/>
      <c r="K259" s="69"/>
      <c r="L259" s="67"/>
      <c r="M259" s="69"/>
      <c r="N259" s="71"/>
      <c r="O259" s="72"/>
      <c r="P259" s="26"/>
      <c r="Q259" s="26"/>
      <c r="R259" s="26"/>
      <c r="S259" s="26"/>
    </row>
    <row r="260" spans="1:19" s="66" customFormat="1">
      <c r="A260" s="150"/>
      <c r="B260" s="26"/>
      <c r="C260" s="26"/>
      <c r="D260" s="67"/>
      <c r="E260" s="67"/>
      <c r="F260" s="26"/>
      <c r="G260" s="69"/>
      <c r="I260" s="26"/>
      <c r="J260" s="69"/>
      <c r="K260" s="69"/>
      <c r="L260" s="67"/>
      <c r="M260" s="69"/>
      <c r="N260" s="71"/>
      <c r="O260" s="72"/>
      <c r="P260" s="26"/>
      <c r="Q260" s="26"/>
      <c r="R260" s="26"/>
      <c r="S260" s="26"/>
    </row>
    <row r="261" spans="1:19" s="66" customFormat="1">
      <c r="A261" s="150"/>
      <c r="B261" s="26"/>
      <c r="C261" s="26"/>
      <c r="D261" s="67"/>
      <c r="E261" s="67"/>
      <c r="F261" s="26"/>
      <c r="G261" s="69"/>
      <c r="I261" s="26"/>
      <c r="J261" s="69"/>
      <c r="K261" s="69"/>
      <c r="L261" s="67"/>
      <c r="M261" s="69"/>
      <c r="N261" s="71"/>
      <c r="O261" s="72"/>
      <c r="P261" s="26"/>
      <c r="Q261" s="26"/>
      <c r="R261" s="26"/>
      <c r="S261" s="26"/>
    </row>
    <row r="262" spans="1:19" s="66" customFormat="1">
      <c r="A262" s="150"/>
      <c r="B262" s="26"/>
      <c r="C262" s="26"/>
      <c r="D262" s="67"/>
      <c r="E262" s="67"/>
      <c r="F262" s="26"/>
      <c r="G262" s="69"/>
      <c r="I262" s="26"/>
      <c r="J262" s="69"/>
      <c r="K262" s="69"/>
      <c r="L262" s="67"/>
      <c r="M262" s="69"/>
      <c r="N262" s="71"/>
      <c r="O262" s="72"/>
      <c r="P262" s="26"/>
      <c r="Q262" s="26"/>
      <c r="R262" s="26"/>
      <c r="S262" s="26"/>
    </row>
    <row r="263" spans="1:19" s="66" customFormat="1">
      <c r="A263" s="150"/>
      <c r="B263" s="26"/>
      <c r="C263" s="26"/>
      <c r="D263" s="67"/>
      <c r="E263" s="67"/>
      <c r="F263" s="26"/>
      <c r="G263" s="69"/>
      <c r="I263" s="26"/>
      <c r="J263" s="69"/>
      <c r="K263" s="69"/>
      <c r="L263" s="67"/>
      <c r="M263" s="69"/>
      <c r="N263" s="71"/>
      <c r="O263" s="72"/>
      <c r="P263" s="26"/>
      <c r="Q263" s="26"/>
      <c r="R263" s="26"/>
      <c r="S263" s="26"/>
    </row>
    <row r="264" spans="1:19" s="66" customFormat="1">
      <c r="A264" s="150"/>
      <c r="B264" s="26"/>
      <c r="C264" s="26"/>
      <c r="D264" s="67"/>
      <c r="E264" s="67"/>
      <c r="F264" s="26"/>
      <c r="G264" s="69"/>
      <c r="I264" s="26"/>
      <c r="J264" s="69"/>
      <c r="K264" s="69"/>
      <c r="L264" s="67"/>
      <c r="M264" s="69"/>
      <c r="N264" s="71"/>
      <c r="O264" s="72"/>
      <c r="P264" s="26"/>
      <c r="Q264" s="26"/>
      <c r="R264" s="26"/>
      <c r="S264" s="26"/>
    </row>
    <row r="265" spans="1:19" s="66" customFormat="1">
      <c r="A265" s="150"/>
      <c r="B265" s="26"/>
      <c r="C265" s="26"/>
      <c r="D265" s="67"/>
      <c r="E265" s="67"/>
      <c r="F265" s="26"/>
      <c r="G265" s="69"/>
      <c r="I265" s="26"/>
      <c r="J265" s="69"/>
      <c r="K265" s="69"/>
      <c r="L265" s="67"/>
      <c r="M265" s="69"/>
      <c r="N265" s="71"/>
      <c r="O265" s="72"/>
      <c r="P265" s="26"/>
      <c r="Q265" s="26"/>
      <c r="R265" s="26"/>
      <c r="S265" s="26"/>
    </row>
    <row r="266" spans="1:19" s="66" customFormat="1">
      <c r="A266" s="150"/>
      <c r="B266" s="26"/>
      <c r="C266" s="26"/>
      <c r="D266" s="67"/>
      <c r="E266" s="67"/>
      <c r="F266" s="26"/>
      <c r="G266" s="69"/>
      <c r="I266" s="26"/>
      <c r="J266" s="69"/>
      <c r="K266" s="69"/>
      <c r="L266" s="67"/>
      <c r="M266" s="69"/>
      <c r="N266" s="71"/>
      <c r="O266" s="72"/>
      <c r="P266" s="26"/>
      <c r="Q266" s="26"/>
      <c r="R266" s="26"/>
      <c r="S266" s="26"/>
    </row>
    <row r="267" spans="1:19">
      <c r="A267" s="24"/>
    </row>
    <row r="268" spans="1:19">
      <c r="A268" s="24"/>
    </row>
    <row r="269" spans="1:19">
      <c r="A269" s="24"/>
    </row>
    <row r="270" spans="1:19">
      <c r="A270" s="24"/>
    </row>
    <row r="271" spans="1:19">
      <c r="A271" s="24"/>
    </row>
    <row r="272" spans="1:19">
      <c r="A272" s="24"/>
    </row>
    <row r="273" spans="1:19">
      <c r="A273" s="24"/>
    </row>
    <row r="274" spans="1:19">
      <c r="A274" s="24"/>
    </row>
    <row r="275" spans="1:19">
      <c r="A275" s="24"/>
    </row>
    <row r="276" spans="1:19">
      <c r="A276" s="24"/>
    </row>
    <row r="277" spans="1:19">
      <c r="A277" s="24"/>
    </row>
    <row r="278" spans="1:19">
      <c r="A278" s="24"/>
    </row>
    <row r="279" spans="1:19" s="66" customFormat="1">
      <c r="A279" s="150"/>
      <c r="B279" s="26"/>
      <c r="C279" s="26"/>
      <c r="D279" s="67"/>
      <c r="E279" s="67"/>
      <c r="F279" s="26"/>
      <c r="G279" s="69"/>
      <c r="I279" s="26"/>
      <c r="J279" s="69"/>
      <c r="K279" s="69"/>
      <c r="L279" s="67"/>
      <c r="M279" s="69"/>
      <c r="N279" s="71"/>
      <c r="O279" s="72"/>
      <c r="P279" s="26"/>
      <c r="Q279" s="26"/>
      <c r="R279" s="26"/>
      <c r="S279" s="26"/>
    </row>
    <row r="280" spans="1:19" s="66" customFormat="1">
      <c r="A280" s="150"/>
      <c r="B280" s="26"/>
      <c r="C280" s="26"/>
      <c r="D280" s="67"/>
      <c r="E280" s="67"/>
      <c r="F280" s="26"/>
      <c r="G280" s="69"/>
      <c r="I280" s="26"/>
      <c r="J280" s="69"/>
      <c r="K280" s="69"/>
      <c r="L280" s="67"/>
      <c r="M280" s="69"/>
      <c r="N280" s="71"/>
      <c r="O280" s="72"/>
      <c r="P280" s="26"/>
      <c r="Q280" s="26"/>
      <c r="R280" s="26"/>
      <c r="S280" s="26"/>
    </row>
    <row r="281" spans="1:19" s="66" customFormat="1">
      <c r="A281" s="150"/>
      <c r="B281" s="26"/>
      <c r="C281" s="26"/>
      <c r="D281" s="67"/>
      <c r="E281" s="67"/>
      <c r="F281" s="26"/>
      <c r="G281" s="69"/>
      <c r="I281" s="26"/>
      <c r="J281" s="69"/>
      <c r="K281" s="69"/>
      <c r="L281" s="67"/>
      <c r="M281" s="69"/>
      <c r="N281" s="71"/>
      <c r="O281" s="72"/>
      <c r="P281" s="26"/>
      <c r="Q281" s="26"/>
      <c r="R281" s="26"/>
      <c r="S281" s="26"/>
    </row>
    <row r="282" spans="1:19" s="66" customFormat="1">
      <c r="A282" s="150"/>
      <c r="B282" s="26"/>
      <c r="C282" s="26"/>
      <c r="D282" s="67"/>
      <c r="E282" s="67"/>
      <c r="F282" s="26"/>
      <c r="G282" s="69"/>
      <c r="I282" s="26"/>
      <c r="J282" s="69"/>
      <c r="K282" s="69"/>
      <c r="L282" s="67"/>
      <c r="M282" s="69"/>
      <c r="N282" s="71"/>
      <c r="O282" s="72"/>
      <c r="P282" s="26"/>
      <c r="Q282" s="26"/>
      <c r="R282" s="26"/>
      <c r="S282" s="26"/>
    </row>
    <row r="283" spans="1:19" s="66" customFormat="1">
      <c r="A283" s="150"/>
      <c r="B283" s="26"/>
      <c r="C283" s="26"/>
      <c r="D283" s="67"/>
      <c r="E283" s="67"/>
      <c r="F283" s="26"/>
      <c r="G283" s="69"/>
      <c r="I283" s="26"/>
      <c r="J283" s="69"/>
      <c r="K283" s="69"/>
      <c r="L283" s="67"/>
      <c r="M283" s="69"/>
      <c r="N283" s="71"/>
      <c r="O283" s="72"/>
      <c r="P283" s="26"/>
      <c r="Q283" s="26"/>
      <c r="R283" s="26"/>
      <c r="S283" s="26"/>
    </row>
    <row r="284" spans="1:19" s="66" customFormat="1">
      <c r="A284" s="150"/>
      <c r="B284" s="26"/>
      <c r="C284" s="26"/>
      <c r="D284" s="67"/>
      <c r="E284" s="67"/>
      <c r="F284" s="26"/>
      <c r="G284" s="69"/>
      <c r="I284" s="26"/>
      <c r="J284" s="69"/>
      <c r="K284" s="69"/>
      <c r="L284" s="67"/>
      <c r="M284" s="69"/>
      <c r="N284" s="71"/>
      <c r="O284" s="72"/>
      <c r="P284" s="26"/>
      <c r="Q284" s="26"/>
      <c r="R284" s="26"/>
      <c r="S284" s="26"/>
    </row>
    <row r="285" spans="1:19" s="66" customFormat="1">
      <c r="A285" s="150"/>
      <c r="B285" s="26"/>
      <c r="C285" s="26"/>
      <c r="D285" s="67"/>
      <c r="E285" s="67"/>
      <c r="F285" s="26"/>
      <c r="G285" s="69"/>
      <c r="I285" s="26"/>
      <c r="J285" s="69"/>
      <c r="K285" s="69"/>
      <c r="L285" s="67"/>
      <c r="M285" s="69"/>
      <c r="N285" s="71"/>
      <c r="O285" s="72"/>
      <c r="P285" s="26"/>
      <c r="Q285" s="26"/>
      <c r="R285" s="26"/>
      <c r="S285" s="26"/>
    </row>
    <row r="286" spans="1:19" s="66" customFormat="1">
      <c r="A286" s="150"/>
      <c r="B286" s="26"/>
      <c r="C286" s="26"/>
      <c r="D286" s="67"/>
      <c r="E286" s="67"/>
      <c r="F286" s="26"/>
      <c r="G286" s="69"/>
      <c r="I286" s="26"/>
      <c r="J286" s="69"/>
      <c r="K286" s="69"/>
      <c r="L286" s="67"/>
      <c r="M286" s="69"/>
      <c r="N286" s="71"/>
      <c r="O286" s="72"/>
      <c r="P286" s="26"/>
      <c r="Q286" s="26"/>
      <c r="R286" s="26"/>
      <c r="S286" s="26"/>
    </row>
    <row r="287" spans="1:19" s="66" customFormat="1">
      <c r="A287" s="150"/>
      <c r="B287" s="26"/>
      <c r="C287" s="26"/>
      <c r="D287" s="67"/>
      <c r="E287" s="67"/>
      <c r="F287" s="26"/>
      <c r="G287" s="69"/>
      <c r="I287" s="26"/>
      <c r="J287" s="69"/>
      <c r="K287" s="69"/>
      <c r="L287" s="67"/>
      <c r="M287" s="69"/>
      <c r="N287" s="71"/>
      <c r="O287" s="72"/>
      <c r="P287" s="26"/>
      <c r="Q287" s="26"/>
      <c r="R287" s="26"/>
      <c r="S287" s="26"/>
    </row>
    <row r="288" spans="1:19" s="66" customFormat="1">
      <c r="A288" s="150"/>
      <c r="B288" s="26"/>
      <c r="C288" s="26"/>
      <c r="D288" s="67"/>
      <c r="E288" s="67"/>
      <c r="F288" s="26"/>
      <c r="G288" s="69"/>
      <c r="I288" s="26"/>
      <c r="J288" s="69"/>
      <c r="K288" s="69"/>
      <c r="L288" s="67"/>
      <c r="M288" s="69"/>
      <c r="N288" s="71"/>
      <c r="O288" s="72"/>
      <c r="P288" s="26"/>
      <c r="Q288" s="26"/>
      <c r="R288" s="26"/>
      <c r="S288" s="26"/>
    </row>
    <row r="289" spans="1:19">
      <c r="A289" s="24"/>
    </row>
    <row r="290" spans="1:19">
      <c r="A290" s="24"/>
    </row>
    <row r="291" spans="1:19">
      <c r="A291" s="24"/>
    </row>
    <row r="292" spans="1:19">
      <c r="A292" s="24"/>
    </row>
    <row r="293" spans="1:19" s="66" customFormat="1">
      <c r="A293" s="150"/>
      <c r="B293" s="26"/>
      <c r="C293" s="26"/>
      <c r="D293" s="67"/>
      <c r="E293" s="67"/>
      <c r="F293" s="26"/>
      <c r="G293" s="69"/>
      <c r="I293" s="26"/>
      <c r="J293" s="69"/>
      <c r="K293" s="69"/>
      <c r="L293" s="67"/>
      <c r="M293" s="69"/>
      <c r="N293" s="71"/>
      <c r="O293" s="72"/>
      <c r="P293" s="26"/>
      <c r="Q293" s="26"/>
      <c r="R293" s="26"/>
      <c r="S293" s="26"/>
    </row>
    <row r="294" spans="1:19" s="66" customFormat="1">
      <c r="A294" s="150"/>
      <c r="B294" s="26"/>
      <c r="C294" s="26"/>
      <c r="D294" s="67"/>
      <c r="E294" s="67"/>
      <c r="F294" s="26"/>
      <c r="G294" s="69"/>
      <c r="I294" s="26"/>
      <c r="J294" s="69"/>
      <c r="K294" s="69"/>
      <c r="L294" s="67"/>
      <c r="M294" s="69"/>
      <c r="N294" s="71"/>
      <c r="O294" s="72"/>
      <c r="P294" s="26"/>
      <c r="Q294" s="26"/>
      <c r="R294" s="26"/>
      <c r="S294" s="26"/>
    </row>
    <row r="295" spans="1:19" s="66" customFormat="1">
      <c r="A295" s="150"/>
      <c r="B295" s="26"/>
      <c r="C295" s="26"/>
      <c r="D295" s="67"/>
      <c r="E295" s="67"/>
      <c r="F295" s="26"/>
      <c r="G295" s="69"/>
      <c r="I295" s="26"/>
      <c r="J295" s="69"/>
      <c r="K295" s="69"/>
      <c r="L295" s="67"/>
      <c r="M295" s="69"/>
      <c r="N295" s="71"/>
      <c r="O295" s="72"/>
      <c r="P295" s="26"/>
      <c r="Q295" s="26"/>
      <c r="R295" s="26"/>
      <c r="S295" s="26"/>
    </row>
    <row r="296" spans="1:19" s="66" customFormat="1">
      <c r="A296" s="150"/>
      <c r="B296" s="26"/>
      <c r="C296" s="26"/>
      <c r="D296" s="67"/>
      <c r="E296" s="67"/>
      <c r="F296" s="26"/>
      <c r="G296" s="69"/>
      <c r="I296" s="26"/>
      <c r="J296" s="69"/>
      <c r="K296" s="69"/>
      <c r="L296" s="67"/>
      <c r="M296" s="69"/>
      <c r="N296" s="71"/>
      <c r="O296" s="72"/>
      <c r="P296" s="26"/>
      <c r="Q296" s="26"/>
      <c r="R296" s="26"/>
      <c r="S296" s="26"/>
    </row>
    <row r="297" spans="1:19" s="66" customFormat="1">
      <c r="A297" s="150"/>
      <c r="B297" s="26"/>
      <c r="C297" s="26"/>
      <c r="D297" s="67"/>
      <c r="E297" s="67"/>
      <c r="F297" s="26"/>
      <c r="G297" s="69"/>
      <c r="I297" s="26"/>
      <c r="J297" s="69"/>
      <c r="K297" s="69"/>
      <c r="L297" s="67"/>
      <c r="M297" s="69"/>
      <c r="N297" s="71"/>
      <c r="O297" s="72"/>
      <c r="P297" s="26"/>
      <c r="Q297" s="26"/>
      <c r="R297" s="26"/>
      <c r="S297" s="26"/>
    </row>
    <row r="298" spans="1:19" s="66" customFormat="1">
      <c r="A298" s="150"/>
      <c r="B298" s="26"/>
      <c r="C298" s="26"/>
      <c r="D298" s="67"/>
      <c r="E298" s="67"/>
      <c r="F298" s="26"/>
      <c r="G298" s="69"/>
      <c r="I298" s="26"/>
      <c r="J298" s="69"/>
      <c r="K298" s="69"/>
      <c r="L298" s="67"/>
      <c r="M298" s="69"/>
      <c r="N298" s="71"/>
      <c r="O298" s="72"/>
      <c r="P298" s="26"/>
      <c r="Q298" s="26"/>
      <c r="R298" s="26"/>
      <c r="S298" s="26"/>
    </row>
    <row r="299" spans="1:19" s="66" customFormat="1">
      <c r="A299" s="150"/>
      <c r="B299" s="26"/>
      <c r="C299" s="26"/>
      <c r="D299" s="67"/>
      <c r="E299" s="67"/>
      <c r="F299" s="26"/>
      <c r="G299" s="69"/>
      <c r="I299" s="26"/>
      <c r="J299" s="69"/>
      <c r="K299" s="69"/>
      <c r="L299" s="67"/>
      <c r="M299" s="69"/>
      <c r="N299" s="71"/>
      <c r="O299" s="72"/>
      <c r="P299" s="26"/>
      <c r="Q299" s="26"/>
      <c r="R299" s="26"/>
      <c r="S299" s="26"/>
    </row>
    <row r="300" spans="1:19">
      <c r="A300" s="24"/>
    </row>
    <row r="301" spans="1:19">
      <c r="A301" s="24"/>
    </row>
    <row r="302" spans="1:19">
      <c r="A302" s="24"/>
    </row>
    <row r="303" spans="1:19">
      <c r="A303" s="24"/>
    </row>
    <row r="304" spans="1:19">
      <c r="A304" s="24"/>
    </row>
    <row r="305" spans="1:19">
      <c r="A305" s="24"/>
    </row>
    <row r="306" spans="1:19" s="66" customFormat="1">
      <c r="A306" s="150"/>
      <c r="B306" s="26"/>
      <c r="C306" s="26"/>
      <c r="D306" s="67"/>
      <c r="E306" s="67"/>
      <c r="F306" s="26"/>
      <c r="G306" s="69"/>
      <c r="I306" s="26"/>
      <c r="J306" s="69"/>
      <c r="K306" s="69"/>
      <c r="L306" s="67"/>
      <c r="M306" s="69"/>
      <c r="N306" s="71"/>
      <c r="O306" s="72"/>
      <c r="P306" s="26"/>
      <c r="Q306" s="26"/>
      <c r="R306" s="26"/>
      <c r="S306" s="26"/>
    </row>
    <row r="307" spans="1:19" s="66" customFormat="1">
      <c r="A307" s="150"/>
      <c r="B307" s="26"/>
      <c r="C307" s="26"/>
      <c r="D307" s="67"/>
      <c r="E307" s="67"/>
      <c r="F307" s="26"/>
      <c r="G307" s="69"/>
      <c r="I307" s="26"/>
      <c r="J307" s="69"/>
      <c r="K307" s="69"/>
      <c r="L307" s="67"/>
      <c r="M307" s="69"/>
      <c r="N307" s="71"/>
      <c r="O307" s="72"/>
      <c r="P307" s="26"/>
      <c r="Q307" s="26"/>
      <c r="R307" s="26"/>
      <c r="S307" s="26"/>
    </row>
    <row r="308" spans="1:19" s="66" customFormat="1">
      <c r="A308" s="150"/>
      <c r="B308" s="26"/>
      <c r="C308" s="26"/>
      <c r="D308" s="67"/>
      <c r="E308" s="67"/>
      <c r="F308" s="26"/>
      <c r="G308" s="69"/>
      <c r="I308" s="26"/>
      <c r="J308" s="69"/>
      <c r="K308" s="69"/>
      <c r="L308" s="67"/>
      <c r="M308" s="69"/>
      <c r="N308" s="71"/>
      <c r="O308" s="72"/>
      <c r="P308" s="26"/>
      <c r="Q308" s="26"/>
      <c r="R308" s="26"/>
      <c r="S308" s="26"/>
    </row>
    <row r="309" spans="1:19" s="66" customFormat="1">
      <c r="A309" s="150"/>
      <c r="B309" s="26"/>
      <c r="C309" s="26"/>
      <c r="D309" s="67"/>
      <c r="E309" s="67"/>
      <c r="F309" s="26"/>
      <c r="G309" s="69"/>
      <c r="I309" s="26"/>
      <c r="J309" s="69"/>
      <c r="K309" s="69"/>
      <c r="L309" s="67"/>
      <c r="M309" s="69"/>
      <c r="N309" s="71"/>
      <c r="O309" s="72"/>
      <c r="P309" s="26"/>
      <c r="Q309" s="26"/>
      <c r="R309" s="26"/>
      <c r="S309" s="26"/>
    </row>
    <row r="310" spans="1:19" s="66" customFormat="1">
      <c r="A310" s="150"/>
      <c r="B310" s="26"/>
      <c r="C310" s="26"/>
      <c r="D310" s="67"/>
      <c r="E310" s="67"/>
      <c r="F310" s="26"/>
      <c r="G310" s="69"/>
      <c r="I310" s="26"/>
      <c r="J310" s="69"/>
      <c r="K310" s="69"/>
      <c r="L310" s="67"/>
      <c r="M310" s="69"/>
      <c r="N310" s="71"/>
      <c r="O310" s="72"/>
      <c r="P310" s="26"/>
      <c r="Q310" s="26"/>
      <c r="R310" s="26"/>
      <c r="S310" s="26"/>
    </row>
    <row r="311" spans="1:19" s="66" customFormat="1">
      <c r="A311" s="150"/>
      <c r="B311" s="26"/>
      <c r="C311" s="26"/>
      <c r="D311" s="67"/>
      <c r="E311" s="67"/>
      <c r="F311" s="26"/>
      <c r="G311" s="69"/>
      <c r="I311" s="26"/>
      <c r="J311" s="69"/>
      <c r="K311" s="69"/>
      <c r="L311" s="67"/>
      <c r="M311" s="69"/>
      <c r="N311" s="71"/>
      <c r="O311" s="72"/>
      <c r="P311" s="26"/>
      <c r="Q311" s="26"/>
      <c r="R311" s="26"/>
      <c r="S311" s="26"/>
    </row>
    <row r="312" spans="1:19" s="66" customFormat="1">
      <c r="A312" s="150"/>
      <c r="B312" s="26"/>
      <c r="C312" s="26"/>
      <c r="D312" s="67"/>
      <c r="E312" s="67"/>
      <c r="F312" s="26"/>
      <c r="G312" s="69"/>
      <c r="I312" s="26"/>
      <c r="J312" s="69"/>
      <c r="K312" s="69"/>
      <c r="L312" s="67"/>
      <c r="M312" s="69"/>
      <c r="N312" s="71"/>
      <c r="O312" s="72"/>
      <c r="P312" s="26"/>
      <c r="Q312" s="26"/>
      <c r="R312" s="26"/>
      <c r="S312" s="26"/>
    </row>
    <row r="313" spans="1:19" s="66" customFormat="1">
      <c r="A313" s="150"/>
      <c r="B313" s="26"/>
      <c r="C313" s="26"/>
      <c r="D313" s="67"/>
      <c r="E313" s="67"/>
      <c r="F313" s="26"/>
      <c r="G313" s="69"/>
      <c r="I313" s="26"/>
      <c r="J313" s="69"/>
      <c r="K313" s="69"/>
      <c r="L313" s="67"/>
      <c r="M313" s="69"/>
      <c r="N313" s="71"/>
      <c r="O313" s="72"/>
      <c r="P313" s="26"/>
      <c r="Q313" s="26"/>
      <c r="R313" s="26"/>
      <c r="S313" s="26"/>
    </row>
    <row r="314" spans="1:19" s="66" customFormat="1">
      <c r="A314" s="150"/>
      <c r="B314" s="26"/>
      <c r="C314" s="26"/>
      <c r="D314" s="67"/>
      <c r="E314" s="67"/>
      <c r="F314" s="26"/>
      <c r="G314" s="69"/>
      <c r="I314" s="26"/>
      <c r="J314" s="69"/>
      <c r="K314" s="69"/>
      <c r="L314" s="67"/>
      <c r="M314" s="69"/>
      <c r="N314" s="71"/>
      <c r="O314" s="72"/>
      <c r="P314" s="26"/>
      <c r="Q314" s="26"/>
      <c r="R314" s="26"/>
      <c r="S314" s="26"/>
    </row>
    <row r="315" spans="1:19" s="66" customFormat="1">
      <c r="A315" s="150"/>
      <c r="B315" s="26"/>
      <c r="C315" s="26"/>
      <c r="D315" s="67"/>
      <c r="E315" s="67"/>
      <c r="F315" s="26"/>
      <c r="G315" s="69"/>
      <c r="I315" s="26"/>
      <c r="J315" s="69"/>
      <c r="K315" s="69"/>
      <c r="L315" s="67"/>
      <c r="M315" s="69"/>
      <c r="N315" s="71"/>
      <c r="O315" s="72"/>
      <c r="P315" s="26"/>
      <c r="Q315" s="26"/>
      <c r="R315" s="26"/>
      <c r="S315" s="26"/>
    </row>
    <row r="316" spans="1:19" s="66" customFormat="1">
      <c r="A316" s="150"/>
      <c r="B316" s="26"/>
      <c r="C316" s="26"/>
      <c r="D316" s="67"/>
      <c r="E316" s="67"/>
      <c r="F316" s="26"/>
      <c r="G316" s="69"/>
      <c r="I316" s="26"/>
      <c r="J316" s="69"/>
      <c r="K316" s="69"/>
      <c r="L316" s="67"/>
      <c r="M316" s="69"/>
      <c r="N316" s="71"/>
      <c r="O316" s="72"/>
      <c r="P316" s="26"/>
      <c r="Q316" s="26"/>
      <c r="R316" s="26"/>
      <c r="S316" s="26"/>
    </row>
    <row r="317" spans="1:19" s="66" customFormat="1">
      <c r="A317" s="150"/>
      <c r="B317" s="26"/>
      <c r="C317" s="26"/>
      <c r="D317" s="67"/>
      <c r="E317" s="67"/>
      <c r="F317" s="26"/>
      <c r="G317" s="69"/>
      <c r="I317" s="26"/>
      <c r="J317" s="69"/>
      <c r="K317" s="69"/>
      <c r="L317" s="67"/>
      <c r="M317" s="69"/>
      <c r="N317" s="71"/>
      <c r="O317" s="72"/>
      <c r="P317" s="26"/>
      <c r="Q317" s="26"/>
      <c r="R317" s="26"/>
      <c r="S317" s="26"/>
    </row>
    <row r="318" spans="1:19" s="66" customFormat="1">
      <c r="A318" s="150"/>
      <c r="B318" s="26"/>
      <c r="C318" s="26"/>
      <c r="D318" s="67"/>
      <c r="E318" s="67"/>
      <c r="F318" s="26"/>
      <c r="G318" s="69"/>
      <c r="I318" s="26"/>
      <c r="J318" s="69"/>
      <c r="K318" s="69"/>
      <c r="L318" s="67"/>
      <c r="M318" s="69"/>
      <c r="N318" s="71"/>
      <c r="O318" s="72"/>
      <c r="P318" s="26"/>
      <c r="Q318" s="26"/>
      <c r="R318" s="26"/>
      <c r="S318" s="26"/>
    </row>
    <row r="319" spans="1:19" s="66" customFormat="1">
      <c r="A319" s="150"/>
      <c r="B319" s="26"/>
      <c r="C319" s="26"/>
      <c r="D319" s="67"/>
      <c r="E319" s="67"/>
      <c r="F319" s="26"/>
      <c r="G319" s="69"/>
      <c r="I319" s="26"/>
      <c r="J319" s="69"/>
      <c r="K319" s="69"/>
      <c r="L319" s="67"/>
      <c r="M319" s="69"/>
      <c r="N319" s="71"/>
      <c r="O319" s="72"/>
      <c r="P319" s="26"/>
      <c r="Q319" s="26"/>
      <c r="R319" s="26"/>
      <c r="S319" s="26"/>
    </row>
    <row r="320" spans="1:19" s="66" customFormat="1">
      <c r="A320" s="150"/>
      <c r="B320" s="26"/>
      <c r="C320" s="26"/>
      <c r="D320" s="67"/>
      <c r="E320" s="67"/>
      <c r="F320" s="26"/>
      <c r="G320" s="69"/>
      <c r="I320" s="26"/>
      <c r="J320" s="69"/>
      <c r="K320" s="69"/>
      <c r="L320" s="67"/>
      <c r="M320" s="69"/>
      <c r="N320" s="71"/>
      <c r="O320" s="72"/>
      <c r="P320" s="26"/>
      <c r="Q320" s="26"/>
      <c r="R320" s="26"/>
      <c r="S320" s="26"/>
    </row>
    <row r="321" spans="1:19" s="66" customFormat="1">
      <c r="A321" s="150"/>
      <c r="B321" s="26"/>
      <c r="C321" s="26"/>
      <c r="D321" s="67"/>
      <c r="E321" s="67"/>
      <c r="F321" s="26"/>
      <c r="G321" s="69"/>
      <c r="I321" s="26"/>
      <c r="J321" s="69"/>
      <c r="K321" s="69"/>
      <c r="L321" s="67"/>
      <c r="M321" s="69"/>
      <c r="N321" s="71"/>
      <c r="O321" s="72"/>
      <c r="P321" s="26"/>
      <c r="Q321" s="26"/>
      <c r="R321" s="26"/>
      <c r="S321" s="26"/>
    </row>
    <row r="322" spans="1:19" s="66" customFormat="1">
      <c r="A322" s="150"/>
      <c r="B322" s="26"/>
      <c r="C322" s="26"/>
      <c r="D322" s="67"/>
      <c r="E322" s="67"/>
      <c r="F322" s="26"/>
      <c r="G322" s="69"/>
      <c r="I322" s="26"/>
      <c r="J322" s="69"/>
      <c r="K322" s="69"/>
      <c r="L322" s="67"/>
      <c r="M322" s="69"/>
      <c r="N322" s="71"/>
      <c r="O322" s="72"/>
      <c r="P322" s="26"/>
      <c r="Q322" s="26"/>
      <c r="R322" s="26"/>
      <c r="S322" s="26"/>
    </row>
    <row r="323" spans="1:19" s="66" customFormat="1">
      <c r="A323" s="150"/>
      <c r="B323" s="26"/>
      <c r="C323" s="26"/>
      <c r="D323" s="67"/>
      <c r="E323" s="67"/>
      <c r="F323" s="26"/>
      <c r="G323" s="69"/>
      <c r="I323" s="26"/>
      <c r="J323" s="69"/>
      <c r="K323" s="69"/>
      <c r="L323" s="67"/>
      <c r="M323" s="69"/>
      <c r="N323" s="71"/>
      <c r="O323" s="72"/>
      <c r="P323" s="26"/>
      <c r="Q323" s="26"/>
      <c r="R323" s="26"/>
      <c r="S323" s="26"/>
    </row>
    <row r="324" spans="1:19" s="66" customFormat="1">
      <c r="A324" s="150"/>
      <c r="B324" s="26"/>
      <c r="C324" s="26"/>
      <c r="D324" s="67"/>
      <c r="E324" s="67"/>
      <c r="F324" s="26"/>
      <c r="G324" s="69"/>
      <c r="I324" s="26"/>
      <c r="J324" s="69"/>
      <c r="K324" s="69"/>
      <c r="L324" s="67"/>
      <c r="M324" s="69"/>
      <c r="N324" s="71"/>
      <c r="O324" s="72"/>
      <c r="P324" s="26"/>
      <c r="Q324" s="26"/>
      <c r="R324" s="26"/>
      <c r="S324" s="26"/>
    </row>
    <row r="325" spans="1:19" s="66" customFormat="1">
      <c r="A325" s="150"/>
      <c r="B325" s="26"/>
      <c r="C325" s="26"/>
      <c r="D325" s="67"/>
      <c r="E325" s="67"/>
      <c r="F325" s="26"/>
      <c r="G325" s="69"/>
      <c r="I325" s="26"/>
      <c r="J325" s="69"/>
      <c r="K325" s="69"/>
      <c r="L325" s="67"/>
      <c r="M325" s="69"/>
      <c r="N325" s="71"/>
      <c r="O325" s="72"/>
      <c r="P325" s="26"/>
      <c r="Q325" s="26"/>
      <c r="R325" s="26"/>
      <c r="S325" s="26"/>
    </row>
    <row r="326" spans="1:19" s="66" customFormat="1">
      <c r="A326" s="150"/>
      <c r="B326" s="26"/>
      <c r="C326" s="26"/>
      <c r="D326" s="67"/>
      <c r="E326" s="67"/>
      <c r="F326" s="26"/>
      <c r="G326" s="69"/>
      <c r="I326" s="26"/>
      <c r="J326" s="69"/>
      <c r="K326" s="69"/>
      <c r="L326" s="67"/>
      <c r="M326" s="69"/>
      <c r="N326" s="71"/>
      <c r="O326" s="72"/>
      <c r="P326" s="26"/>
      <c r="Q326" s="26"/>
      <c r="R326" s="26"/>
      <c r="S326" s="26"/>
    </row>
    <row r="327" spans="1:19" s="66" customFormat="1">
      <c r="A327" s="150"/>
      <c r="B327" s="26"/>
      <c r="C327" s="26"/>
      <c r="D327" s="67"/>
      <c r="E327" s="67"/>
      <c r="F327" s="26"/>
      <c r="G327" s="69"/>
      <c r="I327" s="26"/>
      <c r="J327" s="69"/>
      <c r="K327" s="69"/>
      <c r="L327" s="67"/>
      <c r="M327" s="69"/>
      <c r="N327" s="71"/>
      <c r="O327" s="72"/>
      <c r="P327" s="26"/>
      <c r="Q327" s="26"/>
      <c r="R327" s="26"/>
      <c r="S327" s="26"/>
    </row>
    <row r="328" spans="1:19" s="66" customFormat="1">
      <c r="A328" s="150"/>
      <c r="B328" s="26"/>
      <c r="C328" s="26"/>
      <c r="D328" s="67"/>
      <c r="E328" s="67"/>
      <c r="F328" s="26"/>
      <c r="G328" s="69"/>
      <c r="I328" s="26"/>
      <c r="J328" s="69"/>
      <c r="K328" s="69"/>
      <c r="L328" s="67"/>
      <c r="M328" s="69"/>
      <c r="N328" s="71"/>
      <c r="O328" s="72"/>
      <c r="P328" s="26"/>
      <c r="Q328" s="26"/>
      <c r="R328" s="26"/>
      <c r="S328" s="26"/>
    </row>
    <row r="329" spans="1:19" s="66" customFormat="1">
      <c r="A329" s="150"/>
      <c r="B329" s="26"/>
      <c r="C329" s="26"/>
      <c r="D329" s="67"/>
      <c r="E329" s="67"/>
      <c r="F329" s="26"/>
      <c r="G329" s="69"/>
      <c r="I329" s="26"/>
      <c r="J329" s="69"/>
      <c r="K329" s="69"/>
      <c r="L329" s="67"/>
      <c r="M329" s="69"/>
      <c r="N329" s="71"/>
      <c r="O329" s="72"/>
      <c r="P329" s="26"/>
      <c r="Q329" s="26"/>
      <c r="R329" s="26"/>
      <c r="S329" s="26"/>
    </row>
    <row r="330" spans="1:19" s="66" customFormat="1">
      <c r="A330" s="150"/>
      <c r="B330" s="26"/>
      <c r="C330" s="26"/>
      <c r="D330" s="67"/>
      <c r="E330" s="67"/>
      <c r="F330" s="26"/>
      <c r="G330" s="69"/>
      <c r="I330" s="26"/>
      <c r="J330" s="69"/>
      <c r="K330" s="69"/>
      <c r="L330" s="67"/>
      <c r="M330" s="69"/>
      <c r="N330" s="71"/>
      <c r="O330" s="72"/>
      <c r="P330" s="26"/>
      <c r="Q330" s="26"/>
      <c r="R330" s="26"/>
      <c r="S330" s="26"/>
    </row>
    <row r="331" spans="1:19" s="66" customFormat="1">
      <c r="A331" s="150"/>
      <c r="B331" s="26"/>
      <c r="C331" s="26"/>
      <c r="D331" s="67"/>
      <c r="E331" s="67"/>
      <c r="F331" s="26"/>
      <c r="G331" s="69"/>
      <c r="I331" s="26"/>
      <c r="J331" s="69"/>
      <c r="K331" s="69"/>
      <c r="L331" s="67"/>
      <c r="M331" s="69"/>
      <c r="N331" s="71"/>
      <c r="O331" s="72"/>
      <c r="P331" s="26"/>
      <c r="Q331" s="26"/>
      <c r="R331" s="26"/>
      <c r="S331" s="26"/>
    </row>
    <row r="332" spans="1:19" s="66" customFormat="1">
      <c r="A332" s="150"/>
      <c r="B332" s="26"/>
      <c r="C332" s="26"/>
      <c r="D332" s="67"/>
      <c r="E332" s="67"/>
      <c r="F332" s="26"/>
      <c r="G332" s="69"/>
      <c r="I332" s="26"/>
      <c r="J332" s="69"/>
      <c r="K332" s="69"/>
      <c r="L332" s="67"/>
      <c r="M332" s="69"/>
      <c r="N332" s="71"/>
      <c r="O332" s="72"/>
      <c r="P332" s="26"/>
      <c r="Q332" s="26"/>
      <c r="R332" s="26"/>
      <c r="S332" s="26"/>
    </row>
    <row r="333" spans="1:19" s="66" customFormat="1">
      <c r="A333" s="150"/>
      <c r="B333" s="26"/>
      <c r="C333" s="26"/>
      <c r="D333" s="67"/>
      <c r="E333" s="67"/>
      <c r="F333" s="26"/>
      <c r="G333" s="69"/>
      <c r="I333" s="26"/>
      <c r="J333" s="69"/>
      <c r="K333" s="69"/>
      <c r="L333" s="67"/>
      <c r="M333" s="69"/>
      <c r="N333" s="71"/>
      <c r="O333" s="72"/>
      <c r="P333" s="26"/>
      <c r="Q333" s="26"/>
      <c r="R333" s="26"/>
      <c r="S333" s="26"/>
    </row>
    <row r="334" spans="1:19" s="66" customFormat="1">
      <c r="A334" s="150"/>
      <c r="B334" s="26"/>
      <c r="C334" s="26"/>
      <c r="D334" s="67"/>
      <c r="E334" s="67"/>
      <c r="F334" s="26"/>
      <c r="G334" s="69"/>
      <c r="I334" s="26"/>
      <c r="J334" s="69"/>
      <c r="K334" s="69"/>
      <c r="L334" s="67"/>
      <c r="M334" s="69"/>
      <c r="N334" s="71"/>
      <c r="O334" s="72"/>
      <c r="P334" s="26"/>
      <c r="Q334" s="26"/>
      <c r="R334" s="26"/>
      <c r="S334" s="26"/>
    </row>
    <row r="335" spans="1:19" s="66" customFormat="1">
      <c r="A335" s="150"/>
      <c r="B335" s="26"/>
      <c r="C335" s="26"/>
      <c r="D335" s="67"/>
      <c r="E335" s="67"/>
      <c r="F335" s="26"/>
      <c r="G335" s="69"/>
      <c r="I335" s="26"/>
      <c r="J335" s="69"/>
      <c r="K335" s="69"/>
      <c r="L335" s="67"/>
      <c r="M335" s="69"/>
      <c r="N335" s="71"/>
      <c r="O335" s="72"/>
      <c r="P335" s="26"/>
      <c r="Q335" s="26"/>
      <c r="R335" s="26"/>
      <c r="S335" s="26"/>
    </row>
    <row r="336" spans="1:19" s="66" customFormat="1">
      <c r="A336" s="150"/>
      <c r="B336" s="26"/>
      <c r="C336" s="26"/>
      <c r="D336" s="67"/>
      <c r="E336" s="67"/>
      <c r="F336" s="26"/>
      <c r="G336" s="69"/>
      <c r="I336" s="26"/>
      <c r="J336" s="69"/>
      <c r="K336" s="69"/>
      <c r="L336" s="67"/>
      <c r="M336" s="69"/>
      <c r="N336" s="71"/>
      <c r="O336" s="72"/>
      <c r="P336" s="26"/>
      <c r="Q336" s="26"/>
      <c r="R336" s="26"/>
      <c r="S336" s="26"/>
    </row>
    <row r="337" spans="1:19" s="66" customFormat="1">
      <c r="A337" s="150"/>
      <c r="B337" s="26"/>
      <c r="C337" s="26"/>
      <c r="D337" s="67"/>
      <c r="E337" s="67"/>
      <c r="F337" s="26"/>
      <c r="G337" s="69"/>
      <c r="I337" s="26"/>
      <c r="J337" s="69"/>
      <c r="K337" s="69"/>
      <c r="L337" s="67"/>
      <c r="M337" s="69"/>
      <c r="N337" s="71"/>
      <c r="O337" s="72"/>
      <c r="P337" s="26"/>
      <c r="Q337" s="26"/>
      <c r="R337" s="26"/>
      <c r="S337" s="26"/>
    </row>
    <row r="338" spans="1:19" s="66" customFormat="1">
      <c r="A338" s="150"/>
      <c r="B338" s="26"/>
      <c r="C338" s="26"/>
      <c r="D338" s="67"/>
      <c r="E338" s="67"/>
      <c r="F338" s="26"/>
      <c r="G338" s="69"/>
      <c r="I338" s="26"/>
      <c r="J338" s="69"/>
      <c r="K338" s="69"/>
      <c r="L338" s="67"/>
      <c r="M338" s="69"/>
      <c r="N338" s="71"/>
      <c r="O338" s="72"/>
      <c r="P338" s="26"/>
      <c r="Q338" s="26"/>
      <c r="R338" s="26"/>
      <c r="S338" s="26"/>
    </row>
    <row r="339" spans="1:19" s="66" customFormat="1">
      <c r="A339" s="150"/>
      <c r="B339" s="26"/>
      <c r="C339" s="26"/>
      <c r="D339" s="67"/>
      <c r="E339" s="67"/>
      <c r="F339" s="26"/>
      <c r="G339" s="69"/>
      <c r="I339" s="26"/>
      <c r="J339" s="69"/>
      <c r="K339" s="69"/>
      <c r="L339" s="67"/>
      <c r="M339" s="69"/>
      <c r="N339" s="71"/>
      <c r="O339" s="72"/>
      <c r="P339" s="26"/>
      <c r="Q339" s="26"/>
      <c r="R339" s="26"/>
      <c r="S339" s="26"/>
    </row>
    <row r="340" spans="1:19" s="66" customFormat="1">
      <c r="A340" s="150"/>
      <c r="B340" s="26"/>
      <c r="C340" s="26"/>
      <c r="D340" s="67"/>
      <c r="E340" s="67"/>
      <c r="F340" s="26"/>
      <c r="G340" s="69"/>
      <c r="I340" s="26"/>
      <c r="J340" s="69"/>
      <c r="K340" s="69"/>
      <c r="L340" s="67"/>
      <c r="M340" s="69"/>
      <c r="N340" s="71"/>
      <c r="O340" s="72"/>
      <c r="P340" s="26"/>
      <c r="Q340" s="26"/>
      <c r="R340" s="26"/>
      <c r="S340" s="26"/>
    </row>
    <row r="341" spans="1:19" s="66" customFormat="1">
      <c r="A341" s="150"/>
      <c r="B341" s="26"/>
      <c r="C341" s="26"/>
      <c r="D341" s="67"/>
      <c r="E341" s="67"/>
      <c r="F341" s="26"/>
      <c r="G341" s="69"/>
      <c r="I341" s="26"/>
      <c r="J341" s="69"/>
      <c r="K341" s="69"/>
      <c r="L341" s="67"/>
      <c r="M341" s="69"/>
      <c r="N341" s="71"/>
      <c r="O341" s="72"/>
      <c r="P341" s="26"/>
      <c r="Q341" s="26"/>
      <c r="R341" s="26"/>
      <c r="S341" s="26"/>
    </row>
    <row r="342" spans="1:19" s="66" customFormat="1">
      <c r="A342" s="150"/>
      <c r="B342" s="26"/>
      <c r="C342" s="26"/>
      <c r="D342" s="67"/>
      <c r="E342" s="67"/>
      <c r="F342" s="26"/>
      <c r="G342" s="69"/>
      <c r="I342" s="26"/>
      <c r="J342" s="69"/>
      <c r="K342" s="69"/>
      <c r="L342" s="67"/>
      <c r="M342" s="69"/>
      <c r="N342" s="71"/>
      <c r="O342" s="72"/>
      <c r="P342" s="26"/>
      <c r="Q342" s="26"/>
      <c r="R342" s="26"/>
      <c r="S342" s="26"/>
    </row>
    <row r="343" spans="1:19" s="66" customFormat="1">
      <c r="A343" s="150"/>
      <c r="B343" s="26"/>
      <c r="C343" s="26"/>
      <c r="D343" s="67"/>
      <c r="E343" s="67"/>
      <c r="F343" s="26"/>
      <c r="G343" s="69"/>
      <c r="I343" s="26"/>
      <c r="J343" s="69"/>
      <c r="K343" s="69"/>
      <c r="L343" s="67"/>
      <c r="M343" s="69"/>
      <c r="N343" s="71"/>
      <c r="O343" s="72"/>
      <c r="P343" s="26"/>
      <c r="Q343" s="26"/>
      <c r="R343" s="26"/>
      <c r="S343" s="26"/>
    </row>
    <row r="344" spans="1:19" s="66" customFormat="1">
      <c r="A344" s="150"/>
      <c r="B344" s="26"/>
      <c r="C344" s="26"/>
      <c r="D344" s="67"/>
      <c r="E344" s="67"/>
      <c r="F344" s="26"/>
      <c r="G344" s="69"/>
      <c r="I344" s="26"/>
      <c r="J344" s="69"/>
      <c r="K344" s="69"/>
      <c r="L344" s="67"/>
      <c r="M344" s="69"/>
      <c r="N344" s="71"/>
      <c r="O344" s="72"/>
      <c r="P344" s="26"/>
      <c r="Q344" s="26"/>
      <c r="R344" s="26"/>
      <c r="S344" s="26"/>
    </row>
    <row r="345" spans="1:19">
      <c r="A345" s="24"/>
    </row>
    <row r="346" spans="1:19">
      <c r="A346" s="24"/>
    </row>
    <row r="347" spans="1:19">
      <c r="A347" s="24"/>
    </row>
    <row r="348" spans="1:19">
      <c r="A348" s="24"/>
    </row>
    <row r="349" spans="1:19">
      <c r="A349" s="24"/>
    </row>
    <row r="350" spans="1:19">
      <c r="A350" s="24"/>
    </row>
    <row r="351" spans="1:19">
      <c r="A351" s="24"/>
    </row>
    <row r="352" spans="1:19">
      <c r="A352" s="24"/>
    </row>
    <row r="353" spans="1:19">
      <c r="A353" s="24"/>
    </row>
    <row r="354" spans="1:19">
      <c r="A354" s="24"/>
    </row>
    <row r="355" spans="1:19">
      <c r="A355" s="24"/>
    </row>
    <row r="356" spans="1:19">
      <c r="A356" s="24"/>
    </row>
    <row r="357" spans="1:19">
      <c r="A357" s="24"/>
    </row>
    <row r="358" spans="1:19">
      <c r="A358" s="24"/>
    </row>
    <row r="359" spans="1:19">
      <c r="A359" s="24"/>
    </row>
    <row r="360" spans="1:19" s="66" customFormat="1">
      <c r="A360" s="150"/>
      <c r="B360" s="26"/>
      <c r="C360" s="26"/>
      <c r="D360" s="67"/>
      <c r="E360" s="67"/>
      <c r="F360" s="26"/>
      <c r="G360" s="69"/>
      <c r="I360" s="26"/>
      <c r="J360" s="69"/>
      <c r="K360" s="69"/>
      <c r="L360" s="67"/>
      <c r="M360" s="69"/>
      <c r="N360" s="71"/>
      <c r="O360" s="72"/>
      <c r="P360" s="26"/>
      <c r="Q360" s="26"/>
      <c r="R360" s="26"/>
      <c r="S360" s="26"/>
    </row>
    <row r="361" spans="1:19" s="66" customFormat="1">
      <c r="A361" s="150"/>
      <c r="B361" s="26"/>
      <c r="C361" s="26"/>
      <c r="D361" s="67"/>
      <c r="E361" s="67"/>
      <c r="F361" s="26"/>
      <c r="G361" s="69"/>
      <c r="I361" s="26"/>
      <c r="J361" s="69"/>
      <c r="K361" s="69"/>
      <c r="L361" s="67"/>
      <c r="M361" s="69"/>
      <c r="N361" s="71"/>
      <c r="O361" s="72"/>
      <c r="P361" s="26"/>
      <c r="Q361" s="26"/>
      <c r="R361" s="26"/>
      <c r="S361" s="26"/>
    </row>
    <row r="362" spans="1:19" s="66" customFormat="1">
      <c r="A362" s="150"/>
      <c r="B362" s="26"/>
      <c r="C362" s="26"/>
      <c r="D362" s="67"/>
      <c r="E362" s="67"/>
      <c r="F362" s="26"/>
      <c r="G362" s="69"/>
      <c r="I362" s="26"/>
      <c r="J362" s="69"/>
      <c r="K362" s="69"/>
      <c r="L362" s="67"/>
      <c r="M362" s="69"/>
      <c r="N362" s="71"/>
      <c r="O362" s="72"/>
      <c r="P362" s="26"/>
      <c r="Q362" s="26"/>
      <c r="R362" s="26"/>
      <c r="S362" s="26"/>
    </row>
    <row r="363" spans="1:19" s="66" customFormat="1">
      <c r="A363" s="150"/>
      <c r="B363" s="26"/>
      <c r="C363" s="26"/>
      <c r="D363" s="67"/>
      <c r="E363" s="67"/>
      <c r="F363" s="26"/>
      <c r="G363" s="69"/>
      <c r="I363" s="26"/>
      <c r="J363" s="69"/>
      <c r="K363" s="69"/>
      <c r="L363" s="67"/>
      <c r="M363" s="69"/>
      <c r="N363" s="71"/>
      <c r="O363" s="72"/>
      <c r="P363" s="26"/>
      <c r="Q363" s="26"/>
      <c r="R363" s="26"/>
      <c r="S363" s="26"/>
    </row>
    <row r="364" spans="1:19" s="66" customFormat="1">
      <c r="A364" s="150"/>
      <c r="B364" s="26"/>
      <c r="C364" s="26"/>
      <c r="D364" s="67"/>
      <c r="E364" s="67"/>
      <c r="F364" s="26"/>
      <c r="G364" s="69"/>
      <c r="I364" s="26"/>
      <c r="J364" s="69"/>
      <c r="K364" s="69"/>
      <c r="L364" s="67"/>
      <c r="M364" s="69"/>
      <c r="N364" s="71"/>
      <c r="O364" s="72"/>
      <c r="P364" s="26"/>
      <c r="Q364" s="26"/>
      <c r="R364" s="26"/>
      <c r="S364" s="26"/>
    </row>
    <row r="365" spans="1:19" s="66" customFormat="1">
      <c r="A365" s="150"/>
      <c r="B365" s="26"/>
      <c r="C365" s="26"/>
      <c r="D365" s="67"/>
      <c r="E365" s="67"/>
      <c r="F365" s="26"/>
      <c r="G365" s="69"/>
      <c r="I365" s="26"/>
      <c r="J365" s="69"/>
      <c r="K365" s="69"/>
      <c r="L365" s="67"/>
      <c r="M365" s="69"/>
      <c r="N365" s="71"/>
      <c r="O365" s="72"/>
      <c r="P365" s="26"/>
      <c r="Q365" s="26"/>
      <c r="R365" s="26"/>
      <c r="S365" s="26"/>
    </row>
    <row r="366" spans="1:19" s="66" customFormat="1">
      <c r="A366" s="150"/>
      <c r="B366" s="26"/>
      <c r="C366" s="26"/>
      <c r="D366" s="67"/>
      <c r="E366" s="67"/>
      <c r="F366" s="26"/>
      <c r="G366" s="69"/>
      <c r="I366" s="26"/>
      <c r="J366" s="69"/>
      <c r="K366" s="69"/>
      <c r="L366" s="67"/>
      <c r="M366" s="69"/>
      <c r="N366" s="71"/>
      <c r="O366" s="72"/>
      <c r="P366" s="26"/>
      <c r="Q366" s="26"/>
      <c r="R366" s="26"/>
      <c r="S366" s="26"/>
    </row>
    <row r="367" spans="1:19" s="66" customFormat="1">
      <c r="A367" s="150"/>
      <c r="B367" s="26"/>
      <c r="C367" s="26"/>
      <c r="D367" s="67"/>
      <c r="E367" s="67"/>
      <c r="F367" s="26"/>
      <c r="G367" s="69"/>
      <c r="I367" s="26"/>
      <c r="J367" s="69"/>
      <c r="K367" s="69"/>
      <c r="L367" s="67"/>
      <c r="M367" s="69"/>
      <c r="N367" s="71"/>
      <c r="O367" s="72"/>
      <c r="P367" s="26"/>
      <c r="Q367" s="26"/>
      <c r="R367" s="26"/>
      <c r="S367" s="26"/>
    </row>
    <row r="368" spans="1:19" s="66" customFormat="1">
      <c r="A368" s="150"/>
      <c r="B368" s="26"/>
      <c r="C368" s="26"/>
      <c r="D368" s="67"/>
      <c r="E368" s="67"/>
      <c r="F368" s="26"/>
      <c r="G368" s="69"/>
      <c r="I368" s="26"/>
      <c r="J368" s="69"/>
      <c r="K368" s="69"/>
      <c r="L368" s="67"/>
      <c r="M368" s="69"/>
      <c r="N368" s="71"/>
      <c r="O368" s="72"/>
      <c r="P368" s="26"/>
      <c r="Q368" s="26"/>
      <c r="R368" s="26"/>
      <c r="S368" s="26"/>
    </row>
    <row r="369" spans="1:19" s="66" customFormat="1">
      <c r="A369" s="150"/>
      <c r="B369" s="26"/>
      <c r="C369" s="26"/>
      <c r="D369" s="67"/>
      <c r="E369" s="67"/>
      <c r="F369" s="26"/>
      <c r="G369" s="69"/>
      <c r="I369" s="26"/>
      <c r="J369" s="69"/>
      <c r="K369" s="69"/>
      <c r="L369" s="67"/>
      <c r="M369" s="69"/>
      <c r="N369" s="71"/>
      <c r="O369" s="72"/>
      <c r="P369" s="26"/>
      <c r="Q369" s="26"/>
      <c r="R369" s="26"/>
      <c r="S369" s="26"/>
    </row>
    <row r="370" spans="1:19" s="66" customFormat="1">
      <c r="A370" s="150"/>
      <c r="B370" s="26"/>
      <c r="C370" s="26"/>
      <c r="D370" s="67"/>
      <c r="E370" s="67"/>
      <c r="F370" s="26"/>
      <c r="G370" s="69"/>
      <c r="I370" s="26"/>
      <c r="J370" s="69"/>
      <c r="K370" s="69"/>
      <c r="L370" s="67"/>
      <c r="M370" s="69"/>
      <c r="N370" s="71"/>
      <c r="O370" s="72"/>
      <c r="P370" s="26"/>
      <c r="Q370" s="26"/>
      <c r="R370" s="26"/>
      <c r="S370" s="26"/>
    </row>
    <row r="371" spans="1:19" s="66" customFormat="1">
      <c r="A371" s="150"/>
      <c r="B371" s="26"/>
      <c r="C371" s="26"/>
      <c r="D371" s="67"/>
      <c r="E371" s="67"/>
      <c r="F371" s="26"/>
      <c r="G371" s="69"/>
      <c r="I371" s="26"/>
      <c r="J371" s="69"/>
      <c r="K371" s="69"/>
      <c r="L371" s="67"/>
      <c r="M371" s="69"/>
      <c r="N371" s="71"/>
      <c r="O371" s="72"/>
      <c r="P371" s="26"/>
      <c r="Q371" s="26"/>
      <c r="R371" s="26"/>
      <c r="S371" s="26"/>
    </row>
    <row r="372" spans="1:19" s="66" customFormat="1">
      <c r="A372" s="150"/>
      <c r="B372" s="26"/>
      <c r="C372" s="26"/>
      <c r="D372" s="67"/>
      <c r="E372" s="67"/>
      <c r="F372" s="26"/>
      <c r="G372" s="69"/>
      <c r="I372" s="26"/>
      <c r="J372" s="69"/>
      <c r="K372" s="69"/>
      <c r="L372" s="67"/>
      <c r="M372" s="69"/>
      <c r="N372" s="71"/>
      <c r="O372" s="72"/>
      <c r="P372" s="26"/>
      <c r="Q372" s="26"/>
      <c r="R372" s="26"/>
      <c r="S372" s="26"/>
    </row>
    <row r="373" spans="1:19" s="66" customFormat="1">
      <c r="A373" s="150"/>
      <c r="B373" s="26"/>
      <c r="C373" s="26"/>
      <c r="D373" s="67"/>
      <c r="E373" s="67"/>
      <c r="F373" s="26"/>
      <c r="G373" s="69"/>
      <c r="I373" s="26"/>
      <c r="J373" s="69"/>
      <c r="K373" s="69"/>
      <c r="L373" s="67"/>
      <c r="M373" s="69"/>
      <c r="N373" s="71"/>
      <c r="O373" s="72"/>
      <c r="P373" s="26"/>
      <c r="Q373" s="26"/>
      <c r="R373" s="26"/>
      <c r="S373" s="26"/>
    </row>
    <row r="374" spans="1:19" s="66" customFormat="1">
      <c r="A374" s="150"/>
      <c r="B374" s="26"/>
      <c r="C374" s="26"/>
      <c r="D374" s="67"/>
      <c r="E374" s="67"/>
      <c r="F374" s="26"/>
      <c r="G374" s="69"/>
      <c r="I374" s="26"/>
      <c r="J374" s="69"/>
      <c r="K374" s="69"/>
      <c r="L374" s="67"/>
      <c r="M374" s="69"/>
      <c r="N374" s="71"/>
      <c r="O374" s="72"/>
      <c r="P374" s="26"/>
      <c r="Q374" s="26"/>
      <c r="R374" s="26"/>
      <c r="S374" s="26"/>
    </row>
    <row r="375" spans="1:19" s="66" customFormat="1">
      <c r="A375" s="150"/>
      <c r="B375" s="26"/>
      <c r="C375" s="26"/>
      <c r="D375" s="67"/>
      <c r="E375" s="67"/>
      <c r="F375" s="26"/>
      <c r="G375" s="69"/>
      <c r="I375" s="26"/>
      <c r="J375" s="69"/>
      <c r="K375" s="69"/>
      <c r="L375" s="67"/>
      <c r="M375" s="69"/>
      <c r="N375" s="71"/>
      <c r="O375" s="72"/>
      <c r="P375" s="26"/>
      <c r="Q375" s="26"/>
      <c r="R375" s="26"/>
      <c r="S375" s="26"/>
    </row>
    <row r="376" spans="1:19" s="66" customFormat="1">
      <c r="A376" s="150"/>
      <c r="B376" s="26"/>
      <c r="C376" s="26"/>
      <c r="D376" s="67"/>
      <c r="E376" s="67"/>
      <c r="F376" s="26"/>
      <c r="G376" s="69"/>
      <c r="I376" s="26"/>
      <c r="J376" s="69"/>
      <c r="K376" s="69"/>
      <c r="L376" s="67"/>
      <c r="M376" s="69"/>
      <c r="N376" s="71"/>
      <c r="O376" s="72"/>
      <c r="P376" s="26"/>
      <c r="Q376" s="26"/>
      <c r="R376" s="26"/>
      <c r="S376" s="26"/>
    </row>
    <row r="377" spans="1:19" s="66" customFormat="1">
      <c r="A377" s="150"/>
      <c r="B377" s="26"/>
      <c r="C377" s="26"/>
      <c r="D377" s="67"/>
      <c r="E377" s="67"/>
      <c r="F377" s="26"/>
      <c r="G377" s="69"/>
      <c r="I377" s="26"/>
      <c r="J377" s="69"/>
      <c r="K377" s="69"/>
      <c r="L377" s="67"/>
      <c r="M377" s="69"/>
      <c r="N377" s="71"/>
      <c r="O377" s="72"/>
      <c r="P377" s="26"/>
      <c r="Q377" s="26"/>
      <c r="R377" s="26"/>
      <c r="S377" s="26"/>
    </row>
    <row r="378" spans="1:19" s="66" customFormat="1">
      <c r="A378" s="150"/>
      <c r="B378" s="26"/>
      <c r="C378" s="26"/>
      <c r="D378" s="67"/>
      <c r="E378" s="67"/>
      <c r="F378" s="26"/>
      <c r="G378" s="69"/>
      <c r="I378" s="26"/>
      <c r="J378" s="69"/>
      <c r="K378" s="69"/>
      <c r="L378" s="67"/>
      <c r="M378" s="69"/>
      <c r="N378" s="71"/>
      <c r="O378" s="72"/>
      <c r="P378" s="26"/>
      <c r="Q378" s="26"/>
      <c r="R378" s="26"/>
      <c r="S378" s="26"/>
    </row>
    <row r="379" spans="1:19" s="66" customFormat="1">
      <c r="A379" s="150"/>
      <c r="B379" s="26"/>
      <c r="C379" s="26"/>
      <c r="D379" s="67"/>
      <c r="E379" s="67"/>
      <c r="F379" s="26"/>
      <c r="G379" s="69"/>
      <c r="I379" s="26"/>
      <c r="J379" s="69"/>
      <c r="K379" s="69"/>
      <c r="L379" s="67"/>
      <c r="M379" s="69"/>
      <c r="N379" s="71"/>
      <c r="O379" s="72"/>
      <c r="P379" s="26"/>
      <c r="Q379" s="26"/>
      <c r="R379" s="26"/>
      <c r="S379" s="26"/>
    </row>
    <row r="380" spans="1:19" s="66" customFormat="1">
      <c r="A380" s="150"/>
      <c r="B380" s="26"/>
      <c r="C380" s="26"/>
      <c r="D380" s="67"/>
      <c r="E380" s="67"/>
      <c r="F380" s="26"/>
      <c r="G380" s="69"/>
      <c r="I380" s="26"/>
      <c r="J380" s="69"/>
      <c r="K380" s="69"/>
      <c r="L380" s="67"/>
      <c r="M380" s="69"/>
      <c r="N380" s="71"/>
      <c r="O380" s="72"/>
      <c r="P380" s="26"/>
      <c r="Q380" s="26"/>
      <c r="R380" s="26"/>
      <c r="S380" s="26"/>
    </row>
    <row r="381" spans="1:19" s="66" customFormat="1">
      <c r="A381" s="150"/>
      <c r="B381" s="26"/>
      <c r="C381" s="26"/>
      <c r="D381" s="67"/>
      <c r="E381" s="67"/>
      <c r="F381" s="26"/>
      <c r="G381" s="69"/>
      <c r="I381" s="26"/>
      <c r="J381" s="69"/>
      <c r="K381" s="69"/>
      <c r="L381" s="67"/>
      <c r="M381" s="69"/>
      <c r="N381" s="71"/>
      <c r="O381" s="72"/>
      <c r="P381" s="26"/>
      <c r="Q381" s="26"/>
      <c r="R381" s="26"/>
      <c r="S381" s="26"/>
    </row>
    <row r="382" spans="1:19" s="66" customFormat="1">
      <c r="A382" s="150"/>
      <c r="B382" s="26"/>
      <c r="C382" s="26"/>
      <c r="D382" s="67"/>
      <c r="E382" s="67"/>
      <c r="F382" s="26"/>
      <c r="G382" s="69"/>
      <c r="I382" s="26"/>
      <c r="J382" s="69"/>
      <c r="K382" s="69"/>
      <c r="L382" s="67"/>
      <c r="M382" s="69"/>
      <c r="N382" s="71"/>
      <c r="O382" s="72"/>
      <c r="P382" s="26"/>
      <c r="Q382" s="26"/>
      <c r="R382" s="26"/>
      <c r="S382" s="26"/>
    </row>
    <row r="383" spans="1:19" s="66" customFormat="1">
      <c r="A383" s="150"/>
      <c r="B383" s="26"/>
      <c r="C383" s="26"/>
      <c r="D383" s="67"/>
      <c r="E383" s="67"/>
      <c r="F383" s="26"/>
      <c r="G383" s="69"/>
      <c r="I383" s="26"/>
      <c r="J383" s="69"/>
      <c r="K383" s="69"/>
      <c r="L383" s="67"/>
      <c r="M383" s="69"/>
      <c r="N383" s="71"/>
      <c r="O383" s="72"/>
      <c r="P383" s="26"/>
      <c r="Q383" s="26"/>
      <c r="R383" s="26"/>
      <c r="S383" s="26"/>
    </row>
    <row r="384" spans="1:19" s="66" customFormat="1">
      <c r="A384" s="150"/>
      <c r="B384" s="26"/>
      <c r="C384" s="26"/>
      <c r="D384" s="67"/>
      <c r="E384" s="67"/>
      <c r="F384" s="26"/>
      <c r="G384" s="69"/>
      <c r="I384" s="26"/>
      <c r="J384" s="69"/>
      <c r="K384" s="69"/>
      <c r="L384" s="67"/>
      <c r="M384" s="69"/>
      <c r="N384" s="71"/>
      <c r="O384" s="72"/>
      <c r="P384" s="26"/>
      <c r="Q384" s="26"/>
      <c r="R384" s="26"/>
      <c r="S384" s="26"/>
    </row>
    <row r="385" spans="1:19" s="66" customFormat="1">
      <c r="A385" s="150"/>
      <c r="B385" s="26"/>
      <c r="C385" s="26"/>
      <c r="D385" s="67"/>
      <c r="E385" s="67"/>
      <c r="F385" s="26"/>
      <c r="G385" s="69"/>
      <c r="I385" s="26"/>
      <c r="J385" s="69"/>
      <c r="K385" s="69"/>
      <c r="L385" s="67"/>
      <c r="M385" s="69"/>
      <c r="N385" s="71"/>
      <c r="O385" s="72"/>
      <c r="P385" s="26"/>
      <c r="Q385" s="26"/>
      <c r="R385" s="26"/>
      <c r="S385" s="26"/>
    </row>
    <row r="386" spans="1:19" s="66" customFormat="1">
      <c r="A386" s="150"/>
      <c r="B386" s="26"/>
      <c r="C386" s="26"/>
      <c r="D386" s="67"/>
      <c r="E386" s="67"/>
      <c r="F386" s="26"/>
      <c r="G386" s="69"/>
      <c r="I386" s="26"/>
      <c r="J386" s="69"/>
      <c r="K386" s="69"/>
      <c r="L386" s="67"/>
      <c r="M386" s="69"/>
      <c r="N386" s="71"/>
      <c r="O386" s="72"/>
      <c r="P386" s="26"/>
      <c r="Q386" s="26"/>
      <c r="R386" s="26"/>
      <c r="S386" s="26"/>
    </row>
    <row r="387" spans="1:19" s="66" customFormat="1">
      <c r="A387" s="150"/>
      <c r="B387" s="26"/>
      <c r="C387" s="26"/>
      <c r="D387" s="67"/>
      <c r="E387" s="67"/>
      <c r="F387" s="26"/>
      <c r="G387" s="69"/>
      <c r="I387" s="26"/>
      <c r="J387" s="69"/>
      <c r="K387" s="69"/>
      <c r="L387" s="67"/>
      <c r="M387" s="69"/>
      <c r="N387" s="71"/>
      <c r="O387" s="72"/>
      <c r="P387" s="26"/>
      <c r="Q387" s="26"/>
      <c r="R387" s="26"/>
      <c r="S387" s="26"/>
    </row>
    <row r="388" spans="1:19" s="66" customFormat="1">
      <c r="A388" s="150"/>
      <c r="B388" s="26"/>
      <c r="C388" s="26"/>
      <c r="D388" s="67"/>
      <c r="E388" s="67"/>
      <c r="F388" s="26"/>
      <c r="G388" s="69"/>
      <c r="I388" s="26"/>
      <c r="J388" s="69"/>
      <c r="K388" s="69"/>
      <c r="L388" s="67"/>
      <c r="M388" s="69"/>
      <c r="N388" s="71"/>
      <c r="O388" s="72"/>
      <c r="P388" s="26"/>
      <c r="Q388" s="26"/>
      <c r="R388" s="26"/>
      <c r="S388" s="26"/>
    </row>
    <row r="389" spans="1:19" s="66" customFormat="1">
      <c r="A389" s="150"/>
      <c r="B389" s="26"/>
      <c r="C389" s="26"/>
      <c r="D389" s="67"/>
      <c r="E389" s="67"/>
      <c r="F389" s="26"/>
      <c r="G389" s="69"/>
      <c r="I389" s="26"/>
      <c r="J389" s="69"/>
      <c r="K389" s="69"/>
      <c r="L389" s="67"/>
      <c r="M389" s="69"/>
      <c r="N389" s="71"/>
      <c r="O389" s="72"/>
      <c r="P389" s="26"/>
      <c r="Q389" s="26"/>
      <c r="R389" s="26"/>
      <c r="S389" s="26"/>
    </row>
    <row r="390" spans="1:19" s="66" customFormat="1">
      <c r="A390" s="150"/>
      <c r="B390" s="26"/>
      <c r="C390" s="26"/>
      <c r="D390" s="67"/>
      <c r="E390" s="67"/>
      <c r="F390" s="26"/>
      <c r="G390" s="69"/>
      <c r="I390" s="26"/>
      <c r="J390" s="69"/>
      <c r="K390" s="69"/>
      <c r="L390" s="67"/>
      <c r="M390" s="69"/>
      <c r="N390" s="71"/>
      <c r="O390" s="72"/>
      <c r="P390" s="26"/>
      <c r="Q390" s="26"/>
      <c r="R390" s="26"/>
      <c r="S390" s="26"/>
    </row>
    <row r="391" spans="1:19" s="66" customFormat="1">
      <c r="A391" s="150"/>
      <c r="B391" s="26"/>
      <c r="C391" s="26"/>
      <c r="D391" s="67"/>
      <c r="E391" s="67"/>
      <c r="F391" s="26"/>
      <c r="G391" s="69"/>
      <c r="I391" s="26"/>
      <c r="J391" s="69"/>
      <c r="K391" s="69"/>
      <c r="L391" s="67"/>
      <c r="M391" s="69"/>
      <c r="N391" s="71"/>
      <c r="O391" s="72"/>
      <c r="P391" s="26"/>
      <c r="Q391" s="26"/>
      <c r="R391" s="26"/>
      <c r="S391" s="26"/>
    </row>
    <row r="392" spans="1:19" s="66" customFormat="1">
      <c r="A392" s="150"/>
      <c r="B392" s="26"/>
      <c r="C392" s="26"/>
      <c r="D392" s="67"/>
      <c r="E392" s="67"/>
      <c r="F392" s="26"/>
      <c r="G392" s="69"/>
      <c r="I392" s="26"/>
      <c r="J392" s="69"/>
      <c r="K392" s="69"/>
      <c r="L392" s="67"/>
      <c r="M392" s="69"/>
      <c r="N392" s="71"/>
      <c r="O392" s="72"/>
      <c r="P392" s="26"/>
      <c r="Q392" s="26"/>
      <c r="R392" s="26"/>
      <c r="S392" s="26"/>
    </row>
    <row r="393" spans="1:19" s="66" customFormat="1">
      <c r="A393" s="150"/>
      <c r="B393" s="26"/>
      <c r="C393" s="26"/>
      <c r="D393" s="67"/>
      <c r="E393" s="67"/>
      <c r="F393" s="26"/>
      <c r="G393" s="69"/>
      <c r="I393" s="26"/>
      <c r="J393" s="69"/>
      <c r="K393" s="69"/>
      <c r="L393" s="67"/>
      <c r="M393" s="69"/>
      <c r="N393" s="71"/>
      <c r="O393" s="72"/>
      <c r="P393" s="26"/>
      <c r="Q393" s="26"/>
      <c r="R393" s="26"/>
      <c r="S393" s="26"/>
    </row>
    <row r="394" spans="1:19" s="66" customFormat="1">
      <c r="A394" s="150"/>
      <c r="B394" s="26"/>
      <c r="C394" s="26"/>
      <c r="D394" s="67"/>
      <c r="E394" s="67"/>
      <c r="F394" s="26"/>
      <c r="G394" s="69"/>
      <c r="I394" s="26"/>
      <c r="J394" s="69"/>
      <c r="K394" s="69"/>
      <c r="L394" s="67"/>
      <c r="M394" s="69"/>
      <c r="N394" s="71"/>
      <c r="O394" s="72"/>
      <c r="P394" s="26"/>
      <c r="Q394" s="26"/>
      <c r="R394" s="26"/>
      <c r="S394" s="26"/>
    </row>
    <row r="395" spans="1:19" s="66" customFormat="1">
      <c r="A395" s="150"/>
      <c r="B395" s="26"/>
      <c r="C395" s="26"/>
      <c r="D395" s="67"/>
      <c r="E395" s="67"/>
      <c r="F395" s="26"/>
      <c r="G395" s="69"/>
      <c r="I395" s="26"/>
      <c r="J395" s="69"/>
      <c r="K395" s="69"/>
      <c r="L395" s="67"/>
      <c r="M395" s="69"/>
      <c r="N395" s="71"/>
      <c r="O395" s="72"/>
      <c r="P395" s="26"/>
      <c r="Q395" s="26"/>
      <c r="R395" s="26"/>
      <c r="S395" s="26"/>
    </row>
    <row r="396" spans="1:19" s="66" customFormat="1">
      <c r="A396" s="150"/>
      <c r="B396" s="26"/>
      <c r="C396" s="26"/>
      <c r="D396" s="67"/>
      <c r="E396" s="67"/>
      <c r="F396" s="26"/>
      <c r="G396" s="69"/>
      <c r="I396" s="26"/>
      <c r="J396" s="69"/>
      <c r="K396" s="69"/>
      <c r="L396" s="67"/>
      <c r="M396" s="69"/>
      <c r="N396" s="71"/>
      <c r="O396" s="72"/>
      <c r="P396" s="26"/>
      <c r="Q396" s="26"/>
      <c r="R396" s="26"/>
      <c r="S396" s="26"/>
    </row>
    <row r="397" spans="1:19" s="66" customFormat="1">
      <c r="A397" s="150"/>
      <c r="B397" s="26"/>
      <c r="C397" s="26"/>
      <c r="D397" s="67"/>
      <c r="E397" s="67"/>
      <c r="F397" s="26"/>
      <c r="G397" s="69"/>
      <c r="I397" s="26"/>
      <c r="J397" s="69"/>
      <c r="K397" s="69"/>
      <c r="L397" s="67"/>
      <c r="M397" s="69"/>
      <c r="N397" s="71"/>
      <c r="O397" s="72"/>
      <c r="P397" s="26"/>
      <c r="Q397" s="26"/>
      <c r="R397" s="26"/>
      <c r="S397" s="26"/>
    </row>
    <row r="398" spans="1:19" s="66" customFormat="1">
      <c r="A398" s="150"/>
      <c r="B398" s="26"/>
      <c r="C398" s="26"/>
      <c r="D398" s="67"/>
      <c r="E398" s="67"/>
      <c r="F398" s="26"/>
      <c r="G398" s="69"/>
      <c r="I398" s="26"/>
      <c r="J398" s="69"/>
      <c r="K398" s="69"/>
      <c r="L398" s="67"/>
      <c r="M398" s="69"/>
      <c r="N398" s="71"/>
      <c r="O398" s="72"/>
      <c r="P398" s="26"/>
      <c r="Q398" s="26"/>
      <c r="R398" s="26"/>
      <c r="S398" s="26"/>
    </row>
    <row r="399" spans="1:19" s="66" customFormat="1">
      <c r="A399" s="150"/>
      <c r="B399" s="26"/>
      <c r="C399" s="26"/>
      <c r="D399" s="67"/>
      <c r="E399" s="67"/>
      <c r="F399" s="26"/>
      <c r="G399" s="69"/>
      <c r="I399" s="26"/>
      <c r="J399" s="69"/>
      <c r="K399" s="69"/>
      <c r="L399" s="67"/>
      <c r="M399" s="69"/>
      <c r="N399" s="71"/>
      <c r="O399" s="72"/>
      <c r="P399" s="26"/>
      <c r="Q399" s="26"/>
      <c r="R399" s="26"/>
      <c r="S399" s="26"/>
    </row>
    <row r="400" spans="1:19" s="66" customFormat="1">
      <c r="A400" s="150"/>
      <c r="B400" s="26"/>
      <c r="C400" s="26"/>
      <c r="D400" s="67"/>
      <c r="E400" s="67"/>
      <c r="F400" s="26"/>
      <c r="G400" s="69"/>
      <c r="I400" s="26"/>
      <c r="J400" s="69"/>
      <c r="K400" s="69"/>
      <c r="L400" s="67"/>
      <c r="M400" s="69"/>
      <c r="N400" s="71"/>
      <c r="O400" s="72"/>
      <c r="P400" s="26"/>
      <c r="Q400" s="26"/>
      <c r="R400" s="26"/>
      <c r="S400" s="26"/>
    </row>
    <row r="401" spans="1:19" s="66" customFormat="1">
      <c r="A401" s="150"/>
      <c r="B401" s="26"/>
      <c r="C401" s="26"/>
      <c r="D401" s="67"/>
      <c r="E401" s="67"/>
      <c r="F401" s="26"/>
      <c r="G401" s="69"/>
      <c r="I401" s="26"/>
      <c r="J401" s="69"/>
      <c r="K401" s="69"/>
      <c r="L401" s="67"/>
      <c r="M401" s="69"/>
      <c r="N401" s="71"/>
      <c r="O401" s="72"/>
      <c r="P401" s="26"/>
      <c r="Q401" s="26"/>
      <c r="R401" s="26"/>
      <c r="S401" s="26"/>
    </row>
    <row r="402" spans="1:19" s="66" customFormat="1">
      <c r="A402" s="150"/>
      <c r="B402" s="26"/>
      <c r="C402" s="26"/>
      <c r="D402" s="67"/>
      <c r="E402" s="67"/>
      <c r="F402" s="26"/>
      <c r="G402" s="69"/>
      <c r="I402" s="26"/>
      <c r="J402" s="69"/>
      <c r="K402" s="69"/>
      <c r="L402" s="67"/>
      <c r="M402" s="69"/>
      <c r="N402" s="71"/>
      <c r="O402" s="72"/>
      <c r="P402" s="26"/>
      <c r="Q402" s="26"/>
      <c r="R402" s="26"/>
      <c r="S402" s="26"/>
    </row>
    <row r="403" spans="1:19" s="66" customFormat="1">
      <c r="A403" s="150"/>
      <c r="B403" s="26"/>
      <c r="C403" s="26"/>
      <c r="D403" s="67"/>
      <c r="E403" s="67"/>
      <c r="F403" s="26"/>
      <c r="G403" s="69"/>
      <c r="I403" s="26"/>
      <c r="J403" s="69"/>
      <c r="K403" s="69"/>
      <c r="L403" s="67"/>
      <c r="M403" s="69"/>
      <c r="N403" s="71"/>
      <c r="O403" s="72"/>
      <c r="P403" s="26"/>
      <c r="Q403" s="26"/>
      <c r="R403" s="26"/>
      <c r="S403" s="26"/>
    </row>
    <row r="404" spans="1:19" s="66" customFormat="1">
      <c r="A404" s="150"/>
      <c r="B404" s="26"/>
      <c r="C404" s="26"/>
      <c r="D404" s="67"/>
      <c r="E404" s="67"/>
      <c r="F404" s="26"/>
      <c r="G404" s="69"/>
      <c r="I404" s="26"/>
      <c r="J404" s="69"/>
      <c r="K404" s="69"/>
      <c r="L404" s="67"/>
      <c r="M404" s="69"/>
      <c r="N404" s="71"/>
      <c r="O404" s="72"/>
      <c r="P404" s="26"/>
      <c r="Q404" s="26"/>
      <c r="R404" s="26"/>
      <c r="S404" s="26"/>
    </row>
    <row r="405" spans="1:19" s="66" customFormat="1">
      <c r="A405" s="150"/>
      <c r="B405" s="26"/>
      <c r="C405" s="26"/>
      <c r="D405" s="67"/>
      <c r="E405" s="67"/>
      <c r="F405" s="26"/>
      <c r="G405" s="69"/>
      <c r="I405" s="26"/>
      <c r="J405" s="69"/>
      <c r="K405" s="69"/>
      <c r="L405" s="67"/>
      <c r="M405" s="69"/>
      <c r="N405" s="71"/>
      <c r="O405" s="72"/>
      <c r="P405" s="26"/>
      <c r="Q405" s="26"/>
      <c r="R405" s="26"/>
      <c r="S405" s="26"/>
    </row>
    <row r="406" spans="1:19" s="66" customFormat="1">
      <c r="A406" s="150"/>
      <c r="B406" s="26"/>
      <c r="C406" s="26"/>
      <c r="D406" s="67"/>
      <c r="E406" s="67"/>
      <c r="F406" s="26"/>
      <c r="G406" s="69"/>
      <c r="I406" s="26"/>
      <c r="J406" s="69"/>
      <c r="K406" s="69"/>
      <c r="L406" s="67"/>
      <c r="M406" s="69"/>
      <c r="N406" s="71"/>
      <c r="O406" s="72"/>
      <c r="P406" s="26"/>
      <c r="Q406" s="26"/>
      <c r="R406" s="26"/>
      <c r="S406" s="26"/>
    </row>
    <row r="407" spans="1:19" s="66" customFormat="1">
      <c r="A407" s="150"/>
      <c r="B407" s="26"/>
      <c r="C407" s="26"/>
      <c r="D407" s="67"/>
      <c r="E407" s="67"/>
      <c r="F407" s="26"/>
      <c r="G407" s="69"/>
      <c r="I407" s="26"/>
      <c r="J407" s="69"/>
      <c r="K407" s="69"/>
      <c r="L407" s="67"/>
      <c r="M407" s="69"/>
      <c r="N407" s="71"/>
      <c r="O407" s="72"/>
      <c r="P407" s="26"/>
      <c r="Q407" s="26"/>
      <c r="R407" s="26"/>
      <c r="S407" s="26"/>
    </row>
    <row r="408" spans="1:19" s="66" customFormat="1">
      <c r="A408" s="150"/>
      <c r="B408" s="26"/>
      <c r="C408" s="26"/>
      <c r="D408" s="67"/>
      <c r="E408" s="67"/>
      <c r="F408" s="26"/>
      <c r="G408" s="69"/>
      <c r="I408" s="26"/>
      <c r="J408" s="69"/>
      <c r="K408" s="69"/>
      <c r="L408" s="67"/>
      <c r="M408" s="69"/>
      <c r="N408" s="71"/>
      <c r="O408" s="72"/>
      <c r="P408" s="26"/>
      <c r="Q408" s="26"/>
      <c r="R408" s="26"/>
      <c r="S408" s="26"/>
    </row>
    <row r="409" spans="1:19" s="66" customFormat="1">
      <c r="A409" s="150"/>
      <c r="B409" s="26"/>
      <c r="C409" s="26"/>
      <c r="D409" s="67"/>
      <c r="E409" s="67"/>
      <c r="F409" s="26"/>
      <c r="G409" s="69"/>
      <c r="I409" s="26"/>
      <c r="J409" s="69"/>
      <c r="K409" s="69"/>
      <c r="L409" s="67"/>
      <c r="M409" s="69"/>
      <c r="N409" s="71"/>
      <c r="O409" s="72"/>
      <c r="P409" s="26"/>
      <c r="Q409" s="26"/>
      <c r="R409" s="26"/>
      <c r="S409" s="26"/>
    </row>
    <row r="410" spans="1:19" s="66" customFormat="1">
      <c r="A410" s="150"/>
      <c r="B410" s="26"/>
      <c r="C410" s="26"/>
      <c r="D410" s="67"/>
      <c r="E410" s="67"/>
      <c r="F410" s="26"/>
      <c r="G410" s="69"/>
      <c r="I410" s="26"/>
      <c r="J410" s="69"/>
      <c r="K410" s="69"/>
      <c r="L410" s="67"/>
      <c r="M410" s="69"/>
      <c r="N410" s="71"/>
      <c r="O410" s="72"/>
      <c r="P410" s="26"/>
      <c r="Q410" s="26"/>
      <c r="R410" s="26"/>
      <c r="S410" s="26"/>
    </row>
    <row r="411" spans="1:19" s="66" customFormat="1">
      <c r="A411" s="150"/>
      <c r="B411" s="26"/>
      <c r="C411" s="26"/>
      <c r="D411" s="67"/>
      <c r="E411" s="67"/>
      <c r="F411" s="26"/>
      <c r="G411" s="69"/>
      <c r="I411" s="26"/>
      <c r="J411" s="69"/>
      <c r="K411" s="69"/>
      <c r="L411" s="67"/>
      <c r="M411" s="69"/>
      <c r="N411" s="71"/>
      <c r="O411" s="72"/>
      <c r="P411" s="26"/>
      <c r="Q411" s="26"/>
      <c r="R411" s="26"/>
      <c r="S411" s="26"/>
    </row>
    <row r="412" spans="1:19" s="66" customFormat="1">
      <c r="A412" s="150"/>
      <c r="B412" s="26"/>
      <c r="C412" s="26"/>
      <c r="D412" s="67"/>
      <c r="E412" s="67"/>
      <c r="F412" s="26"/>
      <c r="G412" s="69"/>
      <c r="I412" s="26"/>
      <c r="J412" s="69"/>
      <c r="K412" s="69"/>
      <c r="L412" s="67"/>
      <c r="M412" s="69"/>
      <c r="N412" s="71"/>
      <c r="O412" s="72"/>
      <c r="P412" s="26"/>
      <c r="Q412" s="26"/>
      <c r="R412" s="26"/>
      <c r="S412" s="26"/>
    </row>
    <row r="413" spans="1:19" s="66" customFormat="1">
      <c r="A413" s="150"/>
      <c r="B413" s="26"/>
      <c r="C413" s="26"/>
      <c r="D413" s="67"/>
      <c r="E413" s="67"/>
      <c r="F413" s="26"/>
      <c r="G413" s="69"/>
      <c r="I413" s="26"/>
      <c r="J413" s="69"/>
      <c r="K413" s="69"/>
      <c r="L413" s="67"/>
      <c r="M413" s="69"/>
      <c r="N413" s="71"/>
      <c r="O413" s="72"/>
      <c r="P413" s="26"/>
      <c r="Q413" s="26"/>
      <c r="R413" s="26"/>
      <c r="S413" s="26"/>
    </row>
    <row r="414" spans="1:19" s="66" customFormat="1">
      <c r="A414" s="150"/>
      <c r="B414" s="26"/>
      <c r="C414" s="26"/>
      <c r="D414" s="67"/>
      <c r="E414" s="67"/>
      <c r="F414" s="26"/>
      <c r="G414" s="69"/>
      <c r="I414" s="26"/>
      <c r="J414" s="69"/>
      <c r="K414" s="69"/>
      <c r="L414" s="67"/>
      <c r="M414" s="69"/>
      <c r="N414" s="71"/>
      <c r="O414" s="72"/>
      <c r="P414" s="26"/>
      <c r="Q414" s="26"/>
      <c r="R414" s="26"/>
      <c r="S414" s="26"/>
    </row>
    <row r="415" spans="1:19">
      <c r="A415" s="24"/>
    </row>
    <row r="416" spans="1:19">
      <c r="A416" s="24"/>
    </row>
    <row r="417" spans="1:19">
      <c r="A417" s="24"/>
    </row>
    <row r="418" spans="1:19">
      <c r="A418" s="24"/>
    </row>
    <row r="419" spans="1:19">
      <c r="A419" s="24"/>
    </row>
    <row r="420" spans="1:19">
      <c r="A420" s="24"/>
    </row>
    <row r="421" spans="1:19" s="66" customFormat="1">
      <c r="A421" s="150"/>
      <c r="B421" s="26"/>
      <c r="C421" s="26"/>
      <c r="D421" s="67"/>
      <c r="E421" s="67"/>
      <c r="F421" s="26"/>
      <c r="G421" s="69"/>
      <c r="I421" s="26"/>
      <c r="J421" s="69"/>
      <c r="K421" s="69"/>
      <c r="L421" s="67"/>
      <c r="M421" s="69"/>
      <c r="N421" s="71"/>
      <c r="O421" s="72"/>
      <c r="P421" s="26"/>
      <c r="Q421" s="26"/>
      <c r="R421" s="26"/>
      <c r="S421" s="26"/>
    </row>
    <row r="422" spans="1:19" s="66" customFormat="1">
      <c r="A422" s="150"/>
      <c r="B422" s="26"/>
      <c r="C422" s="26"/>
      <c r="D422" s="67"/>
      <c r="E422" s="67"/>
      <c r="F422" s="26"/>
      <c r="G422" s="69"/>
      <c r="I422" s="26"/>
      <c r="J422" s="69"/>
      <c r="K422" s="69"/>
      <c r="L422" s="67"/>
      <c r="M422" s="69"/>
      <c r="N422" s="71"/>
      <c r="O422" s="72"/>
      <c r="P422" s="26"/>
      <c r="Q422" s="26"/>
      <c r="R422" s="26"/>
      <c r="S422" s="26"/>
    </row>
    <row r="423" spans="1:19" s="66" customFormat="1">
      <c r="A423" s="150"/>
      <c r="B423" s="26"/>
      <c r="C423" s="26"/>
      <c r="D423" s="67"/>
      <c r="E423" s="67"/>
      <c r="F423" s="26"/>
      <c r="G423" s="69"/>
      <c r="I423" s="26"/>
      <c r="J423" s="69"/>
      <c r="K423" s="69"/>
      <c r="L423" s="67"/>
      <c r="M423" s="69"/>
      <c r="N423" s="71"/>
      <c r="O423" s="72"/>
      <c r="P423" s="26"/>
      <c r="Q423" s="26"/>
      <c r="R423" s="26"/>
      <c r="S423" s="26"/>
    </row>
    <row r="424" spans="1:19" s="66" customFormat="1">
      <c r="A424" s="150"/>
      <c r="B424" s="26"/>
      <c r="C424" s="26"/>
      <c r="D424" s="67"/>
      <c r="E424" s="67"/>
      <c r="F424" s="26"/>
      <c r="G424" s="69"/>
      <c r="I424" s="26"/>
      <c r="J424" s="69"/>
      <c r="K424" s="69"/>
      <c r="L424" s="67"/>
      <c r="M424" s="69"/>
      <c r="N424" s="71"/>
      <c r="O424" s="72"/>
      <c r="P424" s="26"/>
      <c r="Q424" s="26"/>
      <c r="R424" s="26"/>
      <c r="S424" s="26"/>
    </row>
    <row r="425" spans="1:19" s="66" customFormat="1">
      <c r="A425" s="150"/>
      <c r="B425" s="26"/>
      <c r="C425" s="26"/>
      <c r="D425" s="67"/>
      <c r="E425" s="67"/>
      <c r="F425" s="26"/>
      <c r="G425" s="69"/>
      <c r="I425" s="26"/>
      <c r="J425" s="69"/>
      <c r="K425" s="69"/>
      <c r="L425" s="67"/>
      <c r="M425" s="69"/>
      <c r="N425" s="71"/>
      <c r="O425" s="72"/>
      <c r="P425" s="26"/>
      <c r="Q425" s="26"/>
      <c r="R425" s="26"/>
      <c r="S425" s="26"/>
    </row>
    <row r="426" spans="1:19" s="66" customFormat="1">
      <c r="A426" s="150"/>
      <c r="B426" s="26"/>
      <c r="C426" s="26"/>
      <c r="D426" s="67"/>
      <c r="E426" s="67"/>
      <c r="F426" s="26"/>
      <c r="G426" s="69"/>
      <c r="I426" s="26"/>
      <c r="J426" s="69"/>
      <c r="K426" s="69"/>
      <c r="L426" s="67"/>
      <c r="M426" s="69"/>
      <c r="N426" s="71"/>
      <c r="O426" s="72"/>
      <c r="P426" s="26"/>
      <c r="Q426" s="26"/>
      <c r="R426" s="26"/>
      <c r="S426" s="26"/>
    </row>
    <row r="427" spans="1:19" s="66" customFormat="1">
      <c r="A427" s="150"/>
      <c r="B427" s="26"/>
      <c r="C427" s="26"/>
      <c r="D427" s="67"/>
      <c r="E427" s="67"/>
      <c r="F427" s="26"/>
      <c r="G427" s="69"/>
      <c r="I427" s="26"/>
      <c r="J427" s="69"/>
      <c r="K427" s="69"/>
      <c r="L427" s="67"/>
      <c r="M427" s="69"/>
      <c r="N427" s="71"/>
      <c r="O427" s="72"/>
      <c r="P427" s="26"/>
      <c r="Q427" s="26"/>
      <c r="R427" s="26"/>
      <c r="S427" s="26"/>
    </row>
    <row r="428" spans="1:19" s="66" customFormat="1">
      <c r="A428" s="150"/>
      <c r="B428" s="26"/>
      <c r="C428" s="26"/>
      <c r="D428" s="67"/>
      <c r="E428" s="67"/>
      <c r="F428" s="26"/>
      <c r="G428" s="69"/>
      <c r="I428" s="26"/>
      <c r="J428" s="69"/>
      <c r="K428" s="69"/>
      <c r="L428" s="67"/>
      <c r="M428" s="69"/>
      <c r="N428" s="71"/>
      <c r="O428" s="72"/>
      <c r="P428" s="26"/>
      <c r="Q428" s="26"/>
      <c r="R428" s="26"/>
      <c r="S428" s="26"/>
    </row>
    <row r="429" spans="1:19" s="66" customFormat="1">
      <c r="A429" s="150"/>
      <c r="B429" s="26"/>
      <c r="C429" s="26"/>
      <c r="D429" s="67"/>
      <c r="E429" s="67"/>
      <c r="F429" s="26"/>
      <c r="G429" s="69"/>
      <c r="I429" s="26"/>
      <c r="J429" s="69"/>
      <c r="K429" s="69"/>
      <c r="L429" s="67"/>
      <c r="M429" s="69"/>
      <c r="N429" s="71"/>
      <c r="O429" s="72"/>
      <c r="P429" s="26"/>
      <c r="Q429" s="26"/>
      <c r="R429" s="26"/>
      <c r="S429" s="26"/>
    </row>
    <row r="430" spans="1:19" s="66" customFormat="1">
      <c r="A430" s="150"/>
      <c r="B430" s="26"/>
      <c r="C430" s="26"/>
      <c r="D430" s="67"/>
      <c r="E430" s="67"/>
      <c r="F430" s="26"/>
      <c r="G430" s="69"/>
      <c r="I430" s="26"/>
      <c r="J430" s="69"/>
      <c r="K430" s="69"/>
      <c r="L430" s="67"/>
      <c r="M430" s="69"/>
      <c r="N430" s="71"/>
      <c r="O430" s="72"/>
      <c r="P430" s="26"/>
      <c r="Q430" s="26"/>
      <c r="R430" s="26"/>
      <c r="S430" s="26"/>
    </row>
    <row r="431" spans="1:19" s="66" customFormat="1">
      <c r="A431" s="150"/>
      <c r="B431" s="26"/>
      <c r="C431" s="26"/>
      <c r="D431" s="67"/>
      <c r="E431" s="67"/>
      <c r="F431" s="26"/>
      <c r="G431" s="69"/>
      <c r="I431" s="26"/>
      <c r="J431" s="69"/>
      <c r="K431" s="69"/>
      <c r="L431" s="67"/>
      <c r="M431" s="69"/>
      <c r="N431" s="71"/>
      <c r="O431" s="72"/>
      <c r="P431" s="26"/>
      <c r="Q431" s="26"/>
      <c r="R431" s="26"/>
      <c r="S431" s="26"/>
    </row>
    <row r="432" spans="1:19" s="66" customFormat="1">
      <c r="A432" s="150"/>
      <c r="B432" s="26"/>
      <c r="C432" s="26"/>
      <c r="D432" s="67"/>
      <c r="E432" s="67"/>
      <c r="F432" s="26"/>
      <c r="G432" s="69"/>
      <c r="I432" s="26"/>
      <c r="J432" s="69"/>
      <c r="K432" s="69"/>
      <c r="L432" s="67"/>
      <c r="M432" s="69"/>
      <c r="N432" s="71"/>
      <c r="O432" s="72"/>
      <c r="P432" s="26"/>
      <c r="Q432" s="26"/>
      <c r="R432" s="26"/>
      <c r="S432" s="26"/>
    </row>
    <row r="433" spans="1:19" s="66" customFormat="1">
      <c r="A433" s="150"/>
      <c r="B433" s="26"/>
      <c r="C433" s="26"/>
      <c r="D433" s="67"/>
      <c r="E433" s="67"/>
      <c r="F433" s="26"/>
      <c r="G433" s="69"/>
      <c r="I433" s="26"/>
      <c r="J433" s="69"/>
      <c r="K433" s="69"/>
      <c r="L433" s="67"/>
      <c r="M433" s="69"/>
      <c r="N433" s="71"/>
      <c r="O433" s="72"/>
      <c r="P433" s="26"/>
      <c r="Q433" s="26"/>
      <c r="R433" s="26"/>
      <c r="S433" s="26"/>
    </row>
    <row r="434" spans="1:19" s="66" customFormat="1">
      <c r="A434" s="150"/>
      <c r="B434" s="26"/>
      <c r="C434" s="26"/>
      <c r="D434" s="67"/>
      <c r="E434" s="67"/>
      <c r="F434" s="26"/>
      <c r="G434" s="69"/>
      <c r="I434" s="26"/>
      <c r="J434" s="69"/>
      <c r="K434" s="69"/>
      <c r="L434" s="67"/>
      <c r="M434" s="69"/>
      <c r="N434" s="71"/>
      <c r="O434" s="72"/>
      <c r="P434" s="26"/>
      <c r="Q434" s="26"/>
      <c r="R434" s="26"/>
      <c r="S434" s="26"/>
    </row>
    <row r="435" spans="1:19" s="66" customFormat="1">
      <c r="A435" s="150"/>
      <c r="B435" s="26"/>
      <c r="C435" s="26"/>
      <c r="D435" s="67"/>
      <c r="E435" s="67"/>
      <c r="F435" s="26"/>
      <c r="G435" s="69"/>
      <c r="I435" s="26"/>
      <c r="J435" s="69"/>
      <c r="K435" s="69"/>
      <c r="L435" s="67"/>
      <c r="M435" s="69"/>
      <c r="N435" s="71"/>
      <c r="O435" s="72"/>
      <c r="P435" s="26"/>
      <c r="Q435" s="26"/>
      <c r="R435" s="26"/>
      <c r="S435" s="26"/>
    </row>
    <row r="436" spans="1:19" s="66" customFormat="1">
      <c r="A436" s="150"/>
      <c r="B436" s="26"/>
      <c r="C436" s="26"/>
      <c r="D436" s="67"/>
      <c r="E436" s="67"/>
      <c r="F436" s="26"/>
      <c r="G436" s="69"/>
      <c r="I436" s="26"/>
      <c r="J436" s="69"/>
      <c r="K436" s="69"/>
      <c r="L436" s="67"/>
      <c r="M436" s="69"/>
      <c r="N436" s="71"/>
      <c r="O436" s="72"/>
      <c r="P436" s="26"/>
      <c r="Q436" s="26"/>
      <c r="R436" s="26"/>
      <c r="S436" s="26"/>
    </row>
    <row r="437" spans="1:19" s="66" customFormat="1">
      <c r="A437" s="150"/>
      <c r="B437" s="26"/>
      <c r="C437" s="26"/>
      <c r="D437" s="67"/>
      <c r="E437" s="67"/>
      <c r="F437" s="26"/>
      <c r="G437" s="69"/>
      <c r="I437" s="26"/>
      <c r="J437" s="69"/>
      <c r="K437" s="69"/>
      <c r="L437" s="67"/>
      <c r="M437" s="69"/>
      <c r="N437" s="71"/>
      <c r="O437" s="72"/>
      <c r="P437" s="26"/>
      <c r="Q437" s="26"/>
      <c r="R437" s="26"/>
      <c r="S437" s="26"/>
    </row>
    <row r="438" spans="1:19" s="66" customFormat="1">
      <c r="A438" s="150"/>
      <c r="B438" s="26"/>
      <c r="C438" s="26"/>
      <c r="D438" s="67"/>
      <c r="E438" s="67"/>
      <c r="F438" s="26"/>
      <c r="G438" s="69"/>
      <c r="I438" s="26"/>
      <c r="J438" s="69"/>
      <c r="K438" s="69"/>
      <c r="L438" s="67"/>
      <c r="M438" s="69"/>
      <c r="N438" s="71"/>
      <c r="O438" s="72"/>
      <c r="P438" s="26"/>
      <c r="Q438" s="26"/>
      <c r="R438" s="26"/>
      <c r="S438" s="26"/>
    </row>
    <row r="439" spans="1:19" s="66" customFormat="1">
      <c r="A439" s="150"/>
      <c r="B439" s="26"/>
      <c r="C439" s="26"/>
      <c r="D439" s="67"/>
      <c r="E439" s="67"/>
      <c r="F439" s="26"/>
      <c r="G439" s="69"/>
      <c r="I439" s="26"/>
      <c r="J439" s="69"/>
      <c r="K439" s="69"/>
      <c r="L439" s="67"/>
      <c r="M439" s="69"/>
      <c r="N439" s="71"/>
      <c r="O439" s="72"/>
      <c r="P439" s="26"/>
      <c r="Q439" s="26"/>
      <c r="R439" s="26"/>
      <c r="S439" s="26"/>
    </row>
    <row r="440" spans="1:19" s="66" customFormat="1">
      <c r="A440" s="150"/>
      <c r="B440" s="26"/>
      <c r="C440" s="26"/>
      <c r="D440" s="67"/>
      <c r="E440" s="67"/>
      <c r="F440" s="26"/>
      <c r="G440" s="69"/>
      <c r="I440" s="26"/>
      <c r="J440" s="69"/>
      <c r="K440" s="69"/>
      <c r="L440" s="67"/>
      <c r="M440" s="69"/>
      <c r="N440" s="71"/>
      <c r="O440" s="72"/>
      <c r="P440" s="26"/>
      <c r="Q440" s="26"/>
      <c r="R440" s="26"/>
      <c r="S440" s="26"/>
    </row>
    <row r="441" spans="1:19" s="66" customFormat="1">
      <c r="A441" s="150"/>
      <c r="B441" s="26"/>
      <c r="C441" s="26"/>
      <c r="D441" s="67"/>
      <c r="E441" s="67"/>
      <c r="F441" s="26"/>
      <c r="G441" s="69"/>
      <c r="I441" s="26"/>
      <c r="J441" s="69"/>
      <c r="K441" s="69"/>
      <c r="L441" s="67"/>
      <c r="M441" s="69"/>
      <c r="N441" s="71"/>
      <c r="O441" s="72"/>
      <c r="P441" s="26"/>
      <c r="Q441" s="26"/>
      <c r="R441" s="26"/>
      <c r="S441" s="26"/>
    </row>
    <row r="442" spans="1:19" s="66" customFormat="1">
      <c r="A442" s="150"/>
      <c r="B442" s="26"/>
      <c r="C442" s="26"/>
      <c r="D442" s="67"/>
      <c r="E442" s="67"/>
      <c r="F442" s="26"/>
      <c r="G442" s="69"/>
      <c r="I442" s="26"/>
      <c r="J442" s="69"/>
      <c r="K442" s="69"/>
      <c r="L442" s="67"/>
      <c r="M442" s="69"/>
      <c r="N442" s="71"/>
      <c r="O442" s="72"/>
      <c r="P442" s="26"/>
      <c r="Q442" s="26"/>
      <c r="R442" s="26"/>
      <c r="S442" s="26"/>
    </row>
    <row r="443" spans="1:19" s="66" customFormat="1">
      <c r="A443" s="150"/>
      <c r="B443" s="26"/>
      <c r="C443" s="26"/>
      <c r="D443" s="67"/>
      <c r="E443" s="67"/>
      <c r="F443" s="26"/>
      <c r="G443" s="69"/>
      <c r="I443" s="26"/>
      <c r="J443" s="69"/>
      <c r="K443" s="69"/>
      <c r="L443" s="67"/>
      <c r="M443" s="69"/>
      <c r="N443" s="71"/>
      <c r="O443" s="72"/>
      <c r="P443" s="26"/>
      <c r="Q443" s="26"/>
      <c r="R443" s="26"/>
      <c r="S443" s="26"/>
    </row>
    <row r="444" spans="1:19" s="66" customFormat="1">
      <c r="A444" s="150"/>
      <c r="B444" s="26"/>
      <c r="C444" s="26"/>
      <c r="D444" s="67"/>
      <c r="E444" s="67"/>
      <c r="F444" s="26"/>
      <c r="G444" s="69"/>
      <c r="I444" s="26"/>
      <c r="J444" s="69"/>
      <c r="K444" s="69"/>
      <c r="L444" s="67"/>
      <c r="M444" s="69"/>
      <c r="N444" s="71"/>
      <c r="O444" s="72"/>
      <c r="P444" s="26"/>
      <c r="Q444" s="26"/>
      <c r="R444" s="26"/>
      <c r="S444" s="26"/>
    </row>
    <row r="445" spans="1:19" s="66" customFormat="1">
      <c r="A445" s="150"/>
      <c r="B445" s="26"/>
      <c r="C445" s="26"/>
      <c r="D445" s="67"/>
      <c r="E445" s="67"/>
      <c r="F445" s="26"/>
      <c r="G445" s="69"/>
      <c r="I445" s="26"/>
      <c r="J445" s="69"/>
      <c r="K445" s="69"/>
      <c r="L445" s="67"/>
      <c r="M445" s="69"/>
      <c r="N445" s="71"/>
      <c r="O445" s="72"/>
      <c r="P445" s="26"/>
      <c r="Q445" s="26"/>
      <c r="R445" s="26"/>
      <c r="S445" s="26"/>
    </row>
    <row r="446" spans="1:19" s="66" customFormat="1">
      <c r="A446" s="150"/>
      <c r="B446" s="26"/>
      <c r="C446" s="26"/>
      <c r="D446" s="67"/>
      <c r="E446" s="67"/>
      <c r="F446" s="26"/>
      <c r="G446" s="69"/>
      <c r="I446" s="26"/>
      <c r="J446" s="69"/>
      <c r="K446" s="69"/>
      <c r="L446" s="67"/>
      <c r="M446" s="69"/>
      <c r="N446" s="71"/>
      <c r="O446" s="72"/>
      <c r="P446" s="26"/>
      <c r="Q446" s="26"/>
      <c r="R446" s="26"/>
      <c r="S446" s="26"/>
    </row>
    <row r="447" spans="1:19" s="66" customFormat="1">
      <c r="A447" s="150"/>
      <c r="B447" s="26"/>
      <c r="C447" s="26"/>
      <c r="D447" s="67"/>
      <c r="E447" s="67"/>
      <c r="F447" s="26"/>
      <c r="G447" s="69"/>
      <c r="I447" s="26"/>
      <c r="J447" s="69"/>
      <c r="K447" s="69"/>
      <c r="L447" s="67"/>
      <c r="M447" s="69"/>
      <c r="N447" s="71"/>
      <c r="O447" s="72"/>
      <c r="P447" s="26"/>
      <c r="Q447" s="26"/>
      <c r="R447" s="26"/>
      <c r="S447" s="26"/>
    </row>
    <row r="448" spans="1:19" s="66" customFormat="1">
      <c r="A448" s="150"/>
      <c r="B448" s="26"/>
      <c r="C448" s="26"/>
      <c r="D448" s="67"/>
      <c r="E448" s="67"/>
      <c r="F448" s="26"/>
      <c r="G448" s="69"/>
      <c r="I448" s="26"/>
      <c r="J448" s="69"/>
      <c r="K448" s="69"/>
      <c r="L448" s="67"/>
      <c r="M448" s="69"/>
      <c r="N448" s="71"/>
      <c r="O448" s="72"/>
      <c r="P448" s="26"/>
      <c r="Q448" s="26"/>
      <c r="R448" s="26"/>
      <c r="S448" s="26"/>
    </row>
    <row r="449" spans="1:19" s="66" customFormat="1">
      <c r="A449" s="150"/>
      <c r="B449" s="26"/>
      <c r="C449" s="26"/>
      <c r="D449" s="67"/>
      <c r="E449" s="67"/>
      <c r="F449" s="26"/>
      <c r="G449" s="69"/>
      <c r="I449" s="26"/>
      <c r="J449" s="69"/>
      <c r="K449" s="69"/>
      <c r="L449" s="67"/>
      <c r="M449" s="69"/>
      <c r="N449" s="71"/>
      <c r="O449" s="72"/>
      <c r="P449" s="26"/>
      <c r="Q449" s="26"/>
      <c r="R449" s="26"/>
      <c r="S449" s="26"/>
    </row>
    <row r="450" spans="1:19"/>
    <row r="451" spans="1:19"/>
    <row r="452" spans="1:19"/>
    <row r="453" spans="1:19"/>
    <row r="454" spans="1:19"/>
    <row r="455" spans="1:19"/>
    <row r="456" spans="1:19"/>
    <row r="457" spans="1:19"/>
    <row r="458" spans="1:19"/>
    <row r="459" spans="1:19"/>
    <row r="460" spans="1:19"/>
    <row r="461" spans="1:19"/>
    <row r="462" spans="1:19"/>
    <row r="463" spans="1:19"/>
    <row r="464" spans="1:19" s="66" customFormat="1">
      <c r="A464" s="150"/>
      <c r="B464" s="26"/>
      <c r="C464" s="26"/>
      <c r="D464" s="67"/>
      <c r="E464" s="67"/>
      <c r="F464" s="26"/>
      <c r="G464" s="69"/>
      <c r="I464" s="26"/>
      <c r="J464" s="69"/>
      <c r="K464" s="69"/>
      <c r="L464" s="67"/>
      <c r="M464" s="69"/>
      <c r="N464" s="71"/>
      <c r="O464" s="72"/>
      <c r="P464" s="26"/>
      <c r="Q464" s="26"/>
      <c r="R464" s="26"/>
      <c r="S464" s="26"/>
    </row>
    <row r="465" spans="1:19" s="66" customFormat="1">
      <c r="A465" s="150"/>
      <c r="B465" s="26"/>
      <c r="C465" s="26"/>
      <c r="D465" s="67"/>
      <c r="E465" s="67"/>
      <c r="F465" s="26"/>
      <c r="G465" s="69"/>
      <c r="I465" s="26"/>
      <c r="J465" s="69"/>
      <c r="K465" s="69"/>
      <c r="L465" s="67"/>
      <c r="M465" s="69"/>
      <c r="N465" s="71"/>
      <c r="O465" s="72"/>
      <c r="P465" s="26"/>
      <c r="Q465" s="26"/>
      <c r="R465" s="26"/>
      <c r="S465" s="26"/>
    </row>
    <row r="466" spans="1:19" s="66" customFormat="1">
      <c r="A466" s="150"/>
      <c r="B466" s="26"/>
      <c r="C466" s="26"/>
      <c r="D466" s="67"/>
      <c r="E466" s="67"/>
      <c r="F466" s="26"/>
      <c r="G466" s="69"/>
      <c r="I466" s="26"/>
      <c r="J466" s="69"/>
      <c r="K466" s="69"/>
      <c r="L466" s="67"/>
      <c r="M466" s="69"/>
      <c r="N466" s="71"/>
      <c r="O466" s="72"/>
      <c r="P466" s="26"/>
      <c r="Q466" s="26"/>
      <c r="R466" s="26"/>
      <c r="S466" s="26"/>
    </row>
    <row r="467" spans="1:19" s="66" customFormat="1">
      <c r="A467" s="150"/>
      <c r="B467" s="26"/>
      <c r="C467" s="26"/>
      <c r="D467" s="67"/>
      <c r="E467" s="67"/>
      <c r="F467" s="26"/>
      <c r="G467" s="69"/>
      <c r="I467" s="26"/>
      <c r="J467" s="69"/>
      <c r="K467" s="69"/>
      <c r="L467" s="67"/>
      <c r="M467" s="69"/>
      <c r="N467" s="71"/>
      <c r="O467" s="72"/>
      <c r="P467" s="26"/>
      <c r="Q467" s="26"/>
      <c r="R467" s="26"/>
      <c r="S467" s="26"/>
    </row>
    <row r="468" spans="1:19" s="66" customFormat="1">
      <c r="A468" s="150"/>
      <c r="B468" s="26"/>
      <c r="C468" s="26"/>
      <c r="D468" s="67"/>
      <c r="E468" s="67"/>
      <c r="F468" s="26"/>
      <c r="G468" s="69"/>
      <c r="I468" s="26"/>
      <c r="J468" s="69"/>
      <c r="K468" s="69"/>
      <c r="L468" s="67"/>
      <c r="M468" s="69"/>
      <c r="N468" s="71"/>
      <c r="O468" s="72"/>
      <c r="P468" s="26"/>
      <c r="Q468" s="26"/>
      <c r="R468" s="26"/>
      <c r="S468" s="26"/>
    </row>
    <row r="469" spans="1:19" s="66" customFormat="1">
      <c r="A469" s="150"/>
      <c r="B469" s="26"/>
      <c r="C469" s="26"/>
      <c r="D469" s="67"/>
      <c r="E469" s="67"/>
      <c r="F469" s="26"/>
      <c r="G469" s="69"/>
      <c r="I469" s="26"/>
      <c r="J469" s="69"/>
      <c r="K469" s="69"/>
      <c r="L469" s="67"/>
      <c r="M469" s="69"/>
      <c r="N469" s="71"/>
      <c r="O469" s="72"/>
      <c r="P469" s="26"/>
      <c r="Q469" s="26"/>
      <c r="R469" s="26"/>
      <c r="S469" s="26"/>
    </row>
    <row r="470" spans="1:19" s="66" customFormat="1">
      <c r="A470" s="150"/>
      <c r="B470" s="26"/>
      <c r="C470" s="26"/>
      <c r="D470" s="67"/>
      <c r="E470" s="67"/>
      <c r="F470" s="26"/>
      <c r="G470" s="69"/>
      <c r="I470" s="26"/>
      <c r="J470" s="69"/>
      <c r="K470" s="69"/>
      <c r="L470" s="67"/>
      <c r="M470" s="69"/>
      <c r="N470" s="71"/>
      <c r="O470" s="72"/>
      <c r="P470" s="26"/>
      <c r="Q470" s="26"/>
      <c r="R470" s="26"/>
      <c r="S470" s="26"/>
    </row>
    <row r="471" spans="1:19" s="66" customFormat="1">
      <c r="A471" s="150"/>
      <c r="B471" s="26"/>
      <c r="C471" s="26"/>
      <c r="D471" s="67"/>
      <c r="E471" s="67"/>
      <c r="F471" s="26"/>
      <c r="G471" s="69"/>
      <c r="I471" s="26"/>
      <c r="J471" s="69"/>
      <c r="K471" s="69"/>
      <c r="L471" s="67"/>
      <c r="M471" s="69"/>
      <c r="N471" s="71"/>
      <c r="O471" s="72"/>
      <c r="P471" s="26"/>
      <c r="Q471" s="26"/>
      <c r="R471" s="26"/>
      <c r="S471" s="26"/>
    </row>
    <row r="472" spans="1:19" s="66" customFormat="1">
      <c r="A472" s="150"/>
      <c r="B472" s="26"/>
      <c r="C472" s="26"/>
      <c r="D472" s="67"/>
      <c r="E472" s="67"/>
      <c r="F472" s="26"/>
      <c r="G472" s="69"/>
      <c r="I472" s="26"/>
      <c r="J472" s="69"/>
      <c r="K472" s="69"/>
      <c r="L472" s="67"/>
      <c r="M472" s="69"/>
      <c r="N472" s="71"/>
      <c r="O472" s="72"/>
      <c r="P472" s="26"/>
      <c r="Q472" s="26"/>
      <c r="R472" s="26"/>
      <c r="S472" s="26"/>
    </row>
    <row r="473" spans="1:19" s="66" customFormat="1">
      <c r="A473" s="150"/>
      <c r="B473" s="26"/>
      <c r="C473" s="26"/>
      <c r="D473" s="67"/>
      <c r="E473" s="67"/>
      <c r="F473" s="26"/>
      <c r="G473" s="69"/>
      <c r="I473" s="26"/>
      <c r="J473" s="69"/>
      <c r="K473" s="69"/>
      <c r="L473" s="67"/>
      <c r="M473" s="69"/>
      <c r="N473" s="71"/>
      <c r="O473" s="72"/>
      <c r="P473" s="26"/>
      <c r="Q473" s="26"/>
      <c r="R473" s="26"/>
      <c r="S473" s="26"/>
    </row>
    <row r="474" spans="1:19" s="66" customFormat="1">
      <c r="A474" s="150"/>
      <c r="B474" s="26"/>
      <c r="C474" s="26"/>
      <c r="D474" s="67"/>
      <c r="E474" s="67"/>
      <c r="F474" s="26"/>
      <c r="G474" s="69"/>
      <c r="I474" s="26"/>
      <c r="J474" s="69"/>
      <c r="K474" s="69"/>
      <c r="L474" s="67"/>
      <c r="M474" s="69"/>
      <c r="N474" s="71"/>
      <c r="O474" s="72"/>
      <c r="P474" s="26"/>
      <c r="Q474" s="26"/>
      <c r="R474" s="26"/>
      <c r="S474" s="26"/>
    </row>
    <row r="475" spans="1:19" s="66" customFormat="1">
      <c r="A475" s="150"/>
      <c r="B475" s="26"/>
      <c r="C475" s="26"/>
      <c r="D475" s="67"/>
      <c r="E475" s="67"/>
      <c r="F475" s="26"/>
      <c r="G475" s="69"/>
      <c r="I475" s="26"/>
      <c r="J475" s="69"/>
      <c r="K475" s="69"/>
      <c r="L475" s="67"/>
      <c r="M475" s="69"/>
      <c r="N475" s="71"/>
      <c r="O475" s="72"/>
      <c r="P475" s="26"/>
      <c r="Q475" s="26"/>
      <c r="R475" s="26"/>
      <c r="S475" s="26"/>
    </row>
    <row r="476" spans="1:19" s="66" customFormat="1">
      <c r="A476" s="150"/>
      <c r="B476" s="26"/>
      <c r="C476" s="26"/>
      <c r="D476" s="67"/>
      <c r="E476" s="67"/>
      <c r="F476" s="26"/>
      <c r="G476" s="69"/>
      <c r="I476" s="26"/>
      <c r="J476" s="69"/>
      <c r="K476" s="69"/>
      <c r="L476" s="67"/>
      <c r="M476" s="69"/>
      <c r="N476" s="71"/>
      <c r="O476" s="72"/>
      <c r="P476" s="26"/>
      <c r="Q476" s="26"/>
      <c r="R476" s="26"/>
      <c r="S476" s="26"/>
    </row>
    <row r="477" spans="1:19" s="66" customFormat="1">
      <c r="A477" s="150"/>
      <c r="B477" s="26"/>
      <c r="C477" s="26"/>
      <c r="D477" s="67"/>
      <c r="E477" s="67"/>
      <c r="F477" s="26"/>
      <c r="G477" s="69"/>
      <c r="I477" s="26"/>
      <c r="J477" s="69"/>
      <c r="K477" s="69"/>
      <c r="L477" s="67"/>
      <c r="M477" s="69"/>
      <c r="N477" s="71"/>
      <c r="O477" s="72"/>
      <c r="P477" s="26"/>
      <c r="Q477" s="26"/>
      <c r="R477" s="26"/>
      <c r="S477" s="26"/>
    </row>
    <row r="478" spans="1:19" s="66" customFormat="1">
      <c r="A478" s="150"/>
      <c r="B478" s="26"/>
      <c r="C478" s="26"/>
      <c r="D478" s="67"/>
      <c r="E478" s="67"/>
      <c r="F478" s="26"/>
      <c r="G478" s="69"/>
      <c r="I478" s="26"/>
      <c r="J478" s="69"/>
      <c r="K478" s="69"/>
      <c r="L478" s="67"/>
      <c r="M478" s="69"/>
      <c r="N478" s="71"/>
      <c r="O478" s="72"/>
      <c r="P478" s="26"/>
      <c r="Q478" s="26"/>
      <c r="R478" s="26"/>
      <c r="S478" s="26"/>
    </row>
    <row r="479" spans="1:19" s="66" customFormat="1">
      <c r="A479" s="150"/>
      <c r="B479" s="26"/>
      <c r="C479" s="26"/>
      <c r="D479" s="67"/>
      <c r="E479" s="67"/>
      <c r="F479" s="26"/>
      <c r="G479" s="69"/>
      <c r="I479" s="26"/>
      <c r="J479" s="69"/>
      <c r="K479" s="69"/>
      <c r="L479" s="67"/>
      <c r="M479" s="69"/>
      <c r="N479" s="71"/>
      <c r="O479" s="72"/>
      <c r="P479" s="26"/>
      <c r="Q479" s="26"/>
      <c r="R479" s="26"/>
      <c r="S479" s="26"/>
    </row>
    <row r="480" spans="1:19" s="66" customFormat="1">
      <c r="A480" s="150"/>
      <c r="B480" s="26"/>
      <c r="C480" s="26"/>
      <c r="D480" s="67"/>
      <c r="E480" s="67"/>
      <c r="F480" s="26"/>
      <c r="G480" s="69"/>
      <c r="I480" s="26"/>
      <c r="J480" s="69"/>
      <c r="K480" s="69"/>
      <c r="L480" s="67"/>
      <c r="M480" s="69"/>
      <c r="N480" s="71"/>
      <c r="O480" s="72"/>
      <c r="P480" s="26"/>
      <c r="Q480" s="26"/>
      <c r="R480" s="26"/>
      <c r="S480" s="26"/>
    </row>
    <row r="481" spans="1:19" s="66" customFormat="1">
      <c r="A481" s="150"/>
      <c r="B481" s="26"/>
      <c r="C481" s="26"/>
      <c r="D481" s="67"/>
      <c r="E481" s="67"/>
      <c r="F481" s="26"/>
      <c r="G481" s="69"/>
      <c r="I481" s="26"/>
      <c r="J481" s="69"/>
      <c r="K481" s="69"/>
      <c r="L481" s="67"/>
      <c r="M481" s="69"/>
      <c r="N481" s="71"/>
      <c r="O481" s="72"/>
      <c r="P481" s="26"/>
      <c r="Q481" s="26"/>
      <c r="R481" s="26"/>
      <c r="S481" s="26"/>
    </row>
    <row r="482" spans="1:19" s="66" customFormat="1">
      <c r="A482" s="150"/>
      <c r="B482" s="26"/>
      <c r="C482" s="26"/>
      <c r="D482" s="67"/>
      <c r="E482" s="67"/>
      <c r="F482" s="26"/>
      <c r="G482" s="69"/>
      <c r="I482" s="26"/>
      <c r="J482" s="69"/>
      <c r="K482" s="69"/>
      <c r="L482" s="67"/>
      <c r="M482" s="69"/>
      <c r="N482" s="71"/>
      <c r="O482" s="72"/>
      <c r="P482" s="26"/>
      <c r="Q482" s="26"/>
      <c r="R482" s="26"/>
      <c r="S482" s="26"/>
    </row>
    <row r="483" spans="1:19" s="66" customFormat="1">
      <c r="A483" s="150"/>
      <c r="B483" s="26"/>
      <c r="C483" s="26"/>
      <c r="D483" s="67"/>
      <c r="E483" s="67"/>
      <c r="F483" s="26"/>
      <c r="G483" s="69"/>
      <c r="I483" s="26"/>
      <c r="J483" s="69"/>
      <c r="K483" s="69"/>
      <c r="L483" s="67"/>
      <c r="M483" s="69"/>
      <c r="N483" s="71"/>
      <c r="O483" s="72"/>
      <c r="P483" s="26"/>
      <c r="Q483" s="26"/>
      <c r="R483" s="26"/>
      <c r="S483" s="26"/>
    </row>
    <row r="484" spans="1:19" s="66" customFormat="1">
      <c r="A484" s="150"/>
      <c r="B484" s="26"/>
      <c r="C484" s="26"/>
      <c r="D484" s="67"/>
      <c r="E484" s="67"/>
      <c r="F484" s="26"/>
      <c r="G484" s="69"/>
      <c r="I484" s="26"/>
      <c r="J484" s="69"/>
      <c r="K484" s="69"/>
      <c r="L484" s="67"/>
      <c r="M484" s="69"/>
      <c r="N484" s="71"/>
      <c r="O484" s="72"/>
      <c r="P484" s="26"/>
      <c r="Q484" s="26"/>
      <c r="R484" s="26"/>
      <c r="S484" s="26"/>
    </row>
    <row r="485" spans="1:19" s="66" customFormat="1">
      <c r="A485" s="150"/>
      <c r="B485" s="26"/>
      <c r="C485" s="26"/>
      <c r="D485" s="67"/>
      <c r="E485" s="67"/>
      <c r="F485" s="26"/>
      <c r="G485" s="69"/>
      <c r="I485" s="26"/>
      <c r="J485" s="69"/>
      <c r="K485" s="69"/>
      <c r="L485" s="67"/>
      <c r="M485" s="69"/>
      <c r="N485" s="71"/>
      <c r="O485" s="72"/>
      <c r="P485" s="26"/>
      <c r="Q485" s="26"/>
      <c r="R485" s="26"/>
      <c r="S485" s="26"/>
    </row>
    <row r="486" spans="1:19" s="66" customFormat="1">
      <c r="A486" s="150"/>
      <c r="B486" s="26"/>
      <c r="C486" s="26"/>
      <c r="D486" s="67"/>
      <c r="E486" s="67"/>
      <c r="F486" s="26"/>
      <c r="G486" s="69"/>
      <c r="I486" s="26"/>
      <c r="J486" s="69"/>
      <c r="K486" s="69"/>
      <c r="L486" s="67"/>
      <c r="M486" s="69"/>
      <c r="N486" s="71"/>
      <c r="O486" s="72"/>
      <c r="P486" s="26"/>
      <c r="Q486" s="26"/>
      <c r="R486" s="26"/>
      <c r="S486" s="26"/>
    </row>
    <row r="487" spans="1:19" s="66" customFormat="1">
      <c r="A487" s="150"/>
      <c r="B487" s="26"/>
      <c r="C487" s="26"/>
      <c r="D487" s="67"/>
      <c r="E487" s="67"/>
      <c r="F487" s="26"/>
      <c r="G487" s="69"/>
      <c r="I487" s="26"/>
      <c r="J487" s="69"/>
      <c r="K487" s="69"/>
      <c r="L487" s="67"/>
      <c r="M487" s="69"/>
      <c r="N487" s="71"/>
      <c r="O487" s="72"/>
      <c r="P487" s="26"/>
      <c r="Q487" s="26"/>
      <c r="R487" s="26"/>
      <c r="S487" s="26"/>
    </row>
    <row r="488" spans="1:19" s="66" customFormat="1">
      <c r="A488" s="150"/>
      <c r="B488" s="26"/>
      <c r="C488" s="26"/>
      <c r="D488" s="67"/>
      <c r="E488" s="67"/>
      <c r="F488" s="26"/>
      <c r="G488" s="69"/>
      <c r="I488" s="26"/>
      <c r="J488" s="69"/>
      <c r="K488" s="69"/>
      <c r="L488" s="67"/>
      <c r="M488" s="69"/>
      <c r="N488" s="71"/>
      <c r="O488" s="72"/>
      <c r="P488" s="26"/>
      <c r="Q488" s="26"/>
      <c r="R488" s="26"/>
      <c r="S488" s="26"/>
    </row>
    <row r="489" spans="1:19" s="66" customFormat="1">
      <c r="A489" s="150"/>
      <c r="B489" s="26"/>
      <c r="C489" s="26"/>
      <c r="D489" s="67"/>
      <c r="E489" s="67"/>
      <c r="F489" s="26"/>
      <c r="G489" s="69"/>
      <c r="I489" s="26"/>
      <c r="J489" s="69"/>
      <c r="K489" s="69"/>
      <c r="L489" s="67"/>
      <c r="M489" s="69"/>
      <c r="N489" s="71"/>
      <c r="O489" s="72"/>
      <c r="P489" s="26"/>
      <c r="Q489" s="26"/>
      <c r="R489" s="26"/>
      <c r="S489" s="26"/>
    </row>
    <row r="490" spans="1:19" s="66" customFormat="1">
      <c r="A490" s="150"/>
      <c r="B490" s="26"/>
      <c r="C490" s="26"/>
      <c r="D490" s="67"/>
      <c r="E490" s="67"/>
      <c r="F490" s="26"/>
      <c r="G490" s="69"/>
      <c r="I490" s="26"/>
      <c r="J490" s="69"/>
      <c r="K490" s="69"/>
      <c r="L490" s="67"/>
      <c r="M490" s="69"/>
      <c r="N490" s="71"/>
      <c r="O490" s="72"/>
      <c r="P490" s="26"/>
      <c r="Q490" s="26"/>
      <c r="R490" s="26"/>
      <c r="S490" s="26"/>
    </row>
    <row r="491" spans="1:19" s="66" customFormat="1">
      <c r="A491" s="150"/>
      <c r="B491" s="26"/>
      <c r="C491" s="26"/>
      <c r="D491" s="67"/>
      <c r="E491" s="67"/>
      <c r="F491" s="26"/>
      <c r="G491" s="69"/>
      <c r="I491" s="26"/>
      <c r="J491" s="69"/>
      <c r="K491" s="69"/>
      <c r="L491" s="67"/>
      <c r="M491" s="69"/>
      <c r="N491" s="71"/>
      <c r="O491" s="72"/>
      <c r="P491" s="26"/>
      <c r="Q491" s="26"/>
      <c r="R491" s="26"/>
      <c r="S491" s="26"/>
    </row>
    <row r="492" spans="1:19" s="66" customFormat="1">
      <c r="A492" s="150"/>
      <c r="B492" s="26"/>
      <c r="C492" s="26"/>
      <c r="D492" s="67"/>
      <c r="E492" s="67"/>
      <c r="F492" s="26"/>
      <c r="G492" s="69"/>
      <c r="I492" s="26"/>
      <c r="J492" s="69"/>
      <c r="K492" s="69"/>
      <c r="L492" s="67"/>
      <c r="M492" s="69"/>
      <c r="N492" s="71"/>
      <c r="O492" s="72"/>
      <c r="P492" s="26"/>
      <c r="Q492" s="26"/>
      <c r="R492" s="26"/>
      <c r="S492" s="26"/>
    </row>
    <row r="493" spans="1:19" s="66" customFormat="1">
      <c r="A493" s="150"/>
      <c r="B493" s="26"/>
      <c r="C493" s="26"/>
      <c r="D493" s="67"/>
      <c r="E493" s="67"/>
      <c r="F493" s="26"/>
      <c r="G493" s="69"/>
      <c r="I493" s="26"/>
      <c r="J493" s="69"/>
      <c r="K493" s="69"/>
      <c r="L493" s="67"/>
      <c r="M493" s="69"/>
      <c r="N493" s="71"/>
      <c r="O493" s="72"/>
      <c r="P493" s="26"/>
      <c r="Q493" s="26"/>
      <c r="R493" s="26"/>
      <c r="S493" s="26"/>
    </row>
    <row r="494" spans="1:19" s="66" customFormat="1">
      <c r="A494" s="150"/>
      <c r="B494" s="26"/>
      <c r="C494" s="26"/>
      <c r="D494" s="67"/>
      <c r="E494" s="67"/>
      <c r="F494" s="26"/>
      <c r="G494" s="69"/>
      <c r="I494" s="26"/>
      <c r="J494" s="69"/>
      <c r="K494" s="69"/>
      <c r="L494" s="67"/>
      <c r="M494" s="69"/>
      <c r="N494" s="71"/>
      <c r="O494" s="72"/>
      <c r="P494" s="26"/>
      <c r="Q494" s="26"/>
      <c r="R494" s="26"/>
      <c r="S494" s="26"/>
    </row>
    <row r="495" spans="1:19" s="66" customFormat="1">
      <c r="A495" s="150"/>
      <c r="B495" s="26"/>
      <c r="C495" s="26"/>
      <c r="D495" s="67"/>
      <c r="E495" s="67"/>
      <c r="F495" s="26"/>
      <c r="G495" s="69"/>
      <c r="I495" s="26"/>
      <c r="J495" s="69"/>
      <c r="K495" s="69"/>
      <c r="L495" s="67"/>
      <c r="M495" s="69"/>
      <c r="N495" s="71"/>
      <c r="O495" s="72"/>
      <c r="P495" s="26"/>
      <c r="Q495" s="26"/>
      <c r="R495" s="26"/>
      <c r="S495" s="26"/>
    </row>
    <row r="496" spans="1:19" s="66" customFormat="1">
      <c r="A496" s="150"/>
      <c r="B496" s="26"/>
      <c r="C496" s="26"/>
      <c r="D496" s="67"/>
      <c r="E496" s="67"/>
      <c r="F496" s="26"/>
      <c r="G496" s="69"/>
      <c r="I496" s="26"/>
      <c r="J496" s="69"/>
      <c r="K496" s="69"/>
      <c r="L496" s="67"/>
      <c r="M496" s="69"/>
      <c r="N496" s="71"/>
      <c r="O496" s="72"/>
      <c r="P496" s="26"/>
      <c r="Q496" s="26"/>
      <c r="R496" s="26"/>
      <c r="S496" s="26"/>
    </row>
    <row r="497" spans="1:19" s="66" customFormat="1">
      <c r="A497" s="150"/>
      <c r="B497" s="26"/>
      <c r="C497" s="26"/>
      <c r="D497" s="67"/>
      <c r="E497" s="67"/>
      <c r="F497" s="26"/>
      <c r="G497" s="69"/>
      <c r="I497" s="26"/>
      <c r="J497" s="69"/>
      <c r="K497" s="69"/>
      <c r="L497" s="67"/>
      <c r="M497" s="69"/>
      <c r="N497" s="71"/>
      <c r="O497" s="72"/>
      <c r="P497" s="26"/>
      <c r="Q497" s="26"/>
      <c r="R497" s="26"/>
      <c r="S497" s="26"/>
    </row>
    <row r="498" spans="1:19" s="66" customFormat="1">
      <c r="A498" s="150"/>
      <c r="B498" s="26"/>
      <c r="C498" s="26"/>
      <c r="D498" s="67"/>
      <c r="E498" s="67"/>
      <c r="F498" s="26"/>
      <c r="G498" s="69"/>
      <c r="I498" s="26"/>
      <c r="J498" s="69"/>
      <c r="K498" s="69"/>
      <c r="L498" s="67"/>
      <c r="M498" s="69"/>
      <c r="N498" s="71"/>
      <c r="O498" s="72"/>
      <c r="P498" s="26"/>
      <c r="Q498" s="26"/>
      <c r="R498" s="26"/>
      <c r="S498" s="26"/>
    </row>
    <row r="499" spans="1:19" s="66" customFormat="1">
      <c r="A499" s="150"/>
      <c r="B499" s="26"/>
      <c r="C499" s="26"/>
      <c r="D499" s="67"/>
      <c r="E499" s="67"/>
      <c r="F499" s="26"/>
      <c r="G499" s="69"/>
      <c r="I499" s="26"/>
      <c r="J499" s="69"/>
      <c r="K499" s="69"/>
      <c r="L499" s="67"/>
      <c r="M499" s="69"/>
      <c r="N499" s="71"/>
      <c r="O499" s="72"/>
      <c r="P499" s="26"/>
      <c r="Q499" s="26"/>
      <c r="R499" s="26"/>
      <c r="S499" s="26"/>
    </row>
    <row r="500" spans="1:19" s="66" customFormat="1">
      <c r="A500" s="150"/>
      <c r="B500" s="26"/>
      <c r="C500" s="26"/>
      <c r="D500" s="67"/>
      <c r="E500" s="67"/>
      <c r="F500" s="26"/>
      <c r="G500" s="69"/>
      <c r="I500" s="26"/>
      <c r="J500" s="69"/>
      <c r="K500" s="69"/>
      <c r="L500" s="67"/>
      <c r="M500" s="69"/>
      <c r="N500" s="71"/>
      <c r="O500" s="72"/>
      <c r="P500" s="26"/>
      <c r="Q500" s="26"/>
      <c r="R500" s="26"/>
      <c r="S500" s="26"/>
    </row>
    <row r="501" spans="1:19" s="66" customFormat="1">
      <c r="A501" s="150"/>
      <c r="B501" s="26"/>
      <c r="C501" s="26"/>
      <c r="D501" s="67"/>
      <c r="E501" s="67"/>
      <c r="F501" s="26"/>
      <c r="G501" s="69"/>
      <c r="I501" s="26"/>
      <c r="J501" s="69"/>
      <c r="K501" s="69"/>
      <c r="L501" s="67"/>
      <c r="M501" s="69"/>
      <c r="N501" s="71"/>
      <c r="O501" s="72"/>
      <c r="P501" s="26"/>
      <c r="Q501" s="26"/>
      <c r="R501" s="26"/>
      <c r="S501" s="26"/>
    </row>
    <row r="502" spans="1:19" s="66" customFormat="1">
      <c r="A502" s="150"/>
      <c r="B502" s="26"/>
      <c r="C502" s="26"/>
      <c r="D502" s="67"/>
      <c r="E502" s="67"/>
      <c r="F502" s="26"/>
      <c r="G502" s="69"/>
      <c r="I502" s="26"/>
      <c r="J502" s="69"/>
      <c r="K502" s="69"/>
      <c r="L502" s="67"/>
      <c r="M502" s="69"/>
      <c r="N502" s="71"/>
      <c r="O502" s="72"/>
      <c r="P502" s="26"/>
      <c r="Q502" s="26"/>
      <c r="R502" s="26"/>
      <c r="S502" s="26"/>
    </row>
    <row r="503" spans="1:19" s="66" customFormat="1">
      <c r="A503" s="150"/>
      <c r="B503" s="26"/>
      <c r="C503" s="26"/>
      <c r="D503" s="67"/>
      <c r="E503" s="67"/>
      <c r="F503" s="26"/>
      <c r="G503" s="69"/>
      <c r="I503" s="26"/>
      <c r="J503" s="69"/>
      <c r="K503" s="69"/>
      <c r="L503" s="67"/>
      <c r="M503" s="69"/>
      <c r="N503" s="71"/>
      <c r="O503" s="72"/>
      <c r="P503" s="26"/>
      <c r="Q503" s="26"/>
      <c r="R503" s="26"/>
      <c r="S503" s="26"/>
    </row>
    <row r="504" spans="1:19" s="66" customFormat="1">
      <c r="A504" s="150"/>
      <c r="B504" s="26"/>
      <c r="C504" s="26"/>
      <c r="D504" s="67"/>
      <c r="E504" s="67"/>
      <c r="F504" s="26"/>
      <c r="G504" s="69"/>
      <c r="I504" s="26"/>
      <c r="J504" s="69"/>
      <c r="K504" s="69"/>
      <c r="L504" s="67"/>
      <c r="M504" s="69"/>
      <c r="N504" s="71"/>
      <c r="O504" s="72"/>
      <c r="P504" s="26"/>
      <c r="Q504" s="26"/>
      <c r="R504" s="26"/>
      <c r="S504" s="26"/>
    </row>
    <row r="505" spans="1:19" s="66" customFormat="1">
      <c r="A505" s="150"/>
      <c r="B505" s="26"/>
      <c r="C505" s="26"/>
      <c r="D505" s="67"/>
      <c r="E505" s="67"/>
      <c r="F505" s="26"/>
      <c r="G505" s="69"/>
      <c r="I505" s="26"/>
      <c r="J505" s="69"/>
      <c r="K505" s="69"/>
      <c r="L505" s="67"/>
      <c r="M505" s="69"/>
      <c r="N505" s="71"/>
      <c r="O505" s="72"/>
      <c r="P505" s="26"/>
      <c r="Q505" s="26"/>
      <c r="R505" s="26"/>
      <c r="S505" s="26"/>
    </row>
    <row r="506" spans="1:19" s="66" customFormat="1">
      <c r="A506" s="150"/>
      <c r="B506" s="26"/>
      <c r="C506" s="26"/>
      <c r="D506" s="67"/>
      <c r="E506" s="67"/>
      <c r="F506" s="26"/>
      <c r="G506" s="69"/>
      <c r="I506" s="26"/>
      <c r="J506" s="69"/>
      <c r="K506" s="69"/>
      <c r="L506" s="67"/>
      <c r="M506" s="69"/>
      <c r="N506" s="71"/>
      <c r="O506" s="72"/>
      <c r="P506" s="26"/>
      <c r="Q506" s="26"/>
      <c r="R506" s="26"/>
      <c r="S506" s="26"/>
    </row>
    <row r="507" spans="1:19" s="66" customFormat="1">
      <c r="A507" s="150"/>
      <c r="B507" s="26"/>
      <c r="C507" s="26"/>
      <c r="D507" s="67"/>
      <c r="E507" s="67"/>
      <c r="F507" s="26"/>
      <c r="G507" s="69"/>
      <c r="I507" s="26"/>
      <c r="J507" s="69"/>
      <c r="K507" s="69"/>
      <c r="L507" s="67"/>
      <c r="M507" s="69"/>
      <c r="N507" s="71"/>
      <c r="O507" s="72"/>
      <c r="P507" s="26"/>
      <c r="Q507" s="26"/>
      <c r="R507" s="26"/>
      <c r="S507" s="26"/>
    </row>
    <row r="508" spans="1:19" s="66" customFormat="1">
      <c r="A508" s="150"/>
      <c r="B508" s="26"/>
      <c r="C508" s="26"/>
      <c r="D508" s="67"/>
      <c r="E508" s="67"/>
      <c r="F508" s="26"/>
      <c r="G508" s="69"/>
      <c r="I508" s="26"/>
      <c r="J508" s="69"/>
      <c r="K508" s="69"/>
      <c r="L508" s="67"/>
      <c r="M508" s="69"/>
      <c r="N508" s="71"/>
      <c r="O508" s="72"/>
      <c r="P508" s="26"/>
      <c r="Q508" s="26"/>
      <c r="R508" s="26"/>
      <c r="S508" s="26"/>
    </row>
    <row r="509" spans="1:19" s="66" customFormat="1">
      <c r="A509" s="150"/>
      <c r="B509" s="26"/>
      <c r="C509" s="26"/>
      <c r="D509" s="67"/>
      <c r="E509" s="67"/>
      <c r="F509" s="26"/>
      <c r="G509" s="69"/>
      <c r="I509" s="26"/>
      <c r="J509" s="69"/>
      <c r="K509" s="69"/>
      <c r="L509" s="67"/>
      <c r="M509" s="69"/>
      <c r="N509" s="71"/>
      <c r="O509" s="72"/>
      <c r="P509" s="26"/>
      <c r="Q509" s="26"/>
      <c r="R509" s="26"/>
      <c r="S509" s="26"/>
    </row>
    <row r="510" spans="1:19" s="66" customFormat="1">
      <c r="A510" s="150"/>
      <c r="B510" s="26"/>
      <c r="C510" s="26"/>
      <c r="D510" s="67"/>
      <c r="E510" s="67"/>
      <c r="F510" s="26"/>
      <c r="G510" s="69"/>
      <c r="I510" s="26"/>
      <c r="J510" s="69"/>
      <c r="K510" s="69"/>
      <c r="L510" s="67"/>
      <c r="M510" s="69"/>
      <c r="N510" s="71"/>
      <c r="O510" s="72"/>
      <c r="P510" s="26"/>
      <c r="Q510" s="26"/>
      <c r="R510" s="26"/>
      <c r="S510" s="26"/>
    </row>
    <row r="511" spans="1:19" s="66" customFormat="1">
      <c r="A511" s="150"/>
      <c r="B511" s="26"/>
      <c r="C511" s="26"/>
      <c r="D511" s="67"/>
      <c r="E511" s="67"/>
      <c r="F511" s="26"/>
      <c r="G511" s="69"/>
      <c r="I511" s="26"/>
      <c r="J511" s="69"/>
      <c r="K511" s="69"/>
      <c r="L511" s="67"/>
      <c r="M511" s="69"/>
      <c r="N511" s="71"/>
      <c r="O511" s="72"/>
      <c r="P511" s="26"/>
      <c r="Q511" s="26"/>
      <c r="R511" s="26"/>
      <c r="S511" s="26"/>
    </row>
    <row r="512" spans="1:19" s="66" customFormat="1">
      <c r="A512" s="150"/>
      <c r="B512" s="26"/>
      <c r="C512" s="26"/>
      <c r="D512" s="67"/>
      <c r="E512" s="67"/>
      <c r="F512" s="26"/>
      <c r="G512" s="69"/>
      <c r="I512" s="26"/>
      <c r="J512" s="69"/>
      <c r="K512" s="69"/>
      <c r="L512" s="67"/>
      <c r="M512" s="69"/>
      <c r="N512" s="71"/>
      <c r="O512" s="72"/>
      <c r="P512" s="26"/>
      <c r="Q512" s="26"/>
      <c r="R512" s="26"/>
      <c r="S512" s="26"/>
    </row>
    <row r="513" spans="1:19" s="66" customFormat="1">
      <c r="A513" s="150"/>
      <c r="B513" s="26"/>
      <c r="C513" s="26"/>
      <c r="D513" s="67"/>
      <c r="E513" s="67"/>
      <c r="F513" s="26"/>
      <c r="G513" s="69"/>
      <c r="I513" s="26"/>
      <c r="J513" s="69"/>
      <c r="K513" s="69"/>
      <c r="L513" s="67"/>
      <c r="M513" s="69"/>
      <c r="N513" s="71"/>
      <c r="O513" s="72"/>
      <c r="P513" s="26"/>
      <c r="Q513" s="26"/>
      <c r="R513" s="26"/>
      <c r="S513" s="26"/>
    </row>
    <row r="514" spans="1:19" s="66" customFormat="1">
      <c r="A514" s="150"/>
      <c r="B514" s="26"/>
      <c r="C514" s="26"/>
      <c r="D514" s="67"/>
      <c r="E514" s="67"/>
      <c r="F514" s="26"/>
      <c r="G514" s="69"/>
      <c r="I514" s="26"/>
      <c r="J514" s="69"/>
      <c r="K514" s="69"/>
      <c r="L514" s="67"/>
      <c r="M514" s="69"/>
      <c r="N514" s="71"/>
      <c r="O514" s="72"/>
      <c r="P514" s="26"/>
      <c r="Q514" s="26"/>
      <c r="R514" s="26"/>
      <c r="S514" s="26"/>
    </row>
    <row r="515" spans="1:19" s="66" customFormat="1">
      <c r="A515" s="150"/>
      <c r="B515" s="26"/>
      <c r="C515" s="26"/>
      <c r="D515" s="67"/>
      <c r="E515" s="67"/>
      <c r="F515" s="26"/>
      <c r="G515" s="69"/>
      <c r="I515" s="26"/>
      <c r="J515" s="69"/>
      <c r="K515" s="69"/>
      <c r="L515" s="67"/>
      <c r="M515" s="69"/>
      <c r="N515" s="71"/>
      <c r="O515" s="72"/>
      <c r="P515" s="26"/>
      <c r="Q515" s="26"/>
      <c r="R515" s="26"/>
      <c r="S515" s="26"/>
    </row>
    <row r="516" spans="1:19" s="66" customFormat="1">
      <c r="A516" s="150"/>
      <c r="B516" s="26"/>
      <c r="C516" s="26"/>
      <c r="D516" s="67"/>
      <c r="E516" s="67"/>
      <c r="F516" s="26"/>
      <c r="G516" s="69"/>
      <c r="I516" s="26"/>
      <c r="J516" s="69"/>
      <c r="K516" s="69"/>
      <c r="L516" s="67"/>
      <c r="M516" s="69"/>
      <c r="N516" s="71"/>
      <c r="O516" s="72"/>
      <c r="P516" s="26"/>
      <c r="Q516" s="26"/>
      <c r="R516" s="26"/>
      <c r="S516" s="26"/>
    </row>
    <row r="517" spans="1:19"/>
    <row r="518" spans="1:19"/>
    <row r="519" spans="1:19"/>
    <row r="520" spans="1:19"/>
    <row r="521" spans="1:19" s="150" customFormat="1">
      <c r="B521" s="26"/>
      <c r="C521" s="26"/>
      <c r="D521" s="67"/>
      <c r="E521" s="67"/>
      <c r="F521" s="26"/>
      <c r="G521" s="69"/>
      <c r="H521" s="66"/>
      <c r="I521" s="26"/>
      <c r="J521" s="69"/>
      <c r="K521" s="69"/>
      <c r="L521" s="67"/>
      <c r="M521" s="69"/>
      <c r="N521" s="71"/>
      <c r="O521" s="72"/>
      <c r="P521" s="26"/>
      <c r="Q521" s="26"/>
      <c r="R521" s="26"/>
      <c r="S521" s="26"/>
    </row>
    <row r="522" spans="1:19" s="150" customFormat="1">
      <c r="B522" s="26"/>
      <c r="C522" s="26"/>
      <c r="D522" s="67"/>
      <c r="E522" s="67"/>
      <c r="F522" s="26"/>
      <c r="G522" s="69"/>
      <c r="H522" s="66"/>
      <c r="I522" s="26"/>
      <c r="J522" s="69"/>
      <c r="K522" s="69"/>
      <c r="L522" s="67"/>
      <c r="M522" s="69"/>
      <c r="N522" s="71"/>
      <c r="O522" s="72"/>
      <c r="P522" s="26"/>
      <c r="Q522" s="26"/>
      <c r="R522" s="26"/>
      <c r="S522" s="26"/>
    </row>
    <row r="523" spans="1:19" s="150" customFormat="1">
      <c r="B523" s="26"/>
      <c r="C523" s="26"/>
      <c r="D523" s="67"/>
      <c r="E523" s="67"/>
      <c r="F523" s="26"/>
      <c r="G523" s="69"/>
      <c r="H523" s="66"/>
      <c r="I523" s="26"/>
      <c r="J523" s="69"/>
      <c r="K523" s="69"/>
      <c r="L523" s="67"/>
      <c r="M523" s="69"/>
      <c r="N523" s="71"/>
      <c r="O523" s="72"/>
      <c r="P523" s="26"/>
      <c r="Q523" s="26"/>
      <c r="R523" s="26"/>
      <c r="S523" s="26"/>
    </row>
    <row r="524" spans="1:19" s="150" customFormat="1">
      <c r="B524" s="26"/>
      <c r="C524" s="26"/>
      <c r="D524" s="67"/>
      <c r="E524" s="67"/>
      <c r="F524" s="26"/>
      <c r="G524" s="69"/>
      <c r="H524" s="66"/>
      <c r="I524" s="26"/>
      <c r="J524" s="69"/>
      <c r="K524" s="69"/>
      <c r="L524" s="67"/>
      <c r="M524" s="69"/>
      <c r="N524" s="71"/>
      <c r="O524" s="72"/>
      <c r="P524" s="26"/>
      <c r="Q524" s="26"/>
      <c r="R524" s="26"/>
      <c r="S524" s="26"/>
    </row>
    <row r="525" spans="1:19" s="150" customFormat="1">
      <c r="B525" s="26"/>
      <c r="C525" s="26"/>
      <c r="D525" s="67"/>
      <c r="E525" s="67"/>
      <c r="F525" s="26"/>
      <c r="G525" s="69"/>
      <c r="H525" s="66"/>
      <c r="I525" s="26"/>
      <c r="J525" s="69"/>
      <c r="K525" s="69"/>
      <c r="L525" s="67"/>
      <c r="M525" s="69"/>
      <c r="N525" s="71"/>
      <c r="O525" s="72"/>
      <c r="P525" s="26"/>
      <c r="Q525" s="26"/>
      <c r="R525" s="26"/>
      <c r="S525" s="26"/>
    </row>
    <row r="526" spans="1:19" s="150" customFormat="1">
      <c r="B526" s="26"/>
      <c r="C526" s="26"/>
      <c r="D526" s="67"/>
      <c r="E526" s="67"/>
      <c r="F526" s="26"/>
      <c r="G526" s="69"/>
      <c r="H526" s="66"/>
      <c r="I526" s="26"/>
      <c r="J526" s="69"/>
      <c r="K526" s="69"/>
      <c r="L526" s="67"/>
      <c r="M526" s="69"/>
      <c r="N526" s="71"/>
      <c r="O526" s="72"/>
      <c r="P526" s="26"/>
      <c r="Q526" s="26"/>
      <c r="R526" s="26"/>
      <c r="S526" s="26"/>
    </row>
    <row r="527" spans="1:19" s="150" customFormat="1">
      <c r="B527" s="26"/>
      <c r="C527" s="26"/>
      <c r="D527" s="67"/>
      <c r="E527" s="67"/>
      <c r="F527" s="26"/>
      <c r="G527" s="69"/>
      <c r="H527" s="66"/>
      <c r="I527" s="26"/>
      <c r="J527" s="69"/>
      <c r="K527" s="69"/>
      <c r="L527" s="67"/>
      <c r="M527" s="69"/>
      <c r="N527" s="71"/>
      <c r="O527" s="72"/>
      <c r="P527" s="26"/>
      <c r="Q527" s="26"/>
      <c r="R527" s="26"/>
      <c r="S527" s="26"/>
    </row>
    <row r="528" spans="1:19" s="150" customFormat="1">
      <c r="B528" s="26"/>
      <c r="C528" s="26"/>
      <c r="D528" s="67"/>
      <c r="E528" s="67"/>
      <c r="F528" s="26"/>
      <c r="G528" s="69"/>
      <c r="H528" s="66"/>
      <c r="I528" s="26"/>
      <c r="J528" s="69"/>
      <c r="K528" s="69"/>
      <c r="L528" s="67"/>
      <c r="M528" s="69"/>
      <c r="N528" s="71"/>
      <c r="O528" s="72"/>
      <c r="P528" s="26"/>
      <c r="Q528" s="26"/>
      <c r="R528" s="26"/>
      <c r="S528" s="26"/>
    </row>
    <row r="529" spans="2:19" s="150" customFormat="1">
      <c r="B529" s="26"/>
      <c r="C529" s="26"/>
      <c r="D529" s="67"/>
      <c r="E529" s="67"/>
      <c r="F529" s="26"/>
      <c r="G529" s="69"/>
      <c r="H529" s="66"/>
      <c r="I529" s="26"/>
      <c r="J529" s="69"/>
      <c r="K529" s="69"/>
      <c r="L529" s="67"/>
      <c r="M529" s="69"/>
      <c r="N529" s="71"/>
      <c r="O529" s="72"/>
      <c r="P529" s="26"/>
      <c r="Q529" s="26"/>
      <c r="R529" s="26"/>
      <c r="S529" s="26"/>
    </row>
    <row r="530" spans="2:19" s="150" customFormat="1">
      <c r="B530" s="26"/>
      <c r="C530" s="26"/>
      <c r="D530" s="67"/>
      <c r="E530" s="67"/>
      <c r="F530" s="26"/>
      <c r="G530" s="69"/>
      <c r="H530" s="66"/>
      <c r="I530" s="26"/>
      <c r="J530" s="69"/>
      <c r="K530" s="69"/>
      <c r="L530" s="67"/>
      <c r="M530" s="69"/>
      <c r="N530" s="71"/>
      <c r="O530" s="72"/>
      <c r="P530" s="26"/>
      <c r="Q530" s="26"/>
      <c r="R530" s="26"/>
      <c r="S530" s="26"/>
    </row>
    <row r="531" spans="2:19" s="150" customFormat="1">
      <c r="B531" s="26"/>
      <c r="C531" s="26"/>
      <c r="D531" s="67"/>
      <c r="E531" s="67"/>
      <c r="F531" s="26"/>
      <c r="G531" s="69"/>
      <c r="H531" s="66"/>
      <c r="I531" s="26"/>
      <c r="J531" s="69"/>
      <c r="K531" s="69"/>
      <c r="L531" s="67"/>
      <c r="M531" s="69"/>
      <c r="N531" s="71"/>
      <c r="O531" s="72"/>
      <c r="P531" s="26"/>
      <c r="Q531" s="26"/>
      <c r="R531" s="26"/>
      <c r="S531" s="26"/>
    </row>
    <row r="532" spans="2:19" s="150" customFormat="1">
      <c r="B532" s="26"/>
      <c r="C532" s="26"/>
      <c r="D532" s="67"/>
      <c r="E532" s="67"/>
      <c r="F532" s="26"/>
      <c r="G532" s="69"/>
      <c r="H532" s="66"/>
      <c r="I532" s="26"/>
      <c r="J532" s="69"/>
      <c r="K532" s="69"/>
      <c r="L532" s="67"/>
      <c r="M532" s="69"/>
      <c r="N532" s="71"/>
      <c r="O532" s="72"/>
      <c r="P532" s="26"/>
      <c r="Q532" s="26"/>
      <c r="R532" s="26"/>
      <c r="S532" s="26"/>
    </row>
    <row r="533" spans="2:19" s="150" customFormat="1">
      <c r="B533" s="26"/>
      <c r="C533" s="26"/>
      <c r="D533" s="67"/>
      <c r="E533" s="67"/>
      <c r="F533" s="26"/>
      <c r="G533" s="69"/>
      <c r="H533" s="66"/>
      <c r="I533" s="26"/>
      <c r="J533" s="69"/>
      <c r="K533" s="69"/>
      <c r="L533" s="67"/>
      <c r="M533" s="69"/>
      <c r="N533" s="71"/>
      <c r="O533" s="72"/>
      <c r="P533" s="26"/>
      <c r="Q533" s="26"/>
      <c r="R533" s="26"/>
      <c r="S533" s="26"/>
    </row>
    <row r="534" spans="2:19" s="150" customFormat="1">
      <c r="B534" s="26"/>
      <c r="C534" s="26"/>
      <c r="D534" s="67"/>
      <c r="E534" s="67"/>
      <c r="F534" s="26"/>
      <c r="G534" s="69"/>
      <c r="H534" s="66"/>
      <c r="I534" s="26"/>
      <c r="J534" s="69"/>
      <c r="K534" s="69"/>
      <c r="L534" s="67"/>
      <c r="M534" s="69"/>
      <c r="N534" s="71"/>
      <c r="O534" s="72"/>
      <c r="P534" s="26"/>
      <c r="Q534" s="26"/>
      <c r="R534" s="26"/>
      <c r="S534" s="26"/>
    </row>
    <row r="535" spans="2:19" s="150" customFormat="1">
      <c r="B535" s="26"/>
      <c r="C535" s="26"/>
      <c r="D535" s="67"/>
      <c r="E535" s="67"/>
      <c r="F535" s="26"/>
      <c r="G535" s="69"/>
      <c r="H535" s="66"/>
      <c r="I535" s="26"/>
      <c r="J535" s="69"/>
      <c r="K535" s="69"/>
      <c r="L535" s="67"/>
      <c r="M535" s="69"/>
      <c r="N535" s="71"/>
      <c r="O535" s="72"/>
      <c r="P535" s="26"/>
      <c r="Q535" s="26"/>
      <c r="R535" s="26"/>
      <c r="S535" s="26"/>
    </row>
    <row r="536" spans="2:19" s="150" customFormat="1">
      <c r="B536" s="26"/>
      <c r="C536" s="26"/>
      <c r="D536" s="67"/>
      <c r="E536" s="67"/>
      <c r="F536" s="26"/>
      <c r="G536" s="69"/>
      <c r="H536" s="66"/>
      <c r="I536" s="26"/>
      <c r="J536" s="69"/>
      <c r="K536" s="69"/>
      <c r="L536" s="67"/>
      <c r="M536" s="69"/>
      <c r="N536" s="71"/>
      <c r="O536" s="72"/>
      <c r="P536" s="26"/>
      <c r="Q536" s="26"/>
      <c r="R536" s="26"/>
      <c r="S536" s="26"/>
    </row>
    <row r="537" spans="2:19" s="150" customFormat="1">
      <c r="B537" s="26"/>
      <c r="C537" s="26"/>
      <c r="D537" s="67"/>
      <c r="E537" s="67"/>
      <c r="F537" s="26"/>
      <c r="G537" s="69"/>
      <c r="H537" s="66"/>
      <c r="I537" s="26"/>
      <c r="J537" s="69"/>
      <c r="K537" s="69"/>
      <c r="L537" s="67"/>
      <c r="M537" s="69"/>
      <c r="N537" s="71"/>
      <c r="O537" s="72"/>
      <c r="P537" s="26"/>
      <c r="Q537" s="26"/>
      <c r="R537" s="26"/>
      <c r="S537" s="26"/>
    </row>
    <row r="538" spans="2:19" s="150" customFormat="1">
      <c r="B538" s="26"/>
      <c r="C538" s="26"/>
      <c r="D538" s="67"/>
      <c r="E538" s="67"/>
      <c r="F538" s="26"/>
      <c r="G538" s="69"/>
      <c r="H538" s="66"/>
      <c r="I538" s="26"/>
      <c r="J538" s="69"/>
      <c r="K538" s="69"/>
      <c r="L538" s="67"/>
      <c r="M538" s="69"/>
      <c r="N538" s="71"/>
      <c r="O538" s="72"/>
      <c r="P538" s="26"/>
      <c r="Q538" s="26"/>
      <c r="R538" s="26"/>
      <c r="S538" s="26"/>
    </row>
    <row r="539" spans="2:19" s="150" customFormat="1">
      <c r="B539" s="26"/>
      <c r="C539" s="26"/>
      <c r="D539" s="67"/>
      <c r="E539" s="67"/>
      <c r="F539" s="26"/>
      <c r="G539" s="69"/>
      <c r="H539" s="66"/>
      <c r="I539" s="26"/>
      <c r="J539" s="69"/>
      <c r="K539" s="69"/>
      <c r="L539" s="67"/>
      <c r="M539" s="69"/>
      <c r="N539" s="71"/>
      <c r="O539" s="72"/>
      <c r="P539" s="26"/>
      <c r="Q539" s="26"/>
      <c r="R539" s="26"/>
      <c r="S539" s="26"/>
    </row>
    <row r="540" spans="2:19" s="150" customFormat="1">
      <c r="B540" s="26"/>
      <c r="C540" s="26"/>
      <c r="D540" s="67"/>
      <c r="E540" s="67"/>
      <c r="F540" s="26"/>
      <c r="G540" s="69"/>
      <c r="H540" s="66"/>
      <c r="I540" s="26"/>
      <c r="J540" s="69"/>
      <c r="K540" s="69"/>
      <c r="L540" s="67"/>
      <c r="M540" s="69"/>
      <c r="N540" s="71"/>
      <c r="O540" s="72"/>
      <c r="P540" s="26"/>
      <c r="Q540" s="26"/>
      <c r="R540" s="26"/>
      <c r="S540" s="26"/>
    </row>
    <row r="541" spans="2:19" s="150" customFormat="1">
      <c r="B541" s="26"/>
      <c r="C541" s="26"/>
      <c r="D541" s="67"/>
      <c r="E541" s="67"/>
      <c r="F541" s="26"/>
      <c r="G541" s="69"/>
      <c r="H541" s="66"/>
      <c r="I541" s="26"/>
      <c r="J541" s="69"/>
      <c r="K541" s="69"/>
      <c r="L541" s="67"/>
      <c r="M541" s="69"/>
      <c r="N541" s="71"/>
      <c r="O541" s="72"/>
      <c r="P541" s="26"/>
      <c r="Q541" s="26"/>
      <c r="R541" s="26"/>
      <c r="S541" s="26"/>
    </row>
    <row r="542" spans="2:19" s="150" customFormat="1">
      <c r="B542" s="26"/>
      <c r="C542" s="26"/>
      <c r="D542" s="67"/>
      <c r="E542" s="67"/>
      <c r="F542" s="26"/>
      <c r="G542" s="69"/>
      <c r="H542" s="66"/>
      <c r="I542" s="26"/>
      <c r="J542" s="69"/>
      <c r="K542" s="69"/>
      <c r="L542" s="67"/>
      <c r="M542" s="69"/>
      <c r="N542" s="71"/>
      <c r="O542" s="72"/>
      <c r="P542" s="26"/>
      <c r="Q542" s="26"/>
      <c r="R542" s="26"/>
      <c r="S542" s="26"/>
    </row>
    <row r="543" spans="2:19" s="150" customFormat="1">
      <c r="B543" s="26"/>
      <c r="C543" s="26"/>
      <c r="D543" s="67"/>
      <c r="E543" s="67"/>
      <c r="F543" s="26"/>
      <c r="G543" s="69"/>
      <c r="H543" s="66"/>
      <c r="I543" s="26"/>
      <c r="J543" s="69"/>
      <c r="K543" s="69"/>
      <c r="L543" s="67"/>
      <c r="M543" s="69"/>
      <c r="N543" s="71"/>
      <c r="O543" s="72"/>
      <c r="P543" s="26"/>
      <c r="Q543" s="26"/>
      <c r="R543" s="26"/>
      <c r="S543" s="26"/>
    </row>
    <row r="544" spans="2:19" s="150" customFormat="1">
      <c r="B544" s="26"/>
      <c r="C544" s="26"/>
      <c r="D544" s="67"/>
      <c r="E544" s="67"/>
      <c r="F544" s="26"/>
      <c r="G544" s="69"/>
      <c r="H544" s="66"/>
      <c r="I544" s="26"/>
      <c r="J544" s="69"/>
      <c r="K544" s="69"/>
      <c r="L544" s="67"/>
      <c r="M544" s="69"/>
      <c r="N544" s="71"/>
      <c r="O544" s="72"/>
      <c r="P544" s="26"/>
      <c r="Q544" s="26"/>
      <c r="R544" s="26"/>
      <c r="S544" s="26"/>
    </row>
    <row r="545" spans="2:19" s="150" customFormat="1">
      <c r="B545" s="26"/>
      <c r="C545" s="26"/>
      <c r="D545" s="67"/>
      <c r="E545" s="67"/>
      <c r="F545" s="26"/>
      <c r="G545" s="69"/>
      <c r="H545" s="66"/>
      <c r="I545" s="26"/>
      <c r="J545" s="69"/>
      <c r="K545" s="69"/>
      <c r="L545" s="67"/>
      <c r="M545" s="69"/>
      <c r="N545" s="71"/>
      <c r="O545" s="72"/>
      <c r="P545" s="26"/>
      <c r="Q545" s="26"/>
      <c r="R545" s="26"/>
      <c r="S545" s="26"/>
    </row>
    <row r="546" spans="2:19" s="150" customFormat="1">
      <c r="B546" s="26"/>
      <c r="C546" s="26"/>
      <c r="D546" s="67"/>
      <c r="E546" s="67"/>
      <c r="F546" s="26"/>
      <c r="G546" s="69"/>
      <c r="H546" s="66"/>
      <c r="I546" s="26"/>
      <c r="J546" s="69"/>
      <c r="K546" s="69"/>
      <c r="L546" s="67"/>
      <c r="M546" s="69"/>
      <c r="N546" s="71"/>
      <c r="O546" s="72"/>
      <c r="P546" s="26"/>
      <c r="Q546" s="26"/>
      <c r="R546" s="26"/>
      <c r="S546" s="26"/>
    </row>
    <row r="547" spans="2:19"/>
    <row r="548" spans="2:19"/>
    <row r="549" spans="2:19"/>
    <row r="550" spans="2:19"/>
    <row r="551" spans="2:19"/>
    <row r="552" spans="2:19"/>
    <row r="553" spans="2:19"/>
    <row r="554" spans="2:19"/>
    <row r="555" spans="2:19"/>
    <row r="556" spans="2:19"/>
    <row r="557" spans="2:19"/>
    <row r="558" spans="2:19"/>
    <row r="559" spans="2:19"/>
    <row r="560" spans="2:19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</sheetData>
  <mergeCells count="1">
    <mergeCell ref="A1:O1"/>
  </mergeCell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9413A-7D64-4AA3-AFF3-F166656F7C26}">
  <dimension ref="A1:S572"/>
  <sheetViews>
    <sheetView topLeftCell="A7" zoomScale="70" zoomScaleNormal="70" workbookViewId="0">
      <selection activeCell="N23" sqref="N23"/>
    </sheetView>
  </sheetViews>
  <sheetFormatPr defaultColWidth="0" defaultRowHeight="11.4" zeroHeight="1"/>
  <cols>
    <col min="1" max="1" width="4.75" style="150" customWidth="1"/>
    <col min="2" max="2" width="4.75" style="26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71" t="s">
        <v>362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8" s="5" customFormat="1" ht="63.6" customHeight="1" thickBot="1">
      <c r="A2" s="149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52" customFormat="1" ht="24.9" customHeight="1">
      <c r="A3" s="11">
        <v>1</v>
      </c>
      <c r="B3" s="10" t="s">
        <v>51</v>
      </c>
      <c r="C3" s="7" t="s">
        <v>369</v>
      </c>
      <c r="D3" s="8">
        <v>83451.100000000006</v>
      </c>
      <c r="E3" s="10" t="s">
        <v>53</v>
      </c>
      <c r="F3" s="10" t="s">
        <v>53</v>
      </c>
      <c r="G3" s="10">
        <v>13224</v>
      </c>
      <c r="H3" s="11">
        <v>186</v>
      </c>
      <c r="I3" s="11">
        <f t="shared" ref="I3:I11" si="0">G3/H3</f>
        <v>71.096774193548384</v>
      </c>
      <c r="J3" s="10">
        <v>28</v>
      </c>
      <c r="K3" s="10">
        <v>1</v>
      </c>
      <c r="L3" s="8">
        <v>83451</v>
      </c>
      <c r="M3" s="10">
        <v>13224</v>
      </c>
      <c r="N3" s="12">
        <v>46204</v>
      </c>
      <c r="O3" s="29" t="s">
        <v>215</v>
      </c>
      <c r="R3" s="6"/>
    </row>
    <row r="4" spans="1:18" s="52" customFormat="1" ht="24.9" customHeight="1">
      <c r="A4" s="11">
        <v>2</v>
      </c>
      <c r="B4" s="11">
        <v>1</v>
      </c>
      <c r="C4" s="13" t="s">
        <v>342</v>
      </c>
      <c r="D4" s="8">
        <v>66477.63</v>
      </c>
      <c r="E4" s="8">
        <v>114312.37</v>
      </c>
      <c r="F4" s="136">
        <f>(D4-E4)/E4</f>
        <v>-0.4184563752811703</v>
      </c>
      <c r="G4" s="10">
        <v>11182</v>
      </c>
      <c r="H4" s="11">
        <v>433</v>
      </c>
      <c r="I4" s="11">
        <f t="shared" si="0"/>
        <v>25.824480369515012</v>
      </c>
      <c r="J4" s="10">
        <v>25</v>
      </c>
      <c r="K4" s="10">
        <v>2</v>
      </c>
      <c r="L4" s="8">
        <v>204749</v>
      </c>
      <c r="M4" s="10">
        <v>34109</v>
      </c>
      <c r="N4" s="12">
        <v>46192</v>
      </c>
      <c r="O4" s="30" t="s">
        <v>40</v>
      </c>
      <c r="R4" s="6"/>
    </row>
    <row r="5" spans="1:18" s="52" customFormat="1" ht="24.9" customHeight="1">
      <c r="A5" s="11">
        <v>3</v>
      </c>
      <c r="B5" s="11">
        <v>2</v>
      </c>
      <c r="C5" s="13" t="s">
        <v>333</v>
      </c>
      <c r="D5" s="8">
        <v>40628.47</v>
      </c>
      <c r="E5" s="8">
        <v>62441.29</v>
      </c>
      <c r="F5" s="136">
        <f>(D5-E5)/E5</f>
        <v>-0.3493332697002256</v>
      </c>
      <c r="G5" s="10">
        <v>5491</v>
      </c>
      <c r="H5" s="11">
        <v>207</v>
      </c>
      <c r="I5" s="11">
        <f t="shared" si="0"/>
        <v>26.526570048309178</v>
      </c>
      <c r="J5" s="10">
        <v>14</v>
      </c>
      <c r="K5" s="10">
        <v>3</v>
      </c>
      <c r="L5" s="8">
        <v>252951</v>
      </c>
      <c r="M5" s="10">
        <v>32624</v>
      </c>
      <c r="N5" s="12">
        <v>46185</v>
      </c>
      <c r="O5" s="30" t="s">
        <v>88</v>
      </c>
      <c r="R5" s="6"/>
    </row>
    <row r="6" spans="1:18" s="52" customFormat="1" ht="24.9" customHeight="1">
      <c r="A6" s="11">
        <v>4</v>
      </c>
      <c r="B6" s="11" t="s">
        <v>51</v>
      </c>
      <c r="C6" s="7" t="s">
        <v>359</v>
      </c>
      <c r="D6" s="8">
        <v>17806.080000000002</v>
      </c>
      <c r="E6" s="8">
        <v>4410.72</v>
      </c>
      <c r="F6" s="136">
        <f>(D6-E6)/E6</f>
        <v>3.0370007617803894</v>
      </c>
      <c r="G6" s="10">
        <v>2497</v>
      </c>
      <c r="H6" s="11">
        <v>240</v>
      </c>
      <c r="I6" s="11">
        <f t="shared" si="0"/>
        <v>10.404166666666667</v>
      </c>
      <c r="J6" s="10">
        <v>14</v>
      </c>
      <c r="K6" s="10">
        <v>1</v>
      </c>
      <c r="L6" s="8">
        <v>22216.799999999999</v>
      </c>
      <c r="M6" s="10">
        <v>3001</v>
      </c>
      <c r="N6" s="12">
        <v>46199</v>
      </c>
      <c r="O6" s="30" t="s">
        <v>60</v>
      </c>
      <c r="R6" s="6"/>
    </row>
    <row r="7" spans="1:18" s="52" customFormat="1" ht="24.9" customHeight="1">
      <c r="A7" s="11">
        <v>5</v>
      </c>
      <c r="B7" s="10" t="s">
        <v>51</v>
      </c>
      <c r="C7" s="7" t="s">
        <v>367</v>
      </c>
      <c r="D7" s="8">
        <v>14319.76</v>
      </c>
      <c r="E7" s="10" t="s">
        <v>53</v>
      </c>
      <c r="F7" s="10" t="s">
        <v>53</v>
      </c>
      <c r="G7" s="10">
        <v>1952</v>
      </c>
      <c r="H7" s="11">
        <v>172</v>
      </c>
      <c r="I7" s="11">
        <f t="shared" si="0"/>
        <v>11.348837209302326</v>
      </c>
      <c r="J7" s="10">
        <v>15</v>
      </c>
      <c r="K7" s="10">
        <v>1</v>
      </c>
      <c r="L7" s="8">
        <v>14320</v>
      </c>
      <c r="M7" s="10">
        <v>1952</v>
      </c>
      <c r="N7" s="12">
        <v>46199</v>
      </c>
      <c r="O7" s="30" t="s">
        <v>308</v>
      </c>
      <c r="R7" s="6"/>
    </row>
    <row r="8" spans="1:18" s="52" customFormat="1" ht="24.9" customHeight="1">
      <c r="A8" s="11">
        <v>6</v>
      </c>
      <c r="B8" s="11">
        <v>5</v>
      </c>
      <c r="C8" s="7" t="s">
        <v>315</v>
      </c>
      <c r="D8" s="8">
        <v>12468.89</v>
      </c>
      <c r="E8" s="8">
        <v>22461.35</v>
      </c>
      <c r="F8" s="136">
        <f>(D8-E8)/E8</f>
        <v>-0.44487352719226581</v>
      </c>
      <c r="G8" s="10">
        <v>1776</v>
      </c>
      <c r="H8" s="11">
        <v>92</v>
      </c>
      <c r="I8" s="11">
        <f t="shared" si="0"/>
        <v>19.304347826086957</v>
      </c>
      <c r="J8" s="127">
        <v>7</v>
      </c>
      <c r="K8" s="10">
        <v>5</v>
      </c>
      <c r="L8" s="129">
        <v>270068.15000000002</v>
      </c>
      <c r="M8" s="127">
        <v>35977</v>
      </c>
      <c r="N8" s="12">
        <v>46171</v>
      </c>
      <c r="O8" s="30" t="s">
        <v>49</v>
      </c>
      <c r="R8" s="6"/>
    </row>
    <row r="9" spans="1:18" s="52" customFormat="1" ht="24" customHeight="1">
      <c r="A9" s="11">
        <v>7</v>
      </c>
      <c r="B9" s="11">
        <v>6</v>
      </c>
      <c r="C9" s="13" t="s">
        <v>262</v>
      </c>
      <c r="D9" s="8">
        <v>12336.26</v>
      </c>
      <c r="E9" s="8">
        <v>20598.62</v>
      </c>
      <c r="F9" s="136">
        <f>(D9-E9)/E9</f>
        <v>-0.40111230752351368</v>
      </c>
      <c r="G9" s="127">
        <v>1840</v>
      </c>
      <c r="H9" s="137">
        <v>79</v>
      </c>
      <c r="I9" s="11">
        <f t="shared" si="0"/>
        <v>23.291139240506329</v>
      </c>
      <c r="J9" s="127">
        <v>12</v>
      </c>
      <c r="K9" s="10">
        <v>10</v>
      </c>
      <c r="L9" s="129">
        <v>642298</v>
      </c>
      <c r="M9" s="127">
        <v>84417</v>
      </c>
      <c r="N9" s="12">
        <v>46136</v>
      </c>
      <c r="O9" s="30" t="s">
        <v>215</v>
      </c>
      <c r="R9" s="6"/>
    </row>
    <row r="10" spans="1:18" s="52" customFormat="1" ht="24.9" customHeight="1">
      <c r="A10" s="11">
        <v>8</v>
      </c>
      <c r="B10" s="11">
        <v>3</v>
      </c>
      <c r="C10" s="13" t="s">
        <v>334</v>
      </c>
      <c r="D10" s="8">
        <v>12179.65</v>
      </c>
      <c r="E10" s="8">
        <v>27590.3</v>
      </c>
      <c r="F10" s="136">
        <f>(D10-E10)/E10</f>
        <v>-0.55855318717085356</v>
      </c>
      <c r="G10" s="10">
        <v>1624</v>
      </c>
      <c r="H10" s="11">
        <v>95</v>
      </c>
      <c r="I10" s="11">
        <f t="shared" si="0"/>
        <v>17.094736842105263</v>
      </c>
      <c r="J10" s="10">
        <v>11</v>
      </c>
      <c r="K10" s="10">
        <v>3</v>
      </c>
      <c r="L10" s="8">
        <v>116691</v>
      </c>
      <c r="M10" s="10">
        <v>14975</v>
      </c>
      <c r="N10" s="12">
        <v>46185</v>
      </c>
      <c r="O10" s="30" t="s">
        <v>215</v>
      </c>
      <c r="R10" s="6"/>
    </row>
    <row r="11" spans="1:18" s="52" customFormat="1" ht="24.9" customHeight="1">
      <c r="A11" s="11">
        <v>9</v>
      </c>
      <c r="B11" s="11">
        <v>4</v>
      </c>
      <c r="C11" s="7" t="s">
        <v>324</v>
      </c>
      <c r="D11" s="8">
        <v>10846.16</v>
      </c>
      <c r="E11" s="8">
        <v>27057.279999999999</v>
      </c>
      <c r="F11" s="136">
        <f>(D11-E11)/E11</f>
        <v>-0.59914078577004048</v>
      </c>
      <c r="G11" s="10">
        <v>1517</v>
      </c>
      <c r="H11" s="11">
        <v>101</v>
      </c>
      <c r="I11" s="11">
        <f t="shared" si="0"/>
        <v>15.01980198019802</v>
      </c>
      <c r="J11" s="10">
        <v>10</v>
      </c>
      <c r="K11" s="10">
        <v>4</v>
      </c>
      <c r="L11" s="8">
        <v>264554</v>
      </c>
      <c r="M11" s="10">
        <v>32153</v>
      </c>
      <c r="N11" s="12">
        <v>46178</v>
      </c>
      <c r="O11" s="30" t="s">
        <v>308</v>
      </c>
      <c r="R11" s="6"/>
    </row>
    <row r="12" spans="1:18" s="52" customFormat="1" ht="24.9" customHeight="1">
      <c r="A12" s="11">
        <v>10</v>
      </c>
      <c r="B12" s="10" t="s">
        <v>51</v>
      </c>
      <c r="C12" s="18" t="s">
        <v>373</v>
      </c>
      <c r="D12" s="8">
        <v>8881</v>
      </c>
      <c r="E12" s="10" t="s">
        <v>53</v>
      </c>
      <c r="F12" s="10" t="s">
        <v>53</v>
      </c>
      <c r="G12" s="10">
        <v>1241</v>
      </c>
      <c r="H12" s="10" t="s">
        <v>53</v>
      </c>
      <c r="I12" s="10" t="s">
        <v>53</v>
      </c>
      <c r="J12" s="10">
        <v>18</v>
      </c>
      <c r="K12" s="10">
        <v>1</v>
      </c>
      <c r="L12" s="8">
        <v>8881</v>
      </c>
      <c r="M12" s="10">
        <v>1241</v>
      </c>
      <c r="N12" s="12">
        <v>46199</v>
      </c>
      <c r="O12" s="30" t="s">
        <v>46</v>
      </c>
      <c r="R12" s="6"/>
    </row>
    <row r="13" spans="1:18" s="52" customFormat="1" ht="24.9" customHeight="1">
      <c r="A13" s="11">
        <v>11</v>
      </c>
      <c r="B13" s="11">
        <v>7</v>
      </c>
      <c r="C13" s="7" t="s">
        <v>273</v>
      </c>
      <c r="D13" s="8">
        <v>4783.09</v>
      </c>
      <c r="E13" s="8">
        <v>8702.98</v>
      </c>
      <c r="F13" s="136">
        <f>(D13-E13)/E13</f>
        <v>-0.45040779135422576</v>
      </c>
      <c r="G13" s="127">
        <v>662</v>
      </c>
      <c r="H13" s="137">
        <v>35</v>
      </c>
      <c r="I13" s="11">
        <f t="shared" ref="I13:I18" si="1">G13/H13</f>
        <v>18.914285714285715</v>
      </c>
      <c r="J13" s="127">
        <v>7</v>
      </c>
      <c r="K13" s="10">
        <v>9</v>
      </c>
      <c r="L13" s="129">
        <v>922660</v>
      </c>
      <c r="M13" s="127">
        <v>110430</v>
      </c>
      <c r="N13" s="12">
        <v>46143</v>
      </c>
      <c r="O13" s="30" t="s">
        <v>40</v>
      </c>
      <c r="R13" s="6"/>
    </row>
    <row r="14" spans="1:18" s="52" customFormat="1" ht="24.9" customHeight="1">
      <c r="A14" s="11">
        <v>12</v>
      </c>
      <c r="B14" s="10" t="s">
        <v>51</v>
      </c>
      <c r="C14" s="7" t="s">
        <v>368</v>
      </c>
      <c r="D14" s="8">
        <v>4733.4399999999996</v>
      </c>
      <c r="E14" s="127" t="s">
        <v>53</v>
      </c>
      <c r="F14" s="10" t="s">
        <v>53</v>
      </c>
      <c r="G14" s="127">
        <v>706</v>
      </c>
      <c r="H14" s="11">
        <v>66</v>
      </c>
      <c r="I14" s="11">
        <f t="shared" si="1"/>
        <v>10.696969696969697</v>
      </c>
      <c r="J14" s="127">
        <v>13</v>
      </c>
      <c r="K14" s="10">
        <v>1</v>
      </c>
      <c r="L14" s="129">
        <v>4733</v>
      </c>
      <c r="M14" s="127">
        <v>706</v>
      </c>
      <c r="N14" s="12">
        <v>46199</v>
      </c>
      <c r="O14" s="30" t="s">
        <v>88</v>
      </c>
      <c r="R14" s="6"/>
    </row>
    <row r="15" spans="1:18" s="52" customFormat="1" ht="24.9" customHeight="1">
      <c r="A15" s="11">
        <v>13</v>
      </c>
      <c r="B15" s="10" t="s">
        <v>57</v>
      </c>
      <c r="C15" s="7" t="s">
        <v>371</v>
      </c>
      <c r="D15" s="8">
        <v>4538.74</v>
      </c>
      <c r="E15" s="10" t="s">
        <v>53</v>
      </c>
      <c r="F15" s="10" t="s">
        <v>53</v>
      </c>
      <c r="G15" s="10">
        <v>610</v>
      </c>
      <c r="H15" s="11">
        <v>8</v>
      </c>
      <c r="I15" s="11">
        <f t="shared" si="1"/>
        <v>76.25</v>
      </c>
      <c r="J15" s="10">
        <v>8</v>
      </c>
      <c r="K15" s="10">
        <v>0</v>
      </c>
      <c r="L15" s="8">
        <v>4538.74</v>
      </c>
      <c r="M15" s="10">
        <v>610</v>
      </c>
      <c r="N15" s="12" t="s">
        <v>48</v>
      </c>
      <c r="O15" s="30" t="s">
        <v>44</v>
      </c>
      <c r="R15" s="6"/>
    </row>
    <row r="16" spans="1:18" s="52" customFormat="1" ht="24.9" customHeight="1">
      <c r="A16" s="11">
        <v>14</v>
      </c>
      <c r="B16" s="10" t="s">
        <v>372</v>
      </c>
      <c r="C16" s="7" t="s">
        <v>370</v>
      </c>
      <c r="D16" s="8">
        <v>3775</v>
      </c>
      <c r="E16" s="10" t="s">
        <v>53</v>
      </c>
      <c r="F16" s="10" t="s">
        <v>53</v>
      </c>
      <c r="G16" s="10">
        <v>297</v>
      </c>
      <c r="H16" s="11">
        <v>1</v>
      </c>
      <c r="I16" s="11">
        <f t="shared" si="1"/>
        <v>297</v>
      </c>
      <c r="J16" s="10">
        <v>1</v>
      </c>
      <c r="K16" s="10">
        <v>0</v>
      </c>
      <c r="L16" s="8">
        <v>3775</v>
      </c>
      <c r="M16" s="10">
        <v>297</v>
      </c>
      <c r="N16" s="12" t="s">
        <v>48</v>
      </c>
      <c r="O16" s="30" t="s">
        <v>88</v>
      </c>
      <c r="R16" s="6"/>
    </row>
    <row r="17" spans="1:15" s="1" customFormat="1" ht="24.9" customHeight="1">
      <c r="A17" s="11">
        <v>15</v>
      </c>
      <c r="B17" s="11">
        <v>8</v>
      </c>
      <c r="C17" s="7" t="s">
        <v>313</v>
      </c>
      <c r="D17" s="8">
        <v>2491.71</v>
      </c>
      <c r="E17" s="8">
        <v>6400.12</v>
      </c>
      <c r="F17" s="136">
        <f>(D17-E17)/E17</f>
        <v>-0.61067761229476947</v>
      </c>
      <c r="G17" s="10">
        <v>433</v>
      </c>
      <c r="H17" s="11">
        <v>60</v>
      </c>
      <c r="I17" s="11">
        <f t="shared" si="1"/>
        <v>7.2166666666666668</v>
      </c>
      <c r="J17" s="10">
        <v>9</v>
      </c>
      <c r="K17" s="10">
        <v>5</v>
      </c>
      <c r="L17" s="8">
        <v>90794.78</v>
      </c>
      <c r="M17" s="10">
        <v>17425</v>
      </c>
      <c r="N17" s="12">
        <v>46171</v>
      </c>
      <c r="O17" s="30" t="s">
        <v>44</v>
      </c>
    </row>
    <row r="18" spans="1:15" s="1" customFormat="1" ht="24.9" customHeight="1">
      <c r="A18" s="11">
        <v>16</v>
      </c>
      <c r="B18" s="11">
        <v>9</v>
      </c>
      <c r="C18" s="7" t="s">
        <v>329</v>
      </c>
      <c r="D18" s="8">
        <v>1990.56</v>
      </c>
      <c r="E18" s="8">
        <v>5106.6400000000003</v>
      </c>
      <c r="F18" s="136">
        <f>(D18-E18)/E18</f>
        <v>-0.61020161985180088</v>
      </c>
      <c r="G18" s="10">
        <v>353</v>
      </c>
      <c r="H18" s="11">
        <v>52</v>
      </c>
      <c r="I18" s="11">
        <f t="shared" si="1"/>
        <v>6.7884615384615383</v>
      </c>
      <c r="J18" s="10">
        <v>11</v>
      </c>
      <c r="K18" s="10">
        <v>4</v>
      </c>
      <c r="L18" s="8">
        <v>69465.64</v>
      </c>
      <c r="M18" s="10">
        <v>12984</v>
      </c>
      <c r="N18" s="12">
        <v>46178</v>
      </c>
      <c r="O18" s="30" t="s">
        <v>44</v>
      </c>
    </row>
    <row r="19" spans="1:15" s="1" customFormat="1" ht="24.9" customHeight="1">
      <c r="A19" s="11">
        <v>17</v>
      </c>
      <c r="B19" s="6">
        <v>23</v>
      </c>
      <c r="C19" s="7" t="s">
        <v>238</v>
      </c>
      <c r="D19" s="8">
        <v>1276.0999999999999</v>
      </c>
      <c r="E19" s="8">
        <v>451</v>
      </c>
      <c r="F19" s="8" t="s">
        <v>53</v>
      </c>
      <c r="G19" s="10">
        <v>168</v>
      </c>
      <c r="H19" s="11">
        <v>6</v>
      </c>
      <c r="I19" s="11">
        <v>10</v>
      </c>
      <c r="J19" s="10">
        <v>2</v>
      </c>
      <c r="K19" s="10" t="s">
        <v>53</v>
      </c>
      <c r="L19" s="8">
        <v>200365.52</v>
      </c>
      <c r="M19" s="10">
        <v>27698</v>
      </c>
      <c r="N19" s="12">
        <v>46122</v>
      </c>
      <c r="O19" s="30" t="s">
        <v>47</v>
      </c>
    </row>
    <row r="20" spans="1:15" s="1" customFormat="1" ht="24.9" customHeight="1">
      <c r="A20" s="11">
        <v>18</v>
      </c>
      <c r="B20" s="10" t="s">
        <v>53</v>
      </c>
      <c r="C20" s="7" t="s">
        <v>366</v>
      </c>
      <c r="D20" s="8">
        <v>1186.54</v>
      </c>
      <c r="E20" s="10" t="s">
        <v>53</v>
      </c>
      <c r="F20" s="10" t="s">
        <v>53</v>
      </c>
      <c r="G20" s="10">
        <v>477</v>
      </c>
      <c r="H20" s="11">
        <v>27</v>
      </c>
      <c r="I20" s="11">
        <f>G20/H20</f>
        <v>17.666666666666668</v>
      </c>
      <c r="J20" s="10">
        <v>6</v>
      </c>
      <c r="K20" s="10">
        <v>24</v>
      </c>
      <c r="L20" s="8">
        <v>305276.71000000002</v>
      </c>
      <c r="M20" s="10">
        <v>55194</v>
      </c>
      <c r="N20" s="23">
        <v>46038</v>
      </c>
      <c r="O20" s="29" t="s">
        <v>44</v>
      </c>
    </row>
    <row r="21" spans="1:15" s="1" customFormat="1" ht="24.9" customHeight="1">
      <c r="A21" s="11">
        <v>19</v>
      </c>
      <c r="B21" s="11">
        <v>13</v>
      </c>
      <c r="C21" s="7" t="s">
        <v>283</v>
      </c>
      <c r="D21" s="8">
        <v>1173.5999999999999</v>
      </c>
      <c r="E21" s="8">
        <v>3995.97</v>
      </c>
      <c r="F21" s="136">
        <f>(D21-E21)/E21</f>
        <v>-0.7063041013821425</v>
      </c>
      <c r="G21" s="10">
        <v>223</v>
      </c>
      <c r="H21" s="11">
        <v>21</v>
      </c>
      <c r="I21" s="11">
        <f>G21/H21</f>
        <v>10.619047619047619</v>
      </c>
      <c r="J21" s="6">
        <v>6</v>
      </c>
      <c r="K21" s="10">
        <v>8</v>
      </c>
      <c r="L21" s="138">
        <v>129540.9</v>
      </c>
      <c r="M21" s="6">
        <v>22236</v>
      </c>
      <c r="N21" s="12">
        <v>46150</v>
      </c>
      <c r="O21" s="30" t="s">
        <v>41</v>
      </c>
    </row>
    <row r="22" spans="1:15" s="1" customFormat="1" ht="24.9" customHeight="1">
      <c r="A22" s="11">
        <v>20</v>
      </c>
      <c r="B22" s="11">
        <v>15</v>
      </c>
      <c r="C22" s="13" t="s">
        <v>225</v>
      </c>
      <c r="D22" s="8">
        <v>878.12</v>
      </c>
      <c r="E22" s="8">
        <v>1786.15</v>
      </c>
      <c r="F22" s="136">
        <f>(D22-E22)/E22</f>
        <v>-0.50837275704728047</v>
      </c>
      <c r="G22" s="10">
        <v>174</v>
      </c>
      <c r="H22" s="11">
        <v>18</v>
      </c>
      <c r="I22" s="11">
        <f>G22/H22</f>
        <v>9.6666666666666661</v>
      </c>
      <c r="J22" s="10">
        <v>4</v>
      </c>
      <c r="K22" s="10">
        <v>13</v>
      </c>
      <c r="L22" s="8">
        <v>527629</v>
      </c>
      <c r="M22" s="10">
        <v>85032</v>
      </c>
      <c r="N22" s="12">
        <v>46113</v>
      </c>
      <c r="O22" s="30" t="s">
        <v>215</v>
      </c>
    </row>
    <row r="23" spans="1:15" s="1" customFormat="1" ht="24.9" customHeight="1">
      <c r="A23" s="11">
        <v>21</v>
      </c>
      <c r="B23" s="10" t="s">
        <v>53</v>
      </c>
      <c r="C23" s="151" t="s">
        <v>304</v>
      </c>
      <c r="D23" s="99">
        <v>860</v>
      </c>
      <c r="E23" s="101" t="s">
        <v>53</v>
      </c>
      <c r="F23" s="101" t="s">
        <v>53</v>
      </c>
      <c r="G23" s="101">
        <v>129</v>
      </c>
      <c r="H23" s="97">
        <v>1</v>
      </c>
      <c r="I23" s="97">
        <f>G23/H23</f>
        <v>129</v>
      </c>
      <c r="J23" s="101">
        <v>1</v>
      </c>
      <c r="K23" s="101" t="s">
        <v>53</v>
      </c>
      <c r="L23" s="99">
        <v>6492.73</v>
      </c>
      <c r="M23" s="101">
        <v>1274</v>
      </c>
      <c r="N23" s="92">
        <v>43615</v>
      </c>
      <c r="O23" s="103" t="s">
        <v>47</v>
      </c>
    </row>
    <row r="24" spans="1:15" s="1" customFormat="1" ht="24.9" customHeight="1">
      <c r="A24" s="11">
        <v>22</v>
      </c>
      <c r="B24" s="10" t="s">
        <v>53</v>
      </c>
      <c r="C24" s="7" t="s">
        <v>113</v>
      </c>
      <c r="D24" s="8">
        <v>645</v>
      </c>
      <c r="E24" s="10" t="s">
        <v>53</v>
      </c>
      <c r="F24" s="10" t="s">
        <v>53</v>
      </c>
      <c r="G24" s="10">
        <v>286</v>
      </c>
      <c r="H24" s="10" t="s">
        <v>53</v>
      </c>
      <c r="I24" s="10" t="s">
        <v>53</v>
      </c>
      <c r="J24" s="10">
        <v>4</v>
      </c>
      <c r="K24" s="10" t="s">
        <v>53</v>
      </c>
      <c r="L24" s="8">
        <v>23798</v>
      </c>
      <c r="M24" s="10">
        <v>4508</v>
      </c>
      <c r="N24" s="12">
        <v>46052</v>
      </c>
      <c r="O24" s="30" t="s">
        <v>46</v>
      </c>
    </row>
    <row r="25" spans="1:15" s="1" customFormat="1" ht="24.9" customHeight="1">
      <c r="A25" s="11">
        <v>23</v>
      </c>
      <c r="B25" s="11">
        <v>14</v>
      </c>
      <c r="C25" s="13" t="s">
        <v>343</v>
      </c>
      <c r="D25" s="8">
        <v>642</v>
      </c>
      <c r="E25" s="118">
        <v>1806</v>
      </c>
      <c r="F25" s="136">
        <f>(D25-E25)/E25</f>
        <v>-0.64451827242524917</v>
      </c>
      <c r="G25" s="10">
        <v>113</v>
      </c>
      <c r="H25" s="10" t="s">
        <v>53</v>
      </c>
      <c r="I25" s="10" t="s">
        <v>53</v>
      </c>
      <c r="J25" s="10">
        <v>4</v>
      </c>
      <c r="K25" s="10">
        <v>3</v>
      </c>
      <c r="L25" s="8">
        <v>14365</v>
      </c>
      <c r="M25" s="10">
        <v>2348</v>
      </c>
      <c r="N25" s="12">
        <v>46185</v>
      </c>
      <c r="O25" s="30" t="s">
        <v>46</v>
      </c>
    </row>
    <row r="26" spans="1:15" s="1" customFormat="1" ht="24.9" customHeight="1">
      <c r="A26" s="11">
        <v>24</v>
      </c>
      <c r="B26" s="10" t="s">
        <v>53</v>
      </c>
      <c r="C26" s="7" t="s">
        <v>365</v>
      </c>
      <c r="D26" s="8">
        <v>642</v>
      </c>
      <c r="E26" s="10" t="s">
        <v>53</v>
      </c>
      <c r="F26" s="10" t="s">
        <v>53</v>
      </c>
      <c r="G26" s="10">
        <v>114</v>
      </c>
      <c r="H26" s="11">
        <v>1</v>
      </c>
      <c r="I26" s="11">
        <f t="shared" ref="I26:I35" si="2">G26/H26</f>
        <v>114</v>
      </c>
      <c r="J26" s="10">
        <v>1</v>
      </c>
      <c r="K26" s="10" t="s">
        <v>53</v>
      </c>
      <c r="L26" s="10" t="s">
        <v>53</v>
      </c>
      <c r="M26" s="10" t="s">
        <v>53</v>
      </c>
      <c r="N26" s="10" t="s">
        <v>53</v>
      </c>
      <c r="O26" s="30" t="s">
        <v>90</v>
      </c>
    </row>
    <row r="27" spans="1:15" s="1" customFormat="1" ht="24.9" customHeight="1">
      <c r="A27" s="11">
        <v>25</v>
      </c>
      <c r="B27" s="11">
        <v>18</v>
      </c>
      <c r="C27" s="7" t="s">
        <v>360</v>
      </c>
      <c r="D27" s="8">
        <v>615.5</v>
      </c>
      <c r="E27" s="8">
        <v>1191</v>
      </c>
      <c r="F27" s="136">
        <f>(D27-E27)/E27</f>
        <v>-0.48320738874895047</v>
      </c>
      <c r="G27" s="10">
        <v>108</v>
      </c>
      <c r="H27" s="11">
        <v>9</v>
      </c>
      <c r="I27" s="11">
        <f t="shared" si="2"/>
        <v>12</v>
      </c>
      <c r="J27" s="10">
        <v>5</v>
      </c>
      <c r="K27" s="10">
        <v>2</v>
      </c>
      <c r="L27" s="8">
        <v>1806.28</v>
      </c>
      <c r="M27" s="10">
        <v>289</v>
      </c>
      <c r="N27" s="12">
        <v>46192</v>
      </c>
      <c r="O27" s="30" t="s">
        <v>45</v>
      </c>
    </row>
    <row r="28" spans="1:15" s="1" customFormat="1" ht="24.9" customHeight="1">
      <c r="A28" s="11">
        <v>26</v>
      </c>
      <c r="B28" s="10" t="s">
        <v>53</v>
      </c>
      <c r="C28" s="7" t="s">
        <v>162</v>
      </c>
      <c r="D28" s="8">
        <v>431.38</v>
      </c>
      <c r="E28" s="10" t="s">
        <v>53</v>
      </c>
      <c r="F28" s="10" t="s">
        <v>53</v>
      </c>
      <c r="G28" s="10">
        <v>78</v>
      </c>
      <c r="H28" s="11">
        <v>3</v>
      </c>
      <c r="I28" s="11">
        <f t="shared" si="2"/>
        <v>26</v>
      </c>
      <c r="J28" s="10">
        <v>1</v>
      </c>
      <c r="K28" s="10" t="s">
        <v>53</v>
      </c>
      <c r="L28" s="8">
        <v>36377</v>
      </c>
      <c r="M28" s="10">
        <v>6403</v>
      </c>
      <c r="N28" s="23">
        <v>46080</v>
      </c>
      <c r="O28" s="29" t="s">
        <v>88</v>
      </c>
    </row>
    <row r="29" spans="1:15" s="1" customFormat="1" ht="24.9" customHeight="1">
      <c r="A29" s="11">
        <v>27</v>
      </c>
      <c r="B29" s="11">
        <v>11</v>
      </c>
      <c r="C29" s="13" t="s">
        <v>338</v>
      </c>
      <c r="D29" s="8">
        <v>387.91</v>
      </c>
      <c r="E29" s="8">
        <v>4493.05</v>
      </c>
      <c r="F29" s="136">
        <f>(D29-E29)/E29</f>
        <v>-0.91366443729760416</v>
      </c>
      <c r="G29" s="10">
        <v>61</v>
      </c>
      <c r="H29" s="11">
        <v>16</v>
      </c>
      <c r="I29" s="11">
        <f t="shared" si="2"/>
        <v>3.8125</v>
      </c>
      <c r="J29" s="10">
        <v>4</v>
      </c>
      <c r="K29" s="10">
        <v>2</v>
      </c>
      <c r="L29" s="8">
        <v>4986.26</v>
      </c>
      <c r="M29" s="10">
        <v>816</v>
      </c>
      <c r="N29" s="12">
        <v>46192</v>
      </c>
      <c r="O29" s="30" t="s">
        <v>44</v>
      </c>
    </row>
    <row r="30" spans="1:15" s="1" customFormat="1" ht="24.9" customHeight="1">
      <c r="A30" s="11">
        <v>28</v>
      </c>
      <c r="B30" s="10" t="s">
        <v>53</v>
      </c>
      <c r="C30" s="7" t="s">
        <v>172</v>
      </c>
      <c r="D30" s="8">
        <v>210</v>
      </c>
      <c r="E30" s="10" t="s">
        <v>53</v>
      </c>
      <c r="F30" s="10" t="s">
        <v>53</v>
      </c>
      <c r="G30" s="10">
        <v>42</v>
      </c>
      <c r="H30" s="11">
        <v>2</v>
      </c>
      <c r="I30" s="11">
        <f t="shared" si="2"/>
        <v>21</v>
      </c>
      <c r="J30" s="10">
        <v>1</v>
      </c>
      <c r="K30" s="10" t="s">
        <v>53</v>
      </c>
      <c r="L30" s="8">
        <v>94613.2</v>
      </c>
      <c r="M30" s="10">
        <v>18909</v>
      </c>
      <c r="N30" s="12">
        <v>45709</v>
      </c>
      <c r="O30" s="30" t="s">
        <v>49</v>
      </c>
    </row>
    <row r="31" spans="1:15" s="1" customFormat="1" ht="24.9" customHeight="1">
      <c r="A31" s="11">
        <v>29</v>
      </c>
      <c r="B31" s="11">
        <v>30</v>
      </c>
      <c r="C31" s="13" t="s">
        <v>184</v>
      </c>
      <c r="D31" s="8">
        <v>201.54</v>
      </c>
      <c r="E31" s="8">
        <v>131</v>
      </c>
      <c r="F31" s="136">
        <f>(D31-E31)/E31</f>
        <v>0.53847328244274806</v>
      </c>
      <c r="G31" s="141">
        <v>29</v>
      </c>
      <c r="H31" s="141">
        <v>3</v>
      </c>
      <c r="I31" s="11">
        <f t="shared" si="2"/>
        <v>9.6666666666666661</v>
      </c>
      <c r="J31" s="141">
        <v>3</v>
      </c>
      <c r="K31" s="10">
        <v>15</v>
      </c>
      <c r="L31" s="139">
        <v>699620.82</v>
      </c>
      <c r="M31" s="141">
        <v>79395</v>
      </c>
      <c r="N31" s="12">
        <v>46101</v>
      </c>
      <c r="O31" s="148" t="s">
        <v>41</v>
      </c>
    </row>
    <row r="32" spans="1:15" s="1" customFormat="1" ht="24.9" customHeight="1">
      <c r="A32" s="11">
        <v>30</v>
      </c>
      <c r="B32" s="10" t="s">
        <v>53</v>
      </c>
      <c r="C32" s="7" t="s">
        <v>246</v>
      </c>
      <c r="D32" s="8">
        <v>199.35</v>
      </c>
      <c r="E32" s="10" t="s">
        <v>53</v>
      </c>
      <c r="F32" s="10" t="s">
        <v>53</v>
      </c>
      <c r="G32" s="10">
        <v>33</v>
      </c>
      <c r="H32" s="11">
        <v>3</v>
      </c>
      <c r="I32" s="11">
        <f t="shared" si="2"/>
        <v>11</v>
      </c>
      <c r="J32" s="10">
        <v>2</v>
      </c>
      <c r="K32" s="10">
        <v>10</v>
      </c>
      <c r="L32" s="8" t="s">
        <v>363</v>
      </c>
      <c r="M32" s="10">
        <v>317</v>
      </c>
      <c r="N32" s="12">
        <v>46122</v>
      </c>
      <c r="O32" s="30" t="s">
        <v>90</v>
      </c>
    </row>
    <row r="33" spans="1:15" s="1" customFormat="1" ht="24.9" customHeight="1">
      <c r="A33" s="11">
        <v>31</v>
      </c>
      <c r="B33" s="10" t="s">
        <v>53</v>
      </c>
      <c r="C33" s="7" t="s">
        <v>234</v>
      </c>
      <c r="D33" s="8">
        <v>188.5</v>
      </c>
      <c r="E33" s="10" t="s">
        <v>53</v>
      </c>
      <c r="F33" s="10" t="s">
        <v>53</v>
      </c>
      <c r="G33" s="10">
        <v>34</v>
      </c>
      <c r="H33" s="11">
        <v>2</v>
      </c>
      <c r="I33" s="11">
        <f t="shared" si="2"/>
        <v>17</v>
      </c>
      <c r="J33" s="10">
        <v>2</v>
      </c>
      <c r="K33" s="10" t="s">
        <v>53</v>
      </c>
      <c r="L33" s="8">
        <v>11520.83</v>
      </c>
      <c r="M33" s="10">
        <v>1898</v>
      </c>
      <c r="N33" s="12">
        <v>46115</v>
      </c>
      <c r="O33" s="30" t="s">
        <v>49</v>
      </c>
    </row>
    <row r="34" spans="1:15" s="1" customFormat="1" ht="24.9" customHeight="1">
      <c r="A34" s="11">
        <v>32</v>
      </c>
      <c r="B34" s="10" t="s">
        <v>53</v>
      </c>
      <c r="C34" s="7" t="s">
        <v>294</v>
      </c>
      <c r="D34" s="8">
        <v>172.45</v>
      </c>
      <c r="E34" s="10" t="s">
        <v>53</v>
      </c>
      <c r="F34" s="10" t="s">
        <v>53</v>
      </c>
      <c r="G34" s="10">
        <v>53</v>
      </c>
      <c r="H34" s="11">
        <v>3</v>
      </c>
      <c r="I34" s="11">
        <f t="shared" si="2"/>
        <v>17.666666666666668</v>
      </c>
      <c r="J34" s="10">
        <v>2</v>
      </c>
      <c r="K34" s="10">
        <v>7</v>
      </c>
      <c r="L34" s="8" t="s">
        <v>364</v>
      </c>
      <c r="M34" s="10">
        <v>731</v>
      </c>
      <c r="N34" s="12">
        <v>46150</v>
      </c>
      <c r="O34" s="30" t="s">
        <v>90</v>
      </c>
    </row>
    <row r="35" spans="1:15" s="1" customFormat="1" ht="24.9" customHeight="1">
      <c r="A35" s="11">
        <v>33</v>
      </c>
      <c r="B35" s="11">
        <v>37</v>
      </c>
      <c r="C35" s="7" t="s">
        <v>279</v>
      </c>
      <c r="D35" s="8">
        <v>96</v>
      </c>
      <c r="E35" s="8">
        <v>40</v>
      </c>
      <c r="F35" s="136">
        <f>(D35-E35)/E35</f>
        <v>1.4</v>
      </c>
      <c r="G35" s="10">
        <v>18</v>
      </c>
      <c r="H35" s="11">
        <v>3</v>
      </c>
      <c r="I35" s="11">
        <f t="shared" si="2"/>
        <v>6</v>
      </c>
      <c r="J35" s="10">
        <v>2</v>
      </c>
      <c r="K35" s="10">
        <v>9</v>
      </c>
      <c r="L35" s="8">
        <v>19471.060000000001</v>
      </c>
      <c r="M35" s="10">
        <v>3892</v>
      </c>
      <c r="N35" s="12">
        <v>46143</v>
      </c>
      <c r="O35" s="30" t="s">
        <v>49</v>
      </c>
    </row>
    <row r="36" spans="1:15" s="1" customFormat="1" ht="24.9" customHeight="1">
      <c r="A36" s="11">
        <v>34</v>
      </c>
      <c r="B36" s="6">
        <v>29</v>
      </c>
      <c r="C36" s="7" t="s">
        <v>347</v>
      </c>
      <c r="D36" s="8">
        <v>78.510000000000005</v>
      </c>
      <c r="E36" s="8">
        <v>150</v>
      </c>
      <c r="F36" s="8" t="s">
        <v>53</v>
      </c>
      <c r="G36" s="10">
        <v>11</v>
      </c>
      <c r="H36" s="11">
        <v>3</v>
      </c>
      <c r="I36" s="11">
        <v>12</v>
      </c>
      <c r="J36" s="10">
        <v>1</v>
      </c>
      <c r="K36" s="10" t="s">
        <v>53</v>
      </c>
      <c r="L36" s="8">
        <v>35773.83</v>
      </c>
      <c r="M36" s="10">
        <v>5556</v>
      </c>
      <c r="N36" s="12">
        <v>45926</v>
      </c>
      <c r="O36" s="30" t="s">
        <v>47</v>
      </c>
    </row>
    <row r="37" spans="1:15" s="1" customFormat="1" ht="24.9" customHeight="1">
      <c r="A37" s="11">
        <v>35</v>
      </c>
      <c r="B37" s="11">
        <v>10</v>
      </c>
      <c r="C37" s="7" t="s">
        <v>358</v>
      </c>
      <c r="D37" s="8">
        <v>78.5</v>
      </c>
      <c r="E37" s="8">
        <v>4523.7199999999993</v>
      </c>
      <c r="F37" s="136">
        <f>(D37-E37)/E37</f>
        <v>-0.98264702501481083</v>
      </c>
      <c r="G37" s="10">
        <v>10</v>
      </c>
      <c r="H37" s="11">
        <v>5</v>
      </c>
      <c r="I37" s="11">
        <f>G37/H37</f>
        <v>2</v>
      </c>
      <c r="J37" s="10">
        <v>3</v>
      </c>
      <c r="K37" s="10">
        <v>2</v>
      </c>
      <c r="L37" s="8">
        <v>4602.22</v>
      </c>
      <c r="M37" s="10">
        <v>672</v>
      </c>
      <c r="N37" s="12">
        <v>46192</v>
      </c>
      <c r="O37" s="30" t="s">
        <v>49</v>
      </c>
    </row>
    <row r="38" spans="1:15" s="1" customFormat="1" ht="24.9" customHeight="1">
      <c r="A38" s="11">
        <v>36</v>
      </c>
      <c r="B38" s="6">
        <v>28</v>
      </c>
      <c r="C38" s="7" t="s">
        <v>346</v>
      </c>
      <c r="D38" s="8">
        <v>72.5</v>
      </c>
      <c r="E38" s="8">
        <v>153</v>
      </c>
      <c r="F38" s="8" t="s">
        <v>53</v>
      </c>
      <c r="G38" s="10">
        <v>12</v>
      </c>
      <c r="H38" s="11">
        <v>1</v>
      </c>
      <c r="I38" s="11">
        <v>13</v>
      </c>
      <c r="J38" s="10">
        <v>1</v>
      </c>
      <c r="K38" s="10" t="s">
        <v>53</v>
      </c>
      <c r="L38" s="8">
        <v>49824.21</v>
      </c>
      <c r="M38" s="10">
        <v>7040</v>
      </c>
      <c r="N38" s="12">
        <v>46104</v>
      </c>
      <c r="O38" s="30" t="s">
        <v>47</v>
      </c>
    </row>
    <row r="39" spans="1:15" s="1" customFormat="1" ht="24.9" customHeight="1">
      <c r="A39" s="11">
        <v>37</v>
      </c>
      <c r="B39" s="11">
        <v>32</v>
      </c>
      <c r="C39" s="13" t="s">
        <v>86</v>
      </c>
      <c r="D39" s="8">
        <v>65.150000000000006</v>
      </c>
      <c r="E39" s="8">
        <v>106.85</v>
      </c>
      <c r="F39" s="136">
        <f>(D39-E39)/E39</f>
        <v>-0.390266729059429</v>
      </c>
      <c r="G39" s="10">
        <v>9</v>
      </c>
      <c r="H39" s="11">
        <v>1</v>
      </c>
      <c r="I39" s="11">
        <f>G39/H39</f>
        <v>9</v>
      </c>
      <c r="J39" s="10">
        <v>1</v>
      </c>
      <c r="K39" s="10" t="s">
        <v>53</v>
      </c>
      <c r="L39" s="8">
        <v>41320</v>
      </c>
      <c r="M39" s="10">
        <v>6553</v>
      </c>
      <c r="N39" s="12">
        <v>46038</v>
      </c>
      <c r="O39" s="30" t="s">
        <v>272</v>
      </c>
    </row>
    <row r="40" spans="1:15" s="1" customFormat="1" ht="24.9" customHeight="1">
      <c r="A40" s="11">
        <v>38</v>
      </c>
      <c r="B40" s="10" t="s">
        <v>53</v>
      </c>
      <c r="C40" s="7" t="s">
        <v>296</v>
      </c>
      <c r="D40" s="8">
        <v>46.54</v>
      </c>
      <c r="E40" s="10" t="s">
        <v>53</v>
      </c>
      <c r="F40" s="10" t="s">
        <v>53</v>
      </c>
      <c r="G40" s="10">
        <v>6</v>
      </c>
      <c r="H40" s="11">
        <v>1</v>
      </c>
      <c r="I40" s="11">
        <f>G40/H40</f>
        <v>6</v>
      </c>
      <c r="J40" s="10">
        <v>1</v>
      </c>
      <c r="K40" s="10">
        <v>7</v>
      </c>
      <c r="L40" s="8">
        <v>40280.959999999999</v>
      </c>
      <c r="M40" s="10">
        <v>5728</v>
      </c>
      <c r="N40" s="12">
        <v>46157</v>
      </c>
      <c r="O40" s="30" t="s">
        <v>44</v>
      </c>
    </row>
    <row r="41" spans="1:15" s="1" customFormat="1" ht="24.9" customHeight="1">
      <c r="A41" s="11">
        <v>39</v>
      </c>
      <c r="B41" s="10" t="s">
        <v>53</v>
      </c>
      <c r="C41" s="18" t="s">
        <v>254</v>
      </c>
      <c r="D41" s="8">
        <v>40.35</v>
      </c>
      <c r="E41" s="10" t="s">
        <v>53</v>
      </c>
      <c r="F41" s="10" t="s">
        <v>53</v>
      </c>
      <c r="G41" s="10">
        <v>10</v>
      </c>
      <c r="H41" s="11">
        <v>2</v>
      </c>
      <c r="I41" s="11">
        <f>G41/H41</f>
        <v>5</v>
      </c>
      <c r="J41" s="10">
        <v>2</v>
      </c>
      <c r="K41" s="10">
        <v>11</v>
      </c>
      <c r="L41" s="8">
        <v>24776.45</v>
      </c>
      <c r="M41" s="10">
        <v>4374</v>
      </c>
      <c r="N41" s="12">
        <v>46129</v>
      </c>
      <c r="O41" s="30" t="s">
        <v>44</v>
      </c>
    </row>
    <row r="42" spans="1:15" s="1" customFormat="1" ht="24.9" customHeight="1">
      <c r="A42" s="11">
        <v>40</v>
      </c>
      <c r="B42" s="11">
        <v>27</v>
      </c>
      <c r="C42" s="7" t="s">
        <v>269</v>
      </c>
      <c r="D42" s="8">
        <v>40</v>
      </c>
      <c r="E42" s="8">
        <v>170</v>
      </c>
      <c r="F42" s="136">
        <f>(D42-E42)/E42</f>
        <v>-0.76470588235294112</v>
      </c>
      <c r="G42" s="10">
        <v>8</v>
      </c>
      <c r="H42" s="10" t="s">
        <v>53</v>
      </c>
      <c r="I42" s="10" t="s">
        <v>53</v>
      </c>
      <c r="J42" s="10">
        <v>1</v>
      </c>
      <c r="K42" s="11">
        <v>10</v>
      </c>
      <c r="L42" s="8">
        <v>74981</v>
      </c>
      <c r="M42" s="10">
        <v>13579</v>
      </c>
      <c r="N42" s="12">
        <v>46136</v>
      </c>
      <c r="O42" s="30" t="s">
        <v>46</v>
      </c>
    </row>
    <row r="43" spans="1:15" s="1" customFormat="1" ht="24.9" customHeight="1">
      <c r="A43" s="11">
        <v>41</v>
      </c>
      <c r="B43" s="10" t="s">
        <v>53</v>
      </c>
      <c r="C43" s="7" t="s">
        <v>153</v>
      </c>
      <c r="D43" s="8">
        <v>32</v>
      </c>
      <c r="E43" s="10" t="s">
        <v>53</v>
      </c>
      <c r="F43" s="10" t="s">
        <v>53</v>
      </c>
      <c r="G43" s="10">
        <v>6</v>
      </c>
      <c r="H43" s="11">
        <v>1</v>
      </c>
      <c r="I43" s="11">
        <f>G43/H43</f>
        <v>6</v>
      </c>
      <c r="J43" s="10">
        <v>1</v>
      </c>
      <c r="K43" s="10" t="s">
        <v>53</v>
      </c>
      <c r="L43" s="8">
        <v>8125.92</v>
      </c>
      <c r="M43" s="10">
        <v>1153</v>
      </c>
      <c r="N43" s="12">
        <v>46073</v>
      </c>
      <c r="O43" s="30" t="s">
        <v>90</v>
      </c>
    </row>
    <row r="44" spans="1:15" s="1" customFormat="1" ht="24.9" customHeight="1">
      <c r="A44" s="11">
        <v>42</v>
      </c>
      <c r="B44" s="10" t="s">
        <v>53</v>
      </c>
      <c r="C44" s="18" t="s">
        <v>323</v>
      </c>
      <c r="D44" s="8">
        <v>31.14</v>
      </c>
      <c r="E44" s="10" t="s">
        <v>53</v>
      </c>
      <c r="F44" s="10" t="s">
        <v>53</v>
      </c>
      <c r="G44" s="10">
        <v>8</v>
      </c>
      <c r="H44" s="11">
        <v>2</v>
      </c>
      <c r="I44" s="11">
        <f>G44/H44</f>
        <v>4</v>
      </c>
      <c r="J44" s="10">
        <v>2</v>
      </c>
      <c r="K44" s="10">
        <v>121</v>
      </c>
      <c r="L44" s="8">
        <v>31827.97</v>
      </c>
      <c r="M44" s="10">
        <v>5854</v>
      </c>
      <c r="N44" s="23">
        <v>45359</v>
      </c>
      <c r="O44" s="29" t="s">
        <v>44</v>
      </c>
    </row>
    <row r="45" spans="1:15" s="1" customFormat="1" ht="24.9" customHeight="1">
      <c r="A45" s="11">
        <v>43</v>
      </c>
      <c r="B45" s="10" t="s">
        <v>53</v>
      </c>
      <c r="C45" s="7" t="s">
        <v>58</v>
      </c>
      <c r="D45" s="8">
        <v>29.5</v>
      </c>
      <c r="E45" s="10" t="s">
        <v>53</v>
      </c>
      <c r="F45" s="10" t="s">
        <v>53</v>
      </c>
      <c r="G45" s="10">
        <v>11</v>
      </c>
      <c r="H45" s="11">
        <v>2</v>
      </c>
      <c r="I45" s="11">
        <f>G45/H45</f>
        <v>5.5</v>
      </c>
      <c r="J45" s="10">
        <v>1</v>
      </c>
      <c r="K45" s="10">
        <v>25</v>
      </c>
      <c r="L45" s="8">
        <v>38625.86</v>
      </c>
      <c r="M45" s="10">
        <v>6734</v>
      </c>
      <c r="N45" s="12">
        <v>46031</v>
      </c>
      <c r="O45" s="30" t="s">
        <v>44</v>
      </c>
    </row>
    <row r="46" spans="1:15" s="1" customFormat="1" ht="24.9" customHeight="1">
      <c r="A46" s="11">
        <v>44</v>
      </c>
      <c r="B46" s="10" t="s">
        <v>53</v>
      </c>
      <c r="C46" s="7" t="s">
        <v>239</v>
      </c>
      <c r="D46" s="8">
        <v>28.73</v>
      </c>
      <c r="E46" s="10" t="s">
        <v>53</v>
      </c>
      <c r="F46" s="10" t="s">
        <v>53</v>
      </c>
      <c r="G46" s="10">
        <v>6</v>
      </c>
      <c r="H46" s="11">
        <v>2</v>
      </c>
      <c r="I46" s="11">
        <f>G46/H46</f>
        <v>3</v>
      </c>
      <c r="J46" s="10">
        <v>2</v>
      </c>
      <c r="K46" s="10" t="s">
        <v>53</v>
      </c>
      <c r="L46" s="8">
        <v>200102.39999999999</v>
      </c>
      <c r="M46" s="10">
        <v>49978</v>
      </c>
      <c r="N46" s="23">
        <v>44659</v>
      </c>
      <c r="O46" s="29" t="s">
        <v>44</v>
      </c>
    </row>
    <row r="47" spans="1:15" s="1" customFormat="1" ht="24.9" customHeight="1">
      <c r="A47" s="11">
        <v>45</v>
      </c>
      <c r="B47" s="10" t="s">
        <v>53</v>
      </c>
      <c r="C47" s="7" t="s">
        <v>103</v>
      </c>
      <c r="D47" s="8">
        <v>28.22</v>
      </c>
      <c r="E47" s="10" t="s">
        <v>53</v>
      </c>
      <c r="F47" s="10" t="s">
        <v>53</v>
      </c>
      <c r="G47" s="10">
        <v>7</v>
      </c>
      <c r="H47" s="11">
        <v>1</v>
      </c>
      <c r="I47" s="11">
        <f>G47/H47</f>
        <v>7</v>
      </c>
      <c r="J47" s="10">
        <v>1</v>
      </c>
      <c r="K47" s="10" t="s">
        <v>53</v>
      </c>
      <c r="L47" s="8">
        <v>91064.65</v>
      </c>
      <c r="M47" s="10">
        <v>18965</v>
      </c>
      <c r="N47" s="12">
        <v>44855</v>
      </c>
      <c r="O47" s="30" t="s">
        <v>44</v>
      </c>
    </row>
    <row r="48" spans="1:15" s="1" customFormat="1" ht="24.9" customHeight="1">
      <c r="A48" s="11">
        <v>46</v>
      </c>
      <c r="B48" s="11">
        <v>17</v>
      </c>
      <c r="C48" s="53" t="s">
        <v>37</v>
      </c>
      <c r="D48" s="8">
        <v>20</v>
      </c>
      <c r="E48" s="8">
        <v>1308</v>
      </c>
      <c r="F48" s="136">
        <f>(D48-E48)/E48</f>
        <v>-0.98470948012232418</v>
      </c>
      <c r="G48" s="10">
        <v>4</v>
      </c>
      <c r="H48" s="10" t="s">
        <v>53</v>
      </c>
      <c r="I48" s="10" t="s">
        <v>53</v>
      </c>
      <c r="J48" s="10">
        <v>1</v>
      </c>
      <c r="K48" s="10" t="s">
        <v>53</v>
      </c>
      <c r="L48" s="8">
        <v>115433</v>
      </c>
      <c r="M48" s="10">
        <v>22049</v>
      </c>
      <c r="N48" s="23">
        <v>45954</v>
      </c>
      <c r="O48" s="29" t="s">
        <v>46</v>
      </c>
    </row>
    <row r="49" spans="1:15" s="1" customFormat="1" ht="24.9" customHeight="1">
      <c r="A49" s="11">
        <v>47</v>
      </c>
      <c r="B49" s="10" t="s">
        <v>53</v>
      </c>
      <c r="C49" s="7" t="s">
        <v>331</v>
      </c>
      <c r="D49" s="8">
        <v>16</v>
      </c>
      <c r="E49" s="10" t="s">
        <v>53</v>
      </c>
      <c r="F49" s="10" t="s">
        <v>53</v>
      </c>
      <c r="G49" s="10">
        <v>4</v>
      </c>
      <c r="H49" s="11">
        <v>3</v>
      </c>
      <c r="I49" s="11">
        <f>G49/H49</f>
        <v>1.3333333333333333</v>
      </c>
      <c r="J49" s="10">
        <v>1</v>
      </c>
      <c r="K49" s="10" t="s">
        <v>53</v>
      </c>
      <c r="L49" s="8">
        <v>1386</v>
      </c>
      <c r="M49" s="10">
        <v>233</v>
      </c>
      <c r="N49" s="12">
        <v>46171</v>
      </c>
      <c r="O49" s="30" t="s">
        <v>192</v>
      </c>
    </row>
    <row r="50" spans="1:15" s="1" customFormat="1" ht="24.9" customHeight="1">
      <c r="A50" s="11">
        <v>48</v>
      </c>
      <c r="B50" s="6">
        <v>42</v>
      </c>
      <c r="C50" s="7" t="s">
        <v>349</v>
      </c>
      <c r="D50" s="8">
        <v>11</v>
      </c>
      <c r="E50" s="8">
        <v>12</v>
      </c>
      <c r="F50" s="8" t="s">
        <v>53</v>
      </c>
      <c r="G50" s="10">
        <v>3</v>
      </c>
      <c r="H50" s="11">
        <v>2</v>
      </c>
      <c r="I50" s="11">
        <v>3</v>
      </c>
      <c r="J50" s="10">
        <v>1</v>
      </c>
      <c r="K50" s="10" t="s">
        <v>53</v>
      </c>
      <c r="L50" s="8">
        <v>390</v>
      </c>
      <c r="M50" s="10">
        <v>75</v>
      </c>
      <c r="N50" s="12">
        <v>46024</v>
      </c>
      <c r="O50" s="30" t="s">
        <v>47</v>
      </c>
    </row>
    <row r="51" spans="1:15" s="1" customFormat="1" ht="24.9" customHeight="1">
      <c r="A51" s="11">
        <v>49</v>
      </c>
      <c r="B51" s="11">
        <v>45</v>
      </c>
      <c r="C51" s="13" t="s">
        <v>98</v>
      </c>
      <c r="D51" s="8">
        <v>8.9499999999999993</v>
      </c>
      <c r="E51" s="8">
        <v>10</v>
      </c>
      <c r="F51" s="136">
        <f>(D51-E51)/E51</f>
        <v>-0.10500000000000007</v>
      </c>
      <c r="G51" s="10">
        <v>1</v>
      </c>
      <c r="H51" s="11">
        <v>1</v>
      </c>
      <c r="I51" s="11">
        <f>G51/H51</f>
        <v>1</v>
      </c>
      <c r="J51" s="10">
        <v>1</v>
      </c>
      <c r="K51" s="10" t="s">
        <v>53</v>
      </c>
      <c r="L51" s="8">
        <v>160108</v>
      </c>
      <c r="M51" s="10">
        <v>22219</v>
      </c>
      <c r="N51" s="12">
        <v>46045</v>
      </c>
      <c r="O51" s="30" t="s">
        <v>88</v>
      </c>
    </row>
    <row r="52" spans="1:15" s="1" customFormat="1" ht="24.9" customHeight="1">
      <c r="A52" s="11">
        <v>50</v>
      </c>
      <c r="B52" s="6">
        <v>40</v>
      </c>
      <c r="C52" s="7" t="s">
        <v>295</v>
      </c>
      <c r="D52" s="8">
        <v>8</v>
      </c>
      <c r="E52" s="8">
        <v>26</v>
      </c>
      <c r="F52" s="8" t="s">
        <v>53</v>
      </c>
      <c r="G52" s="10">
        <v>2</v>
      </c>
      <c r="H52" s="11">
        <v>1</v>
      </c>
      <c r="I52" s="11">
        <v>6</v>
      </c>
      <c r="J52" s="10">
        <v>1</v>
      </c>
      <c r="K52" s="10" t="s">
        <v>53</v>
      </c>
      <c r="L52" s="8">
        <v>9596.65</v>
      </c>
      <c r="M52" s="10">
        <v>1272</v>
      </c>
      <c r="N52" s="12">
        <v>46104</v>
      </c>
      <c r="O52" s="30" t="s">
        <v>47</v>
      </c>
    </row>
    <row r="53" spans="1:15" s="1" customFormat="1" ht="24.9" customHeight="1">
      <c r="A53" s="11">
        <v>51</v>
      </c>
      <c r="B53" s="6">
        <v>44</v>
      </c>
      <c r="C53" s="7" t="s">
        <v>210</v>
      </c>
      <c r="D53" s="8">
        <v>8</v>
      </c>
      <c r="E53" s="8">
        <v>11</v>
      </c>
      <c r="F53" s="8" t="s">
        <v>53</v>
      </c>
      <c r="G53" s="10">
        <v>2</v>
      </c>
      <c r="H53" s="11">
        <v>1</v>
      </c>
      <c r="I53" s="11">
        <v>3</v>
      </c>
      <c r="J53" s="10">
        <v>1</v>
      </c>
      <c r="K53" s="10" t="s">
        <v>53</v>
      </c>
      <c r="L53" s="8">
        <v>878.61</v>
      </c>
      <c r="M53" s="10">
        <v>155</v>
      </c>
      <c r="N53" s="12">
        <v>46087</v>
      </c>
      <c r="O53" s="30" t="s">
        <v>47</v>
      </c>
    </row>
    <row r="54" spans="1:15" s="1" customFormat="1" ht="24.9" customHeight="1">
      <c r="A54" s="11">
        <v>52</v>
      </c>
      <c r="B54" s="10" t="s">
        <v>53</v>
      </c>
      <c r="C54" s="7" t="s">
        <v>282</v>
      </c>
      <c r="D54" s="8">
        <v>7.08</v>
      </c>
      <c r="E54" s="10" t="s">
        <v>53</v>
      </c>
      <c r="F54" s="10" t="s">
        <v>53</v>
      </c>
      <c r="G54" s="10">
        <v>1</v>
      </c>
      <c r="H54" s="11">
        <v>1</v>
      </c>
      <c r="I54" s="11">
        <f>G54/H54</f>
        <v>1</v>
      </c>
      <c r="J54" s="10">
        <v>1</v>
      </c>
      <c r="K54" s="10">
        <v>8</v>
      </c>
      <c r="L54" s="8">
        <v>56624.95</v>
      </c>
      <c r="M54" s="10">
        <v>7664</v>
      </c>
      <c r="N54" s="12">
        <v>46150</v>
      </c>
      <c r="O54" s="30" t="s">
        <v>60</v>
      </c>
    </row>
    <row r="55" spans="1:15" s="1" customFormat="1" ht="24.9" customHeight="1">
      <c r="A55" s="11">
        <v>53</v>
      </c>
      <c r="B55" s="10" t="s">
        <v>53</v>
      </c>
      <c r="C55" s="7" t="s">
        <v>278</v>
      </c>
      <c r="D55" s="8">
        <v>6.94</v>
      </c>
      <c r="E55" s="10" t="s">
        <v>53</v>
      </c>
      <c r="F55" s="10" t="s">
        <v>53</v>
      </c>
      <c r="G55" s="10">
        <v>1</v>
      </c>
      <c r="H55" s="11">
        <v>1</v>
      </c>
      <c r="I55" s="11">
        <f>G55/H55</f>
        <v>1</v>
      </c>
      <c r="J55" s="10">
        <v>1</v>
      </c>
      <c r="K55" s="10">
        <v>9</v>
      </c>
      <c r="L55" s="8">
        <v>52427.56</v>
      </c>
      <c r="M55" s="10">
        <v>7168</v>
      </c>
      <c r="N55" s="12">
        <v>46143</v>
      </c>
      <c r="O55" s="30" t="s">
        <v>44</v>
      </c>
    </row>
    <row r="56" spans="1:15" s="105" customFormat="1" ht="24.9" customHeight="1">
      <c r="A56" s="11">
        <v>54</v>
      </c>
      <c r="B56" s="6">
        <v>34</v>
      </c>
      <c r="C56" s="7" t="s">
        <v>199</v>
      </c>
      <c r="D56" s="8">
        <v>0</v>
      </c>
      <c r="E56" s="8">
        <v>90</v>
      </c>
      <c r="F56" s="8" t="s">
        <v>53</v>
      </c>
      <c r="G56" s="10">
        <v>0</v>
      </c>
      <c r="H56" s="11">
        <v>1</v>
      </c>
      <c r="I56" s="11">
        <v>7</v>
      </c>
      <c r="J56" s="10">
        <v>1</v>
      </c>
      <c r="K56" s="10" t="s">
        <v>53</v>
      </c>
      <c r="L56" s="8">
        <v>4093.54</v>
      </c>
      <c r="M56" s="10">
        <v>793</v>
      </c>
      <c r="N56" s="12">
        <v>46104</v>
      </c>
      <c r="O56" s="30" t="s">
        <v>47</v>
      </c>
    </row>
    <row r="57" spans="1:15" ht="24.6" customHeight="1">
      <c r="A57" s="22"/>
      <c r="B57" s="22"/>
      <c r="C57" s="152" t="s">
        <v>377</v>
      </c>
      <c r="D57" s="131">
        <f>SUBTOTAL(109,Table132456789101112131415161718192021222324252627[Pajamos 
(GBO)])</f>
        <v>312170.63999999996</v>
      </c>
      <c r="E57" s="132">
        <f>SUBTOTAL(109,Table132456789101112131415161718192021222324252627[Pajamos 
praeita sav.
(GBO LW)])</f>
        <v>319536.40999999992</v>
      </c>
      <c r="F57" s="133">
        <f>(D57-E57)/E57</f>
        <v>-2.305142628347099E-2</v>
      </c>
      <c r="G57" s="134">
        <f>SUBTOTAL(109,Table132456789101112131415161718192021222324252627[Žiūrovų sk. 
(ADM)])</f>
        <v>47667</v>
      </c>
      <c r="H57" s="22"/>
      <c r="I57" s="22"/>
      <c r="J57" s="21"/>
      <c r="K57" s="10"/>
      <c r="L57" s="8"/>
      <c r="M57" s="10"/>
      <c r="N57" s="23"/>
      <c r="O57" s="29" t="s">
        <v>15</v>
      </c>
    </row>
    <row r="58" spans="1:15">
      <c r="F58" s="68"/>
      <c r="L58" s="70"/>
    </row>
    <row r="59" spans="1:15">
      <c r="F59" s="68"/>
      <c r="L59" s="70"/>
    </row>
    <row r="60" spans="1:15">
      <c r="F60" s="68"/>
      <c r="L60" s="70"/>
    </row>
    <row r="61" spans="1:15">
      <c r="F61" s="68"/>
      <c r="L61" s="70"/>
    </row>
    <row r="62" spans="1:15">
      <c r="F62" s="68"/>
      <c r="L62" s="70"/>
    </row>
    <row r="63" spans="1:15">
      <c r="F63" s="68"/>
      <c r="L63" s="70"/>
    </row>
    <row r="64" spans="1:15">
      <c r="F64" s="68"/>
      <c r="L64" s="70"/>
    </row>
    <row r="65" spans="1:19">
      <c r="F65" s="68"/>
      <c r="L65" s="70"/>
    </row>
    <row r="66" spans="1:19">
      <c r="F66" s="68"/>
      <c r="L66" s="70"/>
    </row>
    <row r="67" spans="1:19" s="69" customFormat="1">
      <c r="A67" s="150"/>
      <c r="B67" s="26"/>
      <c r="C67" s="26"/>
      <c r="D67" s="67"/>
      <c r="E67" s="67"/>
      <c r="F67" s="68"/>
      <c r="H67" s="66"/>
      <c r="I67" s="26"/>
      <c r="L67" s="70"/>
      <c r="N67" s="71"/>
      <c r="O67" s="72"/>
      <c r="P67" s="26"/>
      <c r="Q67" s="26"/>
      <c r="R67" s="26"/>
      <c r="S67" s="26"/>
    </row>
    <row r="68" spans="1:19" s="69" customFormat="1">
      <c r="A68" s="150"/>
      <c r="B68" s="26"/>
      <c r="C68" s="26"/>
      <c r="D68" s="67"/>
      <c r="E68" s="67"/>
      <c r="F68" s="68"/>
      <c r="H68" s="66"/>
      <c r="I68" s="26"/>
      <c r="L68" s="70"/>
      <c r="N68" s="71"/>
      <c r="O68" s="72"/>
      <c r="P68" s="26"/>
      <c r="Q68" s="26"/>
      <c r="R68" s="26"/>
      <c r="S68" s="26"/>
    </row>
    <row r="69" spans="1:19" s="69" customFormat="1">
      <c r="A69" s="150"/>
      <c r="B69" s="26"/>
      <c r="C69" s="26"/>
      <c r="D69" s="67"/>
      <c r="E69" s="67"/>
      <c r="F69" s="68"/>
      <c r="H69" s="66"/>
      <c r="I69" s="26"/>
      <c r="L69" s="70"/>
      <c r="N69" s="71"/>
      <c r="O69" s="72"/>
      <c r="P69" s="26"/>
      <c r="Q69" s="26"/>
      <c r="R69" s="26"/>
      <c r="S69" s="26"/>
    </row>
    <row r="70" spans="1:19" s="69" customFormat="1">
      <c r="A70" s="150"/>
      <c r="B70" s="26"/>
      <c r="C70" s="26"/>
      <c r="D70" s="67"/>
      <c r="E70" s="67"/>
      <c r="F70" s="68"/>
      <c r="H70" s="66"/>
      <c r="I70" s="26"/>
      <c r="L70" s="70"/>
      <c r="N70" s="71"/>
      <c r="O70" s="72"/>
      <c r="P70" s="26"/>
      <c r="Q70" s="26"/>
      <c r="R70" s="26"/>
      <c r="S70" s="26"/>
    </row>
    <row r="71" spans="1:19" s="69" customFormat="1">
      <c r="A71" s="150"/>
      <c r="B71" s="26"/>
      <c r="C71" s="26"/>
      <c r="D71" s="67"/>
      <c r="E71" s="67"/>
      <c r="F71" s="68"/>
      <c r="H71" s="66"/>
      <c r="I71" s="26"/>
      <c r="L71" s="67"/>
      <c r="N71" s="71"/>
      <c r="O71" s="72"/>
      <c r="P71" s="26"/>
      <c r="Q71" s="26"/>
      <c r="R71" s="26"/>
      <c r="S71" s="26"/>
    </row>
    <row r="72" spans="1:19" s="69" customFormat="1">
      <c r="A72" s="150"/>
      <c r="B72" s="26"/>
      <c r="C72" s="26"/>
      <c r="D72" s="67"/>
      <c r="E72" s="67"/>
      <c r="F72" s="68"/>
      <c r="H72" s="66"/>
      <c r="I72" s="26"/>
      <c r="L72" s="67"/>
      <c r="N72" s="71"/>
      <c r="O72" s="72"/>
      <c r="P72" s="26"/>
      <c r="Q72" s="26"/>
      <c r="R72" s="26"/>
      <c r="S72" s="26"/>
    </row>
    <row r="73" spans="1:19" s="69" customFormat="1">
      <c r="A73" s="150"/>
      <c r="B73" s="26"/>
      <c r="C73" s="26"/>
      <c r="D73" s="67"/>
      <c r="E73" s="67"/>
      <c r="F73" s="68"/>
      <c r="H73" s="66"/>
      <c r="I73" s="26"/>
      <c r="L73" s="67"/>
      <c r="N73" s="71"/>
      <c r="O73" s="72"/>
      <c r="P73" s="26"/>
      <c r="Q73" s="26"/>
      <c r="R73" s="26"/>
      <c r="S73" s="26"/>
    </row>
    <row r="74" spans="1:19" s="69" customFormat="1">
      <c r="A74" s="150"/>
      <c r="B74" s="26"/>
      <c r="C74" s="26"/>
      <c r="D74" s="67"/>
      <c r="E74" s="67"/>
      <c r="F74" s="68"/>
      <c r="H74" s="66"/>
      <c r="I74" s="26"/>
      <c r="L74" s="67"/>
      <c r="N74" s="71"/>
      <c r="O74" s="72"/>
      <c r="P74" s="26"/>
      <c r="Q74" s="26"/>
      <c r="R74" s="26"/>
      <c r="S74" s="26"/>
    </row>
    <row r="75" spans="1:19"/>
    <row r="76" spans="1:19"/>
    <row r="77" spans="1:19"/>
    <row r="78" spans="1:19"/>
    <row r="79" spans="1:19"/>
    <row r="80" spans="1:19"/>
    <row r="81" spans="1:19">
      <c r="A81" s="24"/>
    </row>
    <row r="82" spans="1:19">
      <c r="A82" s="24"/>
    </row>
    <row r="83" spans="1:19">
      <c r="A83" s="24"/>
    </row>
    <row r="84" spans="1:19" s="66" customFormat="1">
      <c r="A84" s="150"/>
      <c r="B84" s="26"/>
      <c r="C84" s="26"/>
      <c r="D84" s="67"/>
      <c r="E84" s="67"/>
      <c r="F84" s="26"/>
      <c r="G84" s="69"/>
      <c r="I84" s="26"/>
      <c r="J84" s="69"/>
      <c r="K84" s="69"/>
      <c r="L84" s="67"/>
      <c r="M84" s="69"/>
      <c r="N84" s="71"/>
      <c r="O84" s="72"/>
      <c r="P84" s="26"/>
      <c r="Q84" s="26"/>
      <c r="R84" s="26"/>
      <c r="S84" s="26"/>
    </row>
    <row r="85" spans="1:19" s="66" customFormat="1">
      <c r="A85" s="150"/>
      <c r="B85" s="26"/>
      <c r="C85" s="26"/>
      <c r="D85" s="67"/>
      <c r="E85" s="67"/>
      <c r="F85" s="26"/>
      <c r="G85" s="69"/>
      <c r="I85" s="26"/>
      <c r="J85" s="69"/>
      <c r="K85" s="69"/>
      <c r="L85" s="67"/>
      <c r="M85" s="69"/>
      <c r="N85" s="71"/>
      <c r="O85" s="72"/>
      <c r="P85" s="26"/>
      <c r="Q85" s="26"/>
      <c r="R85" s="26"/>
      <c r="S85" s="26"/>
    </row>
    <row r="86" spans="1:19" s="66" customFormat="1">
      <c r="A86" s="150"/>
      <c r="B86" s="26"/>
      <c r="C86" s="26"/>
      <c r="D86" s="67"/>
      <c r="E86" s="67"/>
      <c r="F86" s="26"/>
      <c r="G86" s="69"/>
      <c r="I86" s="26"/>
      <c r="J86" s="69"/>
      <c r="K86" s="69"/>
      <c r="L86" s="67"/>
      <c r="M86" s="69"/>
      <c r="N86" s="71"/>
      <c r="O86" s="72"/>
      <c r="P86" s="26"/>
      <c r="Q86" s="26"/>
      <c r="R86" s="26"/>
      <c r="S86" s="26"/>
    </row>
    <row r="87" spans="1:19" s="66" customFormat="1">
      <c r="A87" s="150"/>
      <c r="B87" s="26"/>
      <c r="C87" s="26"/>
      <c r="D87" s="67"/>
      <c r="E87" s="67"/>
      <c r="F87" s="26"/>
      <c r="G87" s="69"/>
      <c r="I87" s="26"/>
      <c r="J87" s="69"/>
      <c r="K87" s="69"/>
      <c r="L87" s="67"/>
      <c r="M87" s="69"/>
      <c r="N87" s="71"/>
      <c r="O87" s="72"/>
      <c r="P87" s="26"/>
      <c r="Q87" s="26"/>
      <c r="R87" s="26"/>
      <c r="S87" s="26"/>
    </row>
    <row r="88" spans="1:19" s="66" customFormat="1">
      <c r="A88" s="150"/>
      <c r="B88" s="26"/>
      <c r="C88" s="26"/>
      <c r="D88" s="67"/>
      <c r="E88" s="67"/>
      <c r="F88" s="26"/>
      <c r="G88" s="69"/>
      <c r="I88" s="26"/>
      <c r="J88" s="69"/>
      <c r="K88" s="69"/>
      <c r="L88" s="67"/>
      <c r="M88" s="69"/>
      <c r="N88" s="71"/>
      <c r="O88" s="72"/>
      <c r="P88" s="26"/>
      <c r="Q88" s="26"/>
      <c r="R88" s="26"/>
      <c r="S88" s="26"/>
    </row>
    <row r="89" spans="1:19" s="66" customFormat="1">
      <c r="A89" s="150"/>
      <c r="B89" s="26"/>
      <c r="C89" s="26"/>
      <c r="D89" s="67"/>
      <c r="E89" s="67"/>
      <c r="F89" s="26"/>
      <c r="G89" s="69"/>
      <c r="I89" s="26"/>
      <c r="J89" s="69"/>
      <c r="K89" s="69"/>
      <c r="L89" s="67"/>
      <c r="M89" s="69"/>
      <c r="N89" s="71"/>
      <c r="O89" s="72"/>
      <c r="P89" s="26"/>
      <c r="Q89" s="26"/>
      <c r="R89" s="26"/>
      <c r="S89" s="26"/>
    </row>
    <row r="90" spans="1:19" s="66" customFormat="1">
      <c r="A90" s="150"/>
      <c r="B90" s="26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1:19" s="66" customFormat="1">
      <c r="A91" s="150"/>
      <c r="B91" s="26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1:19" s="66" customFormat="1">
      <c r="A92" s="150"/>
      <c r="B92" s="26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1:19" s="66" customFormat="1">
      <c r="A93" s="150"/>
      <c r="B93" s="26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1:19" s="66" customFormat="1">
      <c r="A94" s="150"/>
      <c r="B94" s="26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1:19" s="66" customFormat="1">
      <c r="A95" s="150"/>
      <c r="B95" s="26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1:19" s="66" customFormat="1">
      <c r="A96" s="150"/>
      <c r="B96" s="26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1:19" s="66" customFormat="1">
      <c r="A97" s="150"/>
      <c r="B97" s="26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1:19" s="66" customFormat="1">
      <c r="A98" s="150"/>
      <c r="B98" s="26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1:19" s="66" customFormat="1">
      <c r="A99" s="150"/>
      <c r="B99" s="26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1:19" s="66" customFormat="1">
      <c r="A100" s="150"/>
      <c r="B100" s="26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1:19" s="66" customFormat="1">
      <c r="A101" s="150"/>
      <c r="B101" s="26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1:19" s="66" customFormat="1">
      <c r="A102" s="150"/>
      <c r="B102" s="26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1:19" s="66" customFormat="1">
      <c r="A103" s="150"/>
      <c r="B103" s="26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1:19" s="66" customFormat="1">
      <c r="A104" s="150"/>
      <c r="B104" s="26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1:19" s="66" customFormat="1">
      <c r="A105" s="150"/>
      <c r="B105" s="26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1:19" s="66" customFormat="1">
      <c r="A106" s="150"/>
      <c r="B106" s="26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1:19" s="66" customFormat="1">
      <c r="A107" s="150"/>
      <c r="B107" s="26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1:19" s="66" customFormat="1">
      <c r="A108" s="150"/>
      <c r="B108" s="26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1:19" s="66" customFormat="1">
      <c r="A109" s="150"/>
      <c r="B109" s="26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1:19" s="66" customFormat="1">
      <c r="A110" s="150"/>
      <c r="B110" s="26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1:19" s="66" customFormat="1">
      <c r="A111" s="150"/>
      <c r="B111" s="26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1:19" s="66" customFormat="1">
      <c r="A112" s="150"/>
      <c r="B112" s="26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1:19" s="66" customFormat="1">
      <c r="A113" s="150"/>
      <c r="B113" s="26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1:19" s="66" customFormat="1">
      <c r="A114" s="150"/>
      <c r="B114" s="26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1:19" s="66" customFormat="1">
      <c r="A115" s="150"/>
      <c r="B115" s="26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1:19" s="66" customFormat="1">
      <c r="A116" s="150"/>
      <c r="B116" s="26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1:19" s="66" customFormat="1">
      <c r="A117" s="150"/>
      <c r="B117" s="26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1:19" s="66" customFormat="1">
      <c r="A118" s="150"/>
      <c r="B118" s="26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1:19" s="66" customFormat="1">
      <c r="A119" s="150"/>
      <c r="B119" s="26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1:19" s="66" customFormat="1">
      <c r="A120" s="150"/>
      <c r="B120" s="26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1:19" s="66" customFormat="1">
      <c r="A121" s="150"/>
      <c r="B121" s="26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1:19" s="66" customFormat="1">
      <c r="A122" s="150"/>
      <c r="B122" s="26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1:19" s="66" customFormat="1">
      <c r="A123" s="150"/>
      <c r="B123" s="26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1:19" s="66" customFormat="1">
      <c r="A124" s="150"/>
      <c r="B124" s="26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1:19" s="66" customFormat="1">
      <c r="A125" s="150"/>
      <c r="B125" s="26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1:19" s="66" customFormat="1">
      <c r="A126" s="150"/>
      <c r="B126" s="26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1:19" s="66" customFormat="1">
      <c r="A127" s="150"/>
      <c r="B127" s="26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1:19" s="66" customFormat="1">
      <c r="A128" s="150"/>
      <c r="B128" s="26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1:19" s="66" customFormat="1">
      <c r="A129" s="150"/>
      <c r="B129" s="26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1:19" s="66" customFormat="1">
      <c r="A130" s="150"/>
      <c r="B130" s="26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1:19" s="66" customFormat="1">
      <c r="A131" s="150"/>
      <c r="B131" s="26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1:19" s="66" customFormat="1">
      <c r="A132" s="150"/>
      <c r="B132" s="26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1:19" s="66" customFormat="1">
      <c r="A133" s="150"/>
      <c r="B133" s="26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1:19" s="66" customFormat="1">
      <c r="A134" s="150"/>
      <c r="B134" s="26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1:19" s="66" customFormat="1">
      <c r="A135" s="150"/>
      <c r="B135" s="26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1:19" s="66" customFormat="1">
      <c r="A136" s="150"/>
      <c r="B136" s="26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1:19" s="66" customFormat="1">
      <c r="A137" s="150"/>
      <c r="B137" s="26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1:19" s="66" customFormat="1">
      <c r="A138" s="150"/>
      <c r="B138" s="26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1:19" s="66" customFormat="1">
      <c r="A139" s="150"/>
      <c r="B139" s="26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1:19" s="66" customFormat="1">
      <c r="A140" s="150"/>
      <c r="B140" s="26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1:19" s="66" customFormat="1">
      <c r="A141" s="150"/>
      <c r="B141" s="26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1:19" s="66" customFormat="1">
      <c r="A142" s="150"/>
      <c r="B142" s="26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1:19" s="66" customFormat="1">
      <c r="A143" s="150"/>
      <c r="B143" s="26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1:19" s="66" customFormat="1">
      <c r="A144" s="150"/>
      <c r="B144" s="26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1:19" s="66" customFormat="1">
      <c r="A145" s="150"/>
      <c r="B145" s="26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1:19" s="66" customFormat="1">
      <c r="A146" s="150"/>
      <c r="B146" s="26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1:19" s="66" customFormat="1">
      <c r="A147" s="150"/>
      <c r="B147" s="26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1:19" s="66" customFormat="1">
      <c r="A148" s="150"/>
      <c r="B148" s="26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1:19" s="66" customFormat="1">
      <c r="A149" s="150"/>
      <c r="B149" s="26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1:19" s="66" customFormat="1">
      <c r="A150" s="150"/>
      <c r="B150" s="26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1:19" s="66" customFormat="1">
      <c r="A151" s="150"/>
      <c r="B151" s="26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1:19" s="66" customFormat="1">
      <c r="A152" s="150"/>
      <c r="B152" s="26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1:19" s="66" customFormat="1">
      <c r="A153" s="150"/>
      <c r="B153" s="26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1:19" s="66" customFormat="1">
      <c r="A154" s="150"/>
      <c r="B154" s="26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1:19" s="66" customFormat="1">
      <c r="A155" s="150"/>
      <c r="B155" s="26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1:19" s="66" customFormat="1">
      <c r="A156" s="150"/>
      <c r="B156" s="26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1:19" s="66" customFormat="1">
      <c r="A157" s="150"/>
      <c r="B157" s="26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1:19" s="66" customFormat="1">
      <c r="A158" s="150"/>
      <c r="B158" s="26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1:19" s="66" customFormat="1">
      <c r="A159" s="150"/>
      <c r="B159" s="26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1:19" s="66" customFormat="1">
      <c r="A160" s="150"/>
      <c r="B160" s="26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1:19" s="66" customFormat="1">
      <c r="A161" s="150"/>
      <c r="B161" s="26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1:19" s="66" customFormat="1">
      <c r="A162" s="150"/>
      <c r="B162" s="26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1:19" s="66" customFormat="1">
      <c r="A163" s="150"/>
      <c r="B163" s="26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1:19" s="66" customFormat="1">
      <c r="A164" s="150"/>
      <c r="B164" s="26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1:19" s="66" customFormat="1">
      <c r="A165" s="150"/>
      <c r="B165" s="26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1:19" s="66" customFormat="1">
      <c r="A166" s="150"/>
      <c r="B166" s="26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1:19" s="66" customFormat="1">
      <c r="A167" s="150"/>
      <c r="B167" s="26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1:19" s="66" customFormat="1">
      <c r="A168" s="150"/>
      <c r="B168" s="26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1:19" s="66" customFormat="1">
      <c r="A169" s="150"/>
      <c r="B169" s="26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1:19" s="66" customFormat="1">
      <c r="A170" s="150"/>
      <c r="B170" s="26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1:19" s="66" customFormat="1">
      <c r="A171" s="150"/>
      <c r="B171" s="26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1:19" s="66" customFormat="1">
      <c r="A172" s="150"/>
      <c r="B172" s="26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1:19" s="66" customFormat="1">
      <c r="A173" s="150"/>
      <c r="B173" s="26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1:19" s="66" customFormat="1">
      <c r="A174" s="150"/>
      <c r="B174" s="26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1:19" s="66" customFormat="1">
      <c r="A175" s="150"/>
      <c r="B175" s="26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1:19" s="66" customFormat="1">
      <c r="A176" s="150"/>
      <c r="B176" s="26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1:19" s="66" customFormat="1">
      <c r="A177" s="150"/>
      <c r="B177" s="26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1:19" s="66" customFormat="1">
      <c r="A178" s="150"/>
      <c r="B178" s="26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1:19" s="66" customFormat="1">
      <c r="A179" s="150"/>
      <c r="B179" s="26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1:19" s="66" customFormat="1">
      <c r="A180" s="150"/>
      <c r="B180" s="26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1:19" s="66" customFormat="1">
      <c r="A181" s="150"/>
      <c r="B181" s="26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1:19" s="66" customFormat="1">
      <c r="A182" s="150"/>
      <c r="B182" s="26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1:19" s="66" customFormat="1">
      <c r="A183" s="150"/>
      <c r="B183" s="26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1:19" s="66" customFormat="1">
      <c r="A184" s="150"/>
      <c r="B184" s="26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1:19" s="66" customFormat="1">
      <c r="A185" s="150"/>
      <c r="B185" s="26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1:19" s="66" customFormat="1">
      <c r="A186" s="150"/>
      <c r="B186" s="26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1:19" s="66" customFormat="1">
      <c r="A187" s="150"/>
      <c r="B187" s="26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1:19" s="66" customFormat="1">
      <c r="A188" s="150"/>
      <c r="B188" s="26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1:19" s="66" customFormat="1">
      <c r="A189" s="150"/>
      <c r="B189" s="26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1:19" s="66" customFormat="1">
      <c r="A190" s="150"/>
      <c r="B190" s="26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1:19" s="66" customFormat="1">
      <c r="A191" s="150"/>
      <c r="B191" s="26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1:19" s="66" customFormat="1">
      <c r="A192" s="150"/>
      <c r="B192" s="26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1:19" s="66" customFormat="1">
      <c r="A193" s="150"/>
      <c r="B193" s="26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1:19" s="66" customFormat="1">
      <c r="A194" s="150"/>
      <c r="B194" s="26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1:19" s="66" customFormat="1">
      <c r="A195" s="150"/>
      <c r="B195" s="26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1:19" s="66" customFormat="1">
      <c r="A196" s="150"/>
      <c r="B196" s="26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1:19" s="66" customFormat="1">
      <c r="A197" s="150"/>
      <c r="B197" s="26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1:19" s="66" customFormat="1">
      <c r="A198" s="150"/>
      <c r="B198" s="26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1:19" s="66" customFormat="1">
      <c r="A199" s="150"/>
      <c r="B199" s="26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1:19" s="66" customFormat="1">
      <c r="A200" s="150"/>
      <c r="B200" s="26"/>
      <c r="C200" s="26"/>
      <c r="D200" s="67"/>
      <c r="E200" s="67"/>
      <c r="F200" s="26"/>
      <c r="G200" s="69"/>
      <c r="I200" s="26"/>
      <c r="J200" s="69"/>
      <c r="K200" s="69"/>
      <c r="L200" s="67"/>
      <c r="M200" s="69"/>
      <c r="N200" s="71"/>
      <c r="O200" s="72"/>
      <c r="P200" s="26"/>
      <c r="Q200" s="26"/>
      <c r="R200" s="26"/>
      <c r="S200" s="26"/>
    </row>
    <row r="201" spans="1:19" s="66" customFormat="1">
      <c r="A201" s="150"/>
      <c r="B201" s="26"/>
      <c r="C201" s="26"/>
      <c r="D201" s="67"/>
      <c r="E201" s="67"/>
      <c r="F201" s="26"/>
      <c r="G201" s="69"/>
      <c r="I201" s="26"/>
      <c r="J201" s="69"/>
      <c r="K201" s="69"/>
      <c r="L201" s="67"/>
      <c r="M201" s="69"/>
      <c r="N201" s="71"/>
      <c r="O201" s="72"/>
      <c r="P201" s="26"/>
      <c r="Q201" s="26"/>
      <c r="R201" s="26"/>
      <c r="S201" s="26"/>
    </row>
    <row r="202" spans="1:19" s="66" customFormat="1">
      <c r="A202" s="150"/>
      <c r="B202" s="26"/>
      <c r="C202" s="26"/>
      <c r="D202" s="67"/>
      <c r="E202" s="67"/>
      <c r="F202" s="26"/>
      <c r="G202" s="69"/>
      <c r="I202" s="26"/>
      <c r="J202" s="69"/>
      <c r="K202" s="69"/>
      <c r="L202" s="67"/>
      <c r="M202" s="69"/>
      <c r="N202" s="71"/>
      <c r="O202" s="72"/>
      <c r="P202" s="26"/>
      <c r="Q202" s="26"/>
      <c r="R202" s="26"/>
      <c r="S202" s="26"/>
    </row>
    <row r="203" spans="1:19" s="66" customFormat="1">
      <c r="A203" s="150"/>
      <c r="B203" s="26"/>
      <c r="C203" s="26"/>
      <c r="D203" s="67"/>
      <c r="E203" s="67"/>
      <c r="F203" s="26"/>
      <c r="G203" s="69"/>
      <c r="I203" s="26"/>
      <c r="J203" s="69"/>
      <c r="K203" s="69"/>
      <c r="L203" s="67"/>
      <c r="M203" s="69"/>
      <c r="N203" s="71"/>
      <c r="O203" s="72"/>
      <c r="P203" s="26"/>
      <c r="Q203" s="26"/>
      <c r="R203" s="26"/>
      <c r="S203" s="26"/>
    </row>
    <row r="204" spans="1:19" s="66" customFormat="1">
      <c r="A204" s="150"/>
      <c r="B204" s="26"/>
      <c r="C204" s="26"/>
      <c r="D204" s="67"/>
      <c r="E204" s="67"/>
      <c r="F204" s="26"/>
      <c r="G204" s="69"/>
      <c r="I204" s="26"/>
      <c r="J204" s="69"/>
      <c r="K204" s="69"/>
      <c r="L204" s="67"/>
      <c r="M204" s="69"/>
      <c r="N204" s="71"/>
      <c r="O204" s="72"/>
      <c r="P204" s="26"/>
      <c r="Q204" s="26"/>
      <c r="R204" s="26"/>
      <c r="S204" s="26"/>
    </row>
    <row r="205" spans="1:19" s="66" customFormat="1">
      <c r="A205" s="150"/>
      <c r="B205" s="26"/>
      <c r="C205" s="26"/>
      <c r="D205" s="67"/>
      <c r="E205" s="67"/>
      <c r="F205" s="26"/>
      <c r="G205" s="69"/>
      <c r="I205" s="26"/>
      <c r="J205" s="69"/>
      <c r="K205" s="69"/>
      <c r="L205" s="67"/>
      <c r="M205" s="69"/>
      <c r="N205" s="71"/>
      <c r="O205" s="72"/>
      <c r="P205" s="26"/>
      <c r="Q205" s="26"/>
      <c r="R205" s="26"/>
      <c r="S205" s="26"/>
    </row>
    <row r="206" spans="1:19" s="66" customFormat="1">
      <c r="A206" s="150"/>
      <c r="B206" s="26"/>
      <c r="C206" s="26"/>
      <c r="D206" s="67"/>
      <c r="E206" s="67"/>
      <c r="F206" s="26"/>
      <c r="G206" s="69"/>
      <c r="I206" s="26"/>
      <c r="J206" s="69"/>
      <c r="K206" s="69"/>
      <c r="L206" s="67"/>
      <c r="M206" s="69"/>
      <c r="N206" s="71"/>
      <c r="O206" s="72"/>
      <c r="P206" s="26"/>
      <c r="Q206" s="26"/>
      <c r="R206" s="26"/>
      <c r="S206" s="26"/>
    </row>
    <row r="207" spans="1:19" s="66" customFormat="1">
      <c r="A207" s="150"/>
      <c r="B207" s="26"/>
      <c r="C207" s="26"/>
      <c r="D207" s="67"/>
      <c r="E207" s="67"/>
      <c r="F207" s="26"/>
      <c r="G207" s="69"/>
      <c r="I207" s="26"/>
      <c r="J207" s="69"/>
      <c r="K207" s="69"/>
      <c r="L207" s="67"/>
      <c r="M207" s="69"/>
      <c r="N207" s="71"/>
      <c r="O207" s="72"/>
      <c r="P207" s="26"/>
      <c r="Q207" s="26"/>
      <c r="R207" s="26"/>
      <c r="S207" s="26"/>
    </row>
    <row r="208" spans="1:19" s="66" customFormat="1">
      <c r="A208" s="150"/>
      <c r="B208" s="26"/>
      <c r="C208" s="26"/>
      <c r="D208" s="67"/>
      <c r="E208" s="67"/>
      <c r="F208" s="26"/>
      <c r="G208" s="69"/>
      <c r="I208" s="26"/>
      <c r="J208" s="69"/>
      <c r="K208" s="69"/>
      <c r="L208" s="67"/>
      <c r="M208" s="69"/>
      <c r="N208" s="71"/>
      <c r="O208" s="72"/>
      <c r="P208" s="26"/>
      <c r="Q208" s="26"/>
      <c r="R208" s="26"/>
      <c r="S208" s="26"/>
    </row>
    <row r="209" spans="1:19" s="66" customFormat="1">
      <c r="A209" s="150"/>
      <c r="B209" s="26"/>
      <c r="C209" s="26"/>
      <c r="D209" s="67"/>
      <c r="E209" s="67"/>
      <c r="F209" s="26"/>
      <c r="G209" s="69"/>
      <c r="I209" s="26"/>
      <c r="J209" s="69"/>
      <c r="K209" s="69"/>
      <c r="L209" s="67"/>
      <c r="M209" s="69"/>
      <c r="N209" s="71"/>
      <c r="O209" s="72"/>
      <c r="P209" s="26"/>
      <c r="Q209" s="26"/>
      <c r="R209" s="26"/>
      <c r="S209" s="26"/>
    </row>
    <row r="210" spans="1:19" s="66" customFormat="1">
      <c r="A210" s="150"/>
      <c r="B210" s="26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1:19" s="66" customFormat="1">
      <c r="A211" s="150"/>
      <c r="B211" s="26"/>
      <c r="C211" s="26"/>
      <c r="D211" s="67"/>
      <c r="E211" s="67"/>
      <c r="F211" s="26"/>
      <c r="G211" s="69"/>
      <c r="I211" s="26"/>
      <c r="J211" s="69"/>
      <c r="K211" s="69"/>
      <c r="L211" s="67"/>
      <c r="M211" s="69"/>
      <c r="N211" s="71"/>
      <c r="O211" s="72"/>
      <c r="P211" s="26"/>
      <c r="Q211" s="26"/>
      <c r="R211" s="26"/>
      <c r="S211" s="26"/>
    </row>
    <row r="212" spans="1:19" s="66" customFormat="1">
      <c r="A212" s="150"/>
      <c r="B212" s="26"/>
      <c r="C212" s="26"/>
      <c r="D212" s="67"/>
      <c r="E212" s="67"/>
      <c r="F212" s="26"/>
      <c r="G212" s="69"/>
      <c r="I212" s="26"/>
      <c r="J212" s="69"/>
      <c r="K212" s="69"/>
      <c r="L212" s="67"/>
      <c r="M212" s="69"/>
      <c r="N212" s="71"/>
      <c r="O212" s="72"/>
      <c r="P212" s="26"/>
      <c r="Q212" s="26"/>
      <c r="R212" s="26"/>
      <c r="S212" s="26"/>
    </row>
    <row r="213" spans="1:19" s="66" customFormat="1">
      <c r="A213" s="150"/>
      <c r="B213" s="26"/>
      <c r="C213" s="26"/>
      <c r="D213" s="67"/>
      <c r="E213" s="67"/>
      <c r="F213" s="26"/>
      <c r="G213" s="69"/>
      <c r="I213" s="26"/>
      <c r="J213" s="69"/>
      <c r="K213" s="69"/>
      <c r="L213" s="67"/>
      <c r="M213" s="69"/>
      <c r="N213" s="71"/>
      <c r="O213" s="72"/>
      <c r="P213" s="26"/>
      <c r="Q213" s="26"/>
      <c r="R213" s="26"/>
      <c r="S213" s="26"/>
    </row>
    <row r="214" spans="1:19" s="66" customFormat="1">
      <c r="A214" s="150"/>
      <c r="B214" s="26"/>
      <c r="C214" s="26"/>
      <c r="D214" s="67"/>
      <c r="E214" s="67"/>
      <c r="F214" s="26"/>
      <c r="G214" s="69"/>
      <c r="I214" s="26"/>
      <c r="J214" s="69"/>
      <c r="K214" s="69"/>
      <c r="L214" s="67"/>
      <c r="M214" s="69"/>
      <c r="N214" s="71"/>
      <c r="O214" s="72"/>
      <c r="P214" s="26"/>
      <c r="Q214" s="26"/>
      <c r="R214" s="26"/>
      <c r="S214" s="26"/>
    </row>
    <row r="215" spans="1:19" s="66" customFormat="1">
      <c r="A215" s="150"/>
      <c r="B215" s="26"/>
      <c r="C215" s="26"/>
      <c r="D215" s="67"/>
      <c r="E215" s="67"/>
      <c r="F215" s="26"/>
      <c r="G215" s="69"/>
      <c r="I215" s="26"/>
      <c r="J215" s="69"/>
      <c r="K215" s="69"/>
      <c r="L215" s="67"/>
      <c r="M215" s="69"/>
      <c r="N215" s="71"/>
      <c r="O215" s="72"/>
      <c r="P215" s="26"/>
      <c r="Q215" s="26"/>
      <c r="R215" s="26"/>
      <c r="S215" s="26"/>
    </row>
    <row r="216" spans="1:19" s="66" customFormat="1">
      <c r="A216" s="150"/>
      <c r="B216" s="26"/>
      <c r="C216" s="26"/>
      <c r="D216" s="67"/>
      <c r="E216" s="67"/>
      <c r="F216" s="26"/>
      <c r="G216" s="69"/>
      <c r="I216" s="26"/>
      <c r="J216" s="69"/>
      <c r="K216" s="69"/>
      <c r="L216" s="67"/>
      <c r="M216" s="69"/>
      <c r="N216" s="71"/>
      <c r="O216" s="72"/>
      <c r="P216" s="26"/>
      <c r="Q216" s="26"/>
      <c r="R216" s="26"/>
      <c r="S216" s="26"/>
    </row>
    <row r="217" spans="1:19" s="66" customFormat="1">
      <c r="A217" s="150"/>
      <c r="B217" s="26"/>
      <c r="C217" s="26"/>
      <c r="D217" s="67"/>
      <c r="E217" s="67"/>
      <c r="F217" s="26"/>
      <c r="G217" s="69"/>
      <c r="I217" s="26"/>
      <c r="J217" s="69"/>
      <c r="K217" s="69"/>
      <c r="L217" s="67"/>
      <c r="M217" s="69"/>
      <c r="N217" s="71"/>
      <c r="O217" s="72"/>
      <c r="P217" s="26"/>
      <c r="Q217" s="26"/>
      <c r="R217" s="26"/>
      <c r="S217" s="26"/>
    </row>
    <row r="218" spans="1:19" s="66" customFormat="1">
      <c r="A218" s="150"/>
      <c r="B218" s="26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1:19" s="66" customFormat="1">
      <c r="A219" s="150"/>
      <c r="B219" s="26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1:19" s="66" customFormat="1">
      <c r="A220" s="150"/>
      <c r="B220" s="26"/>
      <c r="C220" s="26"/>
      <c r="D220" s="67"/>
      <c r="E220" s="67"/>
      <c r="F220" s="26"/>
      <c r="G220" s="69"/>
      <c r="I220" s="26"/>
      <c r="J220" s="69"/>
      <c r="K220" s="69"/>
      <c r="L220" s="67"/>
      <c r="M220" s="69"/>
      <c r="N220" s="71"/>
      <c r="O220" s="72"/>
      <c r="P220" s="26"/>
      <c r="Q220" s="26"/>
      <c r="R220" s="26"/>
      <c r="S220" s="26"/>
    </row>
    <row r="221" spans="1:19">
      <c r="A221" s="24"/>
    </row>
    <row r="222" spans="1:19">
      <c r="A222" s="24"/>
    </row>
    <row r="223" spans="1:19">
      <c r="A223" s="24"/>
    </row>
    <row r="224" spans="1:19">
      <c r="A224" s="24"/>
    </row>
    <row r="225" spans="1:19">
      <c r="A225" s="24"/>
    </row>
    <row r="226" spans="1:19" s="66" customFormat="1">
      <c r="A226" s="150"/>
      <c r="B226" s="26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1:19" s="66" customFormat="1">
      <c r="A227" s="150"/>
      <c r="B227" s="26"/>
      <c r="C227" s="26"/>
      <c r="D227" s="67"/>
      <c r="E227" s="67"/>
      <c r="F227" s="26"/>
      <c r="G227" s="69"/>
      <c r="I227" s="26"/>
      <c r="J227" s="69"/>
      <c r="K227" s="69"/>
      <c r="L227" s="67"/>
      <c r="M227" s="69"/>
      <c r="N227" s="71"/>
      <c r="O227" s="72"/>
      <c r="P227" s="26"/>
      <c r="Q227" s="26"/>
      <c r="R227" s="26"/>
      <c r="S227" s="26"/>
    </row>
    <row r="228" spans="1:19" s="66" customFormat="1">
      <c r="A228" s="150"/>
      <c r="B228" s="26"/>
      <c r="C228" s="26"/>
      <c r="D228" s="67"/>
      <c r="E228" s="67"/>
      <c r="F228" s="26"/>
      <c r="G228" s="69"/>
      <c r="I228" s="26"/>
      <c r="J228" s="69"/>
      <c r="K228" s="69"/>
      <c r="L228" s="67"/>
      <c r="M228" s="69"/>
      <c r="N228" s="71"/>
      <c r="O228" s="72"/>
      <c r="P228" s="26"/>
      <c r="Q228" s="26"/>
      <c r="R228" s="26"/>
      <c r="S228" s="26"/>
    </row>
    <row r="229" spans="1:19" s="66" customFormat="1">
      <c r="A229" s="150"/>
      <c r="B229" s="26"/>
      <c r="C229" s="26"/>
      <c r="D229" s="67"/>
      <c r="E229" s="67"/>
      <c r="F229" s="26"/>
      <c r="G229" s="69"/>
      <c r="I229" s="26"/>
      <c r="J229" s="69"/>
      <c r="K229" s="69"/>
      <c r="L229" s="67"/>
      <c r="M229" s="69"/>
      <c r="N229" s="71"/>
      <c r="O229" s="72"/>
      <c r="P229" s="26"/>
      <c r="Q229" s="26"/>
      <c r="R229" s="26"/>
      <c r="S229" s="26"/>
    </row>
    <row r="230" spans="1:19" s="66" customFormat="1">
      <c r="A230" s="150"/>
      <c r="B230" s="26"/>
      <c r="C230" s="26"/>
      <c r="D230" s="67"/>
      <c r="E230" s="67"/>
      <c r="F230" s="26"/>
      <c r="G230" s="69"/>
      <c r="I230" s="26"/>
      <c r="J230" s="69"/>
      <c r="K230" s="69"/>
      <c r="L230" s="67"/>
      <c r="M230" s="69"/>
      <c r="N230" s="71"/>
      <c r="O230" s="72"/>
      <c r="P230" s="26"/>
      <c r="Q230" s="26"/>
      <c r="R230" s="26"/>
      <c r="S230" s="26"/>
    </row>
    <row r="231" spans="1:19" s="66" customFormat="1">
      <c r="A231" s="150"/>
      <c r="B231" s="26"/>
      <c r="C231" s="26"/>
      <c r="D231" s="67"/>
      <c r="E231" s="67"/>
      <c r="F231" s="26"/>
      <c r="G231" s="69"/>
      <c r="I231" s="26"/>
      <c r="J231" s="69"/>
      <c r="K231" s="69"/>
      <c r="L231" s="67"/>
      <c r="M231" s="69"/>
      <c r="N231" s="71"/>
      <c r="O231" s="72"/>
      <c r="P231" s="26"/>
      <c r="Q231" s="26"/>
      <c r="R231" s="26"/>
      <c r="S231" s="26"/>
    </row>
    <row r="232" spans="1:19" s="66" customFormat="1">
      <c r="A232" s="150"/>
      <c r="B232" s="26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1:19" s="66" customFormat="1">
      <c r="A233" s="150"/>
      <c r="B233" s="26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1:19" s="66" customFormat="1">
      <c r="A234" s="150"/>
      <c r="B234" s="26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1:19" s="66" customFormat="1">
      <c r="A235" s="150"/>
      <c r="B235" s="26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1:19" s="66" customFormat="1">
      <c r="A236" s="150"/>
      <c r="B236" s="26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1:19" s="66" customFormat="1">
      <c r="A237" s="150"/>
      <c r="B237" s="26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1:19" s="66" customFormat="1">
      <c r="A238" s="150"/>
      <c r="B238" s="26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1:19" s="66" customFormat="1">
      <c r="A239" s="150"/>
      <c r="B239" s="26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1:19" s="66" customFormat="1">
      <c r="A240" s="150"/>
      <c r="B240" s="26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1:19" s="66" customFormat="1">
      <c r="A241" s="150"/>
      <c r="B241" s="26"/>
      <c r="C241" s="26"/>
      <c r="D241" s="67"/>
      <c r="E241" s="67"/>
      <c r="F241" s="26"/>
      <c r="G241" s="69"/>
      <c r="I241" s="26"/>
      <c r="J241" s="69"/>
      <c r="K241" s="69"/>
      <c r="L241" s="67"/>
      <c r="M241" s="69"/>
      <c r="N241" s="71"/>
      <c r="O241" s="72"/>
      <c r="P241" s="26"/>
      <c r="Q241" s="26"/>
      <c r="R241" s="26"/>
      <c r="S241" s="26"/>
    </row>
    <row r="242" spans="1:19" s="66" customFormat="1">
      <c r="A242" s="150"/>
      <c r="B242" s="26"/>
      <c r="C242" s="26"/>
      <c r="D242" s="67"/>
      <c r="E242" s="67"/>
      <c r="F242" s="26"/>
      <c r="G242" s="69"/>
      <c r="I242" s="26"/>
      <c r="J242" s="69"/>
      <c r="K242" s="69"/>
      <c r="L242" s="67"/>
      <c r="M242" s="69"/>
      <c r="N242" s="71"/>
      <c r="O242" s="72"/>
      <c r="P242" s="26"/>
      <c r="Q242" s="26"/>
      <c r="R242" s="26"/>
      <c r="S242" s="26"/>
    </row>
    <row r="243" spans="1:19" s="66" customFormat="1">
      <c r="A243" s="150"/>
      <c r="B243" s="26"/>
      <c r="C243" s="26"/>
      <c r="D243" s="67"/>
      <c r="E243" s="67"/>
      <c r="F243" s="26"/>
      <c r="G243" s="69"/>
      <c r="I243" s="26"/>
      <c r="J243" s="69"/>
      <c r="K243" s="69"/>
      <c r="L243" s="67"/>
      <c r="M243" s="69"/>
      <c r="N243" s="71"/>
      <c r="O243" s="72"/>
      <c r="P243" s="26"/>
      <c r="Q243" s="26"/>
      <c r="R243" s="26"/>
      <c r="S243" s="26"/>
    </row>
    <row r="244" spans="1:19" s="66" customFormat="1">
      <c r="A244" s="150"/>
      <c r="B244" s="26"/>
      <c r="C244" s="26"/>
      <c r="D244" s="67"/>
      <c r="E244" s="67"/>
      <c r="F244" s="26"/>
      <c r="G244" s="69"/>
      <c r="I244" s="26"/>
      <c r="J244" s="69"/>
      <c r="K244" s="69"/>
      <c r="L244" s="67"/>
      <c r="M244" s="69"/>
      <c r="N244" s="71"/>
      <c r="O244" s="72"/>
      <c r="P244" s="26"/>
      <c r="Q244" s="26"/>
      <c r="R244" s="26"/>
      <c r="S244" s="26"/>
    </row>
    <row r="245" spans="1:19" s="66" customFormat="1">
      <c r="A245" s="150"/>
      <c r="B245" s="26"/>
      <c r="C245" s="26"/>
      <c r="D245" s="67"/>
      <c r="E245" s="67"/>
      <c r="F245" s="26"/>
      <c r="G245" s="69"/>
      <c r="I245" s="26"/>
      <c r="J245" s="69"/>
      <c r="K245" s="69"/>
      <c r="L245" s="67"/>
      <c r="M245" s="69"/>
      <c r="N245" s="71"/>
      <c r="O245" s="72"/>
      <c r="P245" s="26"/>
      <c r="Q245" s="26"/>
      <c r="R245" s="26"/>
      <c r="S245" s="26"/>
    </row>
    <row r="246" spans="1:19" s="66" customFormat="1">
      <c r="A246" s="150"/>
      <c r="B246" s="26"/>
      <c r="C246" s="26"/>
      <c r="D246" s="67"/>
      <c r="E246" s="67"/>
      <c r="F246" s="26"/>
      <c r="G246" s="69"/>
      <c r="I246" s="26"/>
      <c r="J246" s="69"/>
      <c r="K246" s="69"/>
      <c r="L246" s="67"/>
      <c r="M246" s="69"/>
      <c r="N246" s="71"/>
      <c r="O246" s="72"/>
      <c r="P246" s="26"/>
      <c r="Q246" s="26"/>
      <c r="R246" s="26"/>
      <c r="S246" s="26"/>
    </row>
    <row r="247" spans="1:19" s="66" customFormat="1">
      <c r="A247" s="150"/>
      <c r="B247" s="26"/>
      <c r="C247" s="26"/>
      <c r="D247" s="67"/>
      <c r="E247" s="67"/>
      <c r="F247" s="26"/>
      <c r="G247" s="69"/>
      <c r="I247" s="26"/>
      <c r="J247" s="69"/>
      <c r="K247" s="69"/>
      <c r="L247" s="67"/>
      <c r="M247" s="69"/>
      <c r="N247" s="71"/>
      <c r="O247" s="72"/>
      <c r="P247" s="26"/>
      <c r="Q247" s="26"/>
      <c r="R247" s="26"/>
      <c r="S247" s="26"/>
    </row>
    <row r="248" spans="1:19" s="66" customFormat="1">
      <c r="A248" s="150"/>
      <c r="B248" s="26"/>
      <c r="C248" s="26"/>
      <c r="D248" s="67"/>
      <c r="E248" s="67"/>
      <c r="F248" s="26"/>
      <c r="G248" s="69"/>
      <c r="I248" s="26"/>
      <c r="J248" s="69"/>
      <c r="K248" s="69"/>
      <c r="L248" s="67"/>
      <c r="M248" s="69"/>
      <c r="N248" s="71"/>
      <c r="O248" s="72"/>
      <c r="P248" s="26"/>
      <c r="Q248" s="26"/>
      <c r="R248" s="26"/>
      <c r="S248" s="26"/>
    </row>
    <row r="249" spans="1:19" s="66" customFormat="1">
      <c r="A249" s="150"/>
      <c r="B249" s="26"/>
      <c r="C249" s="26"/>
      <c r="D249" s="67"/>
      <c r="E249" s="67"/>
      <c r="F249" s="26"/>
      <c r="G249" s="69"/>
      <c r="I249" s="26"/>
      <c r="J249" s="69"/>
      <c r="K249" s="69"/>
      <c r="L249" s="67"/>
      <c r="M249" s="69"/>
      <c r="N249" s="71"/>
      <c r="O249" s="72"/>
      <c r="P249" s="26"/>
      <c r="Q249" s="26"/>
      <c r="R249" s="26"/>
      <c r="S249" s="26"/>
    </row>
    <row r="250" spans="1:19" s="66" customFormat="1">
      <c r="A250" s="150"/>
      <c r="B250" s="26"/>
      <c r="C250" s="26"/>
      <c r="D250" s="67"/>
      <c r="E250" s="67"/>
      <c r="F250" s="26"/>
      <c r="G250" s="69"/>
      <c r="I250" s="26"/>
      <c r="J250" s="69"/>
      <c r="K250" s="69"/>
      <c r="L250" s="67"/>
      <c r="M250" s="69"/>
      <c r="N250" s="71"/>
      <c r="O250" s="72"/>
      <c r="P250" s="26"/>
      <c r="Q250" s="26"/>
      <c r="R250" s="26"/>
      <c r="S250" s="26"/>
    </row>
    <row r="251" spans="1:19" s="66" customFormat="1">
      <c r="A251" s="150"/>
      <c r="B251" s="26"/>
      <c r="C251" s="26"/>
      <c r="D251" s="67"/>
      <c r="E251" s="67"/>
      <c r="F251" s="26"/>
      <c r="G251" s="69"/>
      <c r="I251" s="26"/>
      <c r="J251" s="69"/>
      <c r="K251" s="69"/>
      <c r="L251" s="67"/>
      <c r="M251" s="69"/>
      <c r="N251" s="71"/>
      <c r="O251" s="72"/>
      <c r="P251" s="26"/>
      <c r="Q251" s="26"/>
      <c r="R251" s="26"/>
      <c r="S251" s="26"/>
    </row>
    <row r="252" spans="1:19" s="66" customFormat="1">
      <c r="A252" s="150"/>
      <c r="B252" s="26"/>
      <c r="C252" s="26"/>
      <c r="D252" s="67"/>
      <c r="E252" s="67"/>
      <c r="F252" s="26"/>
      <c r="G252" s="69"/>
      <c r="I252" s="26"/>
      <c r="J252" s="69"/>
      <c r="K252" s="69"/>
      <c r="L252" s="67"/>
      <c r="M252" s="69"/>
      <c r="N252" s="71"/>
      <c r="O252" s="72"/>
      <c r="P252" s="26"/>
      <c r="Q252" s="26"/>
      <c r="R252" s="26"/>
      <c r="S252" s="26"/>
    </row>
    <row r="253" spans="1:19" s="66" customFormat="1">
      <c r="A253" s="150"/>
      <c r="B253" s="26"/>
      <c r="C253" s="26"/>
      <c r="D253" s="67"/>
      <c r="E253" s="67"/>
      <c r="F253" s="26"/>
      <c r="G253" s="69"/>
      <c r="I253" s="26"/>
      <c r="J253" s="69"/>
      <c r="K253" s="69"/>
      <c r="L253" s="67"/>
      <c r="M253" s="69"/>
      <c r="N253" s="71"/>
      <c r="O253" s="72"/>
      <c r="P253" s="26"/>
      <c r="Q253" s="26"/>
      <c r="R253" s="26"/>
      <c r="S253" s="26"/>
    </row>
    <row r="254" spans="1:19" s="66" customFormat="1">
      <c r="A254" s="150"/>
      <c r="B254" s="26"/>
      <c r="C254" s="26"/>
      <c r="D254" s="67"/>
      <c r="E254" s="67"/>
      <c r="F254" s="26"/>
      <c r="G254" s="69"/>
      <c r="I254" s="26"/>
      <c r="J254" s="69"/>
      <c r="K254" s="69"/>
      <c r="L254" s="67"/>
      <c r="M254" s="69"/>
      <c r="N254" s="71"/>
      <c r="O254" s="72"/>
      <c r="P254" s="26"/>
      <c r="Q254" s="26"/>
      <c r="R254" s="26"/>
      <c r="S254" s="26"/>
    </row>
    <row r="255" spans="1:19" s="66" customFormat="1">
      <c r="A255" s="150"/>
      <c r="B255" s="26"/>
      <c r="C255" s="26"/>
      <c r="D255" s="67"/>
      <c r="E255" s="67"/>
      <c r="F255" s="26"/>
      <c r="G255" s="69"/>
      <c r="I255" s="26"/>
      <c r="J255" s="69"/>
      <c r="K255" s="69"/>
      <c r="L255" s="67"/>
      <c r="M255" s="69"/>
      <c r="N255" s="71"/>
      <c r="O255" s="72"/>
      <c r="P255" s="26"/>
      <c r="Q255" s="26"/>
      <c r="R255" s="26"/>
      <c r="S255" s="26"/>
    </row>
    <row r="256" spans="1:19" s="66" customFormat="1">
      <c r="A256" s="150"/>
      <c r="B256" s="26"/>
      <c r="C256" s="26"/>
      <c r="D256" s="67"/>
      <c r="E256" s="67"/>
      <c r="F256" s="26"/>
      <c r="G256" s="69"/>
      <c r="I256" s="26"/>
      <c r="J256" s="69"/>
      <c r="K256" s="69"/>
      <c r="L256" s="67"/>
      <c r="M256" s="69"/>
      <c r="N256" s="71"/>
      <c r="O256" s="72"/>
      <c r="P256" s="26"/>
      <c r="Q256" s="26"/>
      <c r="R256" s="26"/>
      <c r="S256" s="26"/>
    </row>
    <row r="257" spans="1:19" s="66" customFormat="1">
      <c r="A257" s="150"/>
      <c r="B257" s="26"/>
      <c r="C257" s="26"/>
      <c r="D257" s="67"/>
      <c r="E257" s="67"/>
      <c r="F257" s="26"/>
      <c r="G257" s="69"/>
      <c r="I257" s="26"/>
      <c r="J257" s="69"/>
      <c r="K257" s="69"/>
      <c r="L257" s="67"/>
      <c r="M257" s="69"/>
      <c r="N257" s="71"/>
      <c r="O257" s="72"/>
      <c r="P257" s="26"/>
      <c r="Q257" s="26"/>
      <c r="R257" s="26"/>
      <c r="S257" s="26"/>
    </row>
    <row r="258" spans="1:19" s="66" customFormat="1">
      <c r="A258" s="150"/>
      <c r="B258" s="26"/>
      <c r="C258" s="26"/>
      <c r="D258" s="67"/>
      <c r="E258" s="67"/>
      <c r="F258" s="26"/>
      <c r="G258" s="69"/>
      <c r="I258" s="26"/>
      <c r="J258" s="69"/>
      <c r="K258" s="69"/>
      <c r="L258" s="67"/>
      <c r="M258" s="69"/>
      <c r="N258" s="71"/>
      <c r="O258" s="72"/>
      <c r="P258" s="26"/>
      <c r="Q258" s="26"/>
      <c r="R258" s="26"/>
      <c r="S258" s="26"/>
    </row>
    <row r="259" spans="1:19" s="66" customFormat="1">
      <c r="A259" s="150"/>
      <c r="B259" s="26"/>
      <c r="C259" s="26"/>
      <c r="D259" s="67"/>
      <c r="E259" s="67"/>
      <c r="F259" s="26"/>
      <c r="G259" s="69"/>
      <c r="I259" s="26"/>
      <c r="J259" s="69"/>
      <c r="K259" s="69"/>
      <c r="L259" s="67"/>
      <c r="M259" s="69"/>
      <c r="N259" s="71"/>
      <c r="O259" s="72"/>
      <c r="P259" s="26"/>
      <c r="Q259" s="26"/>
      <c r="R259" s="26"/>
      <c r="S259" s="26"/>
    </row>
    <row r="260" spans="1:19" s="66" customFormat="1">
      <c r="A260" s="150"/>
      <c r="B260" s="26"/>
      <c r="C260" s="26"/>
      <c r="D260" s="67"/>
      <c r="E260" s="67"/>
      <c r="F260" s="26"/>
      <c r="G260" s="69"/>
      <c r="I260" s="26"/>
      <c r="J260" s="69"/>
      <c r="K260" s="69"/>
      <c r="L260" s="67"/>
      <c r="M260" s="69"/>
      <c r="N260" s="71"/>
      <c r="O260" s="72"/>
      <c r="P260" s="26"/>
      <c r="Q260" s="26"/>
      <c r="R260" s="26"/>
      <c r="S260" s="26"/>
    </row>
    <row r="261" spans="1:19" s="66" customFormat="1">
      <c r="A261" s="150"/>
      <c r="B261" s="26"/>
      <c r="C261" s="26"/>
      <c r="D261" s="67"/>
      <c r="E261" s="67"/>
      <c r="F261" s="26"/>
      <c r="G261" s="69"/>
      <c r="I261" s="26"/>
      <c r="J261" s="69"/>
      <c r="K261" s="69"/>
      <c r="L261" s="67"/>
      <c r="M261" s="69"/>
      <c r="N261" s="71"/>
      <c r="O261" s="72"/>
      <c r="P261" s="26"/>
      <c r="Q261" s="26"/>
      <c r="R261" s="26"/>
      <c r="S261" s="26"/>
    </row>
    <row r="262" spans="1:19">
      <c r="A262" s="24"/>
    </row>
    <row r="263" spans="1:19">
      <c r="A263" s="24"/>
    </row>
    <row r="264" spans="1:19">
      <c r="A264" s="24"/>
    </row>
    <row r="265" spans="1:19">
      <c r="A265" s="24"/>
    </row>
    <row r="266" spans="1:19">
      <c r="A266" s="24"/>
    </row>
    <row r="267" spans="1:19">
      <c r="A267" s="24"/>
    </row>
    <row r="268" spans="1:19">
      <c r="A268" s="24"/>
    </row>
    <row r="269" spans="1:19">
      <c r="A269" s="24"/>
    </row>
    <row r="270" spans="1:19">
      <c r="A270" s="24"/>
    </row>
    <row r="271" spans="1:19">
      <c r="A271" s="24"/>
    </row>
    <row r="272" spans="1:19">
      <c r="A272" s="24"/>
    </row>
    <row r="273" spans="1:19">
      <c r="A273" s="24"/>
    </row>
    <row r="274" spans="1:19">
      <c r="A274" s="24"/>
    </row>
    <row r="275" spans="1:19" s="66" customFormat="1">
      <c r="A275" s="150"/>
      <c r="B275" s="26"/>
      <c r="C275" s="26"/>
      <c r="D275" s="67"/>
      <c r="E275" s="67"/>
      <c r="F275" s="26"/>
      <c r="G275" s="69"/>
      <c r="I275" s="26"/>
      <c r="J275" s="69"/>
      <c r="K275" s="69"/>
      <c r="L275" s="67"/>
      <c r="M275" s="69"/>
      <c r="N275" s="71"/>
      <c r="O275" s="72"/>
      <c r="P275" s="26"/>
      <c r="Q275" s="26"/>
      <c r="R275" s="26"/>
      <c r="S275" s="26"/>
    </row>
    <row r="276" spans="1:19" s="66" customFormat="1">
      <c r="A276" s="150"/>
      <c r="B276" s="26"/>
      <c r="C276" s="26"/>
      <c r="D276" s="67"/>
      <c r="E276" s="67"/>
      <c r="F276" s="26"/>
      <c r="G276" s="69"/>
      <c r="I276" s="26"/>
      <c r="J276" s="69"/>
      <c r="K276" s="69"/>
      <c r="L276" s="67"/>
      <c r="M276" s="69"/>
      <c r="N276" s="71"/>
      <c r="O276" s="72"/>
      <c r="P276" s="26"/>
      <c r="Q276" s="26"/>
      <c r="R276" s="26"/>
      <c r="S276" s="26"/>
    </row>
    <row r="277" spans="1:19" s="66" customFormat="1">
      <c r="A277" s="150"/>
      <c r="B277" s="26"/>
      <c r="C277" s="26"/>
      <c r="D277" s="67"/>
      <c r="E277" s="67"/>
      <c r="F277" s="26"/>
      <c r="G277" s="69"/>
      <c r="I277" s="26"/>
      <c r="J277" s="69"/>
      <c r="K277" s="69"/>
      <c r="L277" s="67"/>
      <c r="M277" s="69"/>
      <c r="N277" s="71"/>
      <c r="O277" s="72"/>
      <c r="P277" s="26"/>
      <c r="Q277" s="26"/>
      <c r="R277" s="26"/>
      <c r="S277" s="26"/>
    </row>
    <row r="278" spans="1:19" s="66" customFormat="1">
      <c r="A278" s="150"/>
      <c r="B278" s="26"/>
      <c r="C278" s="26"/>
      <c r="D278" s="67"/>
      <c r="E278" s="67"/>
      <c r="F278" s="26"/>
      <c r="G278" s="69"/>
      <c r="I278" s="26"/>
      <c r="J278" s="69"/>
      <c r="K278" s="69"/>
      <c r="L278" s="67"/>
      <c r="M278" s="69"/>
      <c r="N278" s="71"/>
      <c r="O278" s="72"/>
      <c r="P278" s="26"/>
      <c r="Q278" s="26"/>
      <c r="R278" s="26"/>
      <c r="S278" s="26"/>
    </row>
    <row r="279" spans="1:19" s="66" customFormat="1">
      <c r="A279" s="150"/>
      <c r="B279" s="26"/>
      <c r="C279" s="26"/>
      <c r="D279" s="67"/>
      <c r="E279" s="67"/>
      <c r="F279" s="26"/>
      <c r="G279" s="69"/>
      <c r="I279" s="26"/>
      <c r="J279" s="69"/>
      <c r="K279" s="69"/>
      <c r="L279" s="67"/>
      <c r="M279" s="69"/>
      <c r="N279" s="71"/>
      <c r="O279" s="72"/>
      <c r="P279" s="26"/>
      <c r="Q279" s="26"/>
      <c r="R279" s="26"/>
      <c r="S279" s="26"/>
    </row>
    <row r="280" spans="1:19" s="66" customFormat="1">
      <c r="A280" s="150"/>
      <c r="B280" s="26"/>
      <c r="C280" s="26"/>
      <c r="D280" s="67"/>
      <c r="E280" s="67"/>
      <c r="F280" s="26"/>
      <c r="G280" s="69"/>
      <c r="I280" s="26"/>
      <c r="J280" s="69"/>
      <c r="K280" s="69"/>
      <c r="L280" s="67"/>
      <c r="M280" s="69"/>
      <c r="N280" s="71"/>
      <c r="O280" s="72"/>
      <c r="P280" s="26"/>
      <c r="Q280" s="26"/>
      <c r="R280" s="26"/>
      <c r="S280" s="26"/>
    </row>
    <row r="281" spans="1:19" s="66" customFormat="1">
      <c r="A281" s="150"/>
      <c r="B281" s="26"/>
      <c r="C281" s="26"/>
      <c r="D281" s="67"/>
      <c r="E281" s="67"/>
      <c r="F281" s="26"/>
      <c r="G281" s="69"/>
      <c r="I281" s="26"/>
      <c r="J281" s="69"/>
      <c r="K281" s="69"/>
      <c r="L281" s="67"/>
      <c r="M281" s="69"/>
      <c r="N281" s="71"/>
      <c r="O281" s="72"/>
      <c r="P281" s="26"/>
      <c r="Q281" s="26"/>
      <c r="R281" s="26"/>
      <c r="S281" s="26"/>
    </row>
    <row r="282" spans="1:19" s="66" customFormat="1">
      <c r="A282" s="150"/>
      <c r="B282" s="26"/>
      <c r="C282" s="26"/>
      <c r="D282" s="67"/>
      <c r="E282" s="67"/>
      <c r="F282" s="26"/>
      <c r="G282" s="69"/>
      <c r="I282" s="26"/>
      <c r="J282" s="69"/>
      <c r="K282" s="69"/>
      <c r="L282" s="67"/>
      <c r="M282" s="69"/>
      <c r="N282" s="71"/>
      <c r="O282" s="72"/>
      <c r="P282" s="26"/>
      <c r="Q282" s="26"/>
      <c r="R282" s="26"/>
      <c r="S282" s="26"/>
    </row>
    <row r="283" spans="1:19">
      <c r="A283" s="24"/>
    </row>
    <row r="284" spans="1:19">
      <c r="A284" s="24"/>
    </row>
    <row r="285" spans="1:19">
      <c r="A285" s="24"/>
    </row>
    <row r="286" spans="1:19">
      <c r="A286" s="24"/>
    </row>
    <row r="287" spans="1:19">
      <c r="A287" s="24"/>
    </row>
    <row r="288" spans="1:19">
      <c r="A288" s="24"/>
    </row>
    <row r="289" spans="1:19">
      <c r="A289" s="24"/>
    </row>
    <row r="290" spans="1:19">
      <c r="A290" s="24"/>
    </row>
    <row r="291" spans="1:19">
      <c r="A291" s="24"/>
    </row>
    <row r="292" spans="1:19">
      <c r="A292" s="24"/>
    </row>
    <row r="293" spans="1:19">
      <c r="A293" s="24"/>
    </row>
    <row r="294" spans="1:19">
      <c r="A294" s="24"/>
    </row>
    <row r="295" spans="1:19" s="66" customFormat="1">
      <c r="A295" s="150"/>
      <c r="B295" s="26"/>
      <c r="C295" s="26"/>
      <c r="D295" s="67"/>
      <c r="E295" s="67"/>
      <c r="F295" s="26"/>
      <c r="G295" s="69"/>
      <c r="I295" s="26"/>
      <c r="J295" s="69"/>
      <c r="K295" s="69"/>
      <c r="L295" s="67"/>
      <c r="M295" s="69"/>
      <c r="N295" s="71"/>
      <c r="O295" s="72"/>
      <c r="P295" s="26"/>
      <c r="Q295" s="26"/>
      <c r="R295" s="26"/>
      <c r="S295" s="26"/>
    </row>
    <row r="296" spans="1:19" s="66" customFormat="1">
      <c r="A296" s="150"/>
      <c r="B296" s="26"/>
      <c r="C296" s="26"/>
      <c r="D296" s="67"/>
      <c r="E296" s="67"/>
      <c r="F296" s="26"/>
      <c r="G296" s="69"/>
      <c r="I296" s="26"/>
      <c r="J296" s="69"/>
      <c r="K296" s="69"/>
      <c r="L296" s="67"/>
      <c r="M296" s="69"/>
      <c r="N296" s="71"/>
      <c r="O296" s="72"/>
      <c r="P296" s="26"/>
      <c r="Q296" s="26"/>
      <c r="R296" s="26"/>
      <c r="S296" s="26"/>
    </row>
    <row r="297" spans="1:19" s="66" customFormat="1">
      <c r="A297" s="150"/>
      <c r="B297" s="26"/>
      <c r="C297" s="26"/>
      <c r="D297" s="67"/>
      <c r="E297" s="67"/>
      <c r="F297" s="26"/>
      <c r="G297" s="69"/>
      <c r="I297" s="26"/>
      <c r="J297" s="69"/>
      <c r="K297" s="69"/>
      <c r="L297" s="67"/>
      <c r="M297" s="69"/>
      <c r="N297" s="71"/>
      <c r="O297" s="72"/>
      <c r="P297" s="26"/>
      <c r="Q297" s="26"/>
      <c r="R297" s="26"/>
      <c r="S297" s="26"/>
    </row>
    <row r="298" spans="1:19" s="66" customFormat="1">
      <c r="A298" s="150"/>
      <c r="B298" s="26"/>
      <c r="C298" s="26"/>
      <c r="D298" s="67"/>
      <c r="E298" s="67"/>
      <c r="F298" s="26"/>
      <c r="G298" s="69"/>
      <c r="I298" s="26"/>
      <c r="J298" s="69"/>
      <c r="K298" s="69"/>
      <c r="L298" s="67"/>
      <c r="M298" s="69"/>
      <c r="N298" s="71"/>
      <c r="O298" s="72"/>
      <c r="P298" s="26"/>
      <c r="Q298" s="26"/>
      <c r="R298" s="26"/>
      <c r="S298" s="26"/>
    </row>
    <row r="299" spans="1:19" s="66" customFormat="1">
      <c r="A299" s="150"/>
      <c r="B299" s="26"/>
      <c r="C299" s="26"/>
      <c r="D299" s="67"/>
      <c r="E299" s="67"/>
      <c r="F299" s="26"/>
      <c r="G299" s="69"/>
      <c r="I299" s="26"/>
      <c r="J299" s="69"/>
      <c r="K299" s="69"/>
      <c r="L299" s="67"/>
      <c r="M299" s="69"/>
      <c r="N299" s="71"/>
      <c r="O299" s="72"/>
      <c r="P299" s="26"/>
      <c r="Q299" s="26"/>
      <c r="R299" s="26"/>
      <c r="S299" s="26"/>
    </row>
    <row r="300" spans="1:19" s="66" customFormat="1">
      <c r="A300" s="150"/>
      <c r="B300" s="26"/>
      <c r="C300" s="26"/>
      <c r="D300" s="67"/>
      <c r="E300" s="67"/>
      <c r="F300" s="26"/>
      <c r="G300" s="69"/>
      <c r="I300" s="26"/>
      <c r="J300" s="69"/>
      <c r="K300" s="69"/>
      <c r="L300" s="67"/>
      <c r="M300" s="69"/>
      <c r="N300" s="71"/>
      <c r="O300" s="72"/>
      <c r="P300" s="26"/>
      <c r="Q300" s="26"/>
      <c r="R300" s="26"/>
      <c r="S300" s="26"/>
    </row>
    <row r="301" spans="1:19" s="66" customFormat="1">
      <c r="A301" s="150"/>
      <c r="B301" s="26"/>
      <c r="C301" s="26"/>
      <c r="D301" s="67"/>
      <c r="E301" s="67"/>
      <c r="F301" s="26"/>
      <c r="G301" s="69"/>
      <c r="I301" s="26"/>
      <c r="J301" s="69"/>
      <c r="K301" s="69"/>
      <c r="L301" s="67"/>
      <c r="M301" s="69"/>
      <c r="N301" s="71"/>
      <c r="O301" s="72"/>
      <c r="P301" s="26"/>
      <c r="Q301" s="26"/>
      <c r="R301" s="26"/>
      <c r="S301" s="26"/>
    </row>
    <row r="302" spans="1:19" s="66" customFormat="1">
      <c r="A302" s="150"/>
      <c r="B302" s="26"/>
      <c r="C302" s="26"/>
      <c r="D302" s="67"/>
      <c r="E302" s="67"/>
      <c r="F302" s="26"/>
      <c r="G302" s="69"/>
      <c r="I302" s="26"/>
      <c r="J302" s="69"/>
      <c r="K302" s="69"/>
      <c r="L302" s="67"/>
      <c r="M302" s="69"/>
      <c r="N302" s="71"/>
      <c r="O302" s="72"/>
      <c r="P302" s="26"/>
      <c r="Q302" s="26"/>
      <c r="R302" s="26"/>
      <c r="S302" s="26"/>
    </row>
    <row r="303" spans="1:19" s="66" customFormat="1">
      <c r="A303" s="150"/>
      <c r="B303" s="26"/>
      <c r="C303" s="26"/>
      <c r="D303" s="67"/>
      <c r="E303" s="67"/>
      <c r="F303" s="26"/>
      <c r="G303" s="69"/>
      <c r="I303" s="26"/>
      <c r="J303" s="69"/>
      <c r="K303" s="69"/>
      <c r="L303" s="67"/>
      <c r="M303" s="69"/>
      <c r="N303" s="71"/>
      <c r="O303" s="72"/>
      <c r="P303" s="26"/>
      <c r="Q303" s="26"/>
      <c r="R303" s="26"/>
      <c r="S303" s="26"/>
    </row>
    <row r="304" spans="1:19" s="66" customFormat="1">
      <c r="A304" s="150"/>
      <c r="B304" s="26"/>
      <c r="C304" s="26"/>
      <c r="D304" s="67"/>
      <c r="E304" s="67"/>
      <c r="F304" s="26"/>
      <c r="G304" s="69"/>
      <c r="I304" s="26"/>
      <c r="J304" s="69"/>
      <c r="K304" s="69"/>
      <c r="L304" s="67"/>
      <c r="M304" s="69"/>
      <c r="N304" s="71"/>
      <c r="O304" s="72"/>
      <c r="P304" s="26"/>
      <c r="Q304" s="26"/>
      <c r="R304" s="26"/>
      <c r="S304" s="26"/>
    </row>
    <row r="305" spans="1:19">
      <c r="A305" s="24"/>
    </row>
    <row r="306" spans="1:19">
      <c r="A306" s="24"/>
    </row>
    <row r="307" spans="1:19">
      <c r="A307" s="24"/>
    </row>
    <row r="308" spans="1:19">
      <c r="A308" s="24"/>
    </row>
    <row r="309" spans="1:19" s="66" customFormat="1">
      <c r="A309" s="150"/>
      <c r="B309" s="26"/>
      <c r="C309" s="26"/>
      <c r="D309" s="67"/>
      <c r="E309" s="67"/>
      <c r="F309" s="26"/>
      <c r="G309" s="69"/>
      <c r="I309" s="26"/>
      <c r="J309" s="69"/>
      <c r="K309" s="69"/>
      <c r="L309" s="67"/>
      <c r="M309" s="69"/>
      <c r="N309" s="71"/>
      <c r="O309" s="72"/>
      <c r="P309" s="26"/>
      <c r="Q309" s="26"/>
      <c r="R309" s="26"/>
      <c r="S309" s="26"/>
    </row>
    <row r="310" spans="1:19" s="66" customFormat="1">
      <c r="A310" s="150"/>
      <c r="B310" s="26"/>
      <c r="C310" s="26"/>
      <c r="D310" s="67"/>
      <c r="E310" s="67"/>
      <c r="F310" s="26"/>
      <c r="G310" s="69"/>
      <c r="I310" s="26"/>
      <c r="J310" s="69"/>
      <c r="K310" s="69"/>
      <c r="L310" s="67"/>
      <c r="M310" s="69"/>
      <c r="N310" s="71"/>
      <c r="O310" s="72"/>
      <c r="P310" s="26"/>
      <c r="Q310" s="26"/>
      <c r="R310" s="26"/>
      <c r="S310" s="26"/>
    </row>
    <row r="311" spans="1:19" s="66" customFormat="1">
      <c r="A311" s="150"/>
      <c r="B311" s="26"/>
      <c r="C311" s="26"/>
      <c r="D311" s="67"/>
      <c r="E311" s="67"/>
      <c r="F311" s="26"/>
      <c r="G311" s="69"/>
      <c r="I311" s="26"/>
      <c r="J311" s="69"/>
      <c r="K311" s="69"/>
      <c r="L311" s="67"/>
      <c r="M311" s="69"/>
      <c r="N311" s="71"/>
      <c r="O311" s="72"/>
      <c r="P311" s="26"/>
      <c r="Q311" s="26"/>
      <c r="R311" s="26"/>
      <c r="S311" s="26"/>
    </row>
    <row r="312" spans="1:19" s="66" customFormat="1">
      <c r="A312" s="150"/>
      <c r="B312" s="26"/>
      <c r="C312" s="26"/>
      <c r="D312" s="67"/>
      <c r="E312" s="67"/>
      <c r="F312" s="26"/>
      <c r="G312" s="69"/>
      <c r="I312" s="26"/>
      <c r="J312" s="69"/>
      <c r="K312" s="69"/>
      <c r="L312" s="67"/>
      <c r="M312" s="69"/>
      <c r="N312" s="71"/>
      <c r="O312" s="72"/>
      <c r="P312" s="26"/>
      <c r="Q312" s="26"/>
      <c r="R312" s="26"/>
      <c r="S312" s="26"/>
    </row>
    <row r="313" spans="1:19" s="66" customFormat="1">
      <c r="A313" s="150"/>
      <c r="B313" s="26"/>
      <c r="C313" s="26"/>
      <c r="D313" s="67"/>
      <c r="E313" s="67"/>
      <c r="F313" s="26"/>
      <c r="G313" s="69"/>
      <c r="I313" s="26"/>
      <c r="J313" s="69"/>
      <c r="K313" s="69"/>
      <c r="L313" s="67"/>
      <c r="M313" s="69"/>
      <c r="N313" s="71"/>
      <c r="O313" s="72"/>
      <c r="P313" s="26"/>
      <c r="Q313" s="26"/>
      <c r="R313" s="26"/>
      <c r="S313" s="26"/>
    </row>
    <row r="314" spans="1:19" s="66" customFormat="1">
      <c r="A314" s="150"/>
      <c r="B314" s="26"/>
      <c r="C314" s="26"/>
      <c r="D314" s="67"/>
      <c r="E314" s="67"/>
      <c r="F314" s="26"/>
      <c r="G314" s="69"/>
      <c r="I314" s="26"/>
      <c r="J314" s="69"/>
      <c r="K314" s="69"/>
      <c r="L314" s="67"/>
      <c r="M314" s="69"/>
      <c r="N314" s="71"/>
      <c r="O314" s="72"/>
      <c r="P314" s="26"/>
      <c r="Q314" s="26"/>
      <c r="R314" s="26"/>
      <c r="S314" s="26"/>
    </row>
    <row r="315" spans="1:19" s="66" customFormat="1">
      <c r="A315" s="150"/>
      <c r="B315" s="26"/>
      <c r="C315" s="26"/>
      <c r="D315" s="67"/>
      <c r="E315" s="67"/>
      <c r="F315" s="26"/>
      <c r="G315" s="69"/>
      <c r="I315" s="26"/>
      <c r="J315" s="69"/>
      <c r="K315" s="69"/>
      <c r="L315" s="67"/>
      <c r="M315" s="69"/>
      <c r="N315" s="71"/>
      <c r="O315" s="72"/>
      <c r="P315" s="26"/>
      <c r="Q315" s="26"/>
      <c r="R315" s="26"/>
      <c r="S315" s="26"/>
    </row>
    <row r="316" spans="1:19">
      <c r="A316" s="24"/>
    </row>
    <row r="317" spans="1:19">
      <c r="A317" s="24"/>
    </row>
    <row r="318" spans="1:19">
      <c r="A318" s="24"/>
    </row>
    <row r="319" spans="1:19">
      <c r="A319" s="24"/>
    </row>
    <row r="320" spans="1:19">
      <c r="A320" s="24"/>
    </row>
    <row r="321" spans="1:19">
      <c r="A321" s="24"/>
    </row>
    <row r="322" spans="1:19" s="66" customFormat="1">
      <c r="A322" s="150"/>
      <c r="B322" s="26"/>
      <c r="C322" s="26"/>
      <c r="D322" s="67"/>
      <c r="E322" s="67"/>
      <c r="F322" s="26"/>
      <c r="G322" s="69"/>
      <c r="I322" s="26"/>
      <c r="J322" s="69"/>
      <c r="K322" s="69"/>
      <c r="L322" s="67"/>
      <c r="M322" s="69"/>
      <c r="N322" s="71"/>
      <c r="O322" s="72"/>
      <c r="P322" s="26"/>
      <c r="Q322" s="26"/>
      <c r="R322" s="26"/>
      <c r="S322" s="26"/>
    </row>
    <row r="323" spans="1:19" s="66" customFormat="1">
      <c r="A323" s="150"/>
      <c r="B323" s="26"/>
      <c r="C323" s="26"/>
      <c r="D323" s="67"/>
      <c r="E323" s="67"/>
      <c r="F323" s="26"/>
      <c r="G323" s="69"/>
      <c r="I323" s="26"/>
      <c r="J323" s="69"/>
      <c r="K323" s="69"/>
      <c r="L323" s="67"/>
      <c r="M323" s="69"/>
      <c r="N323" s="71"/>
      <c r="O323" s="72"/>
      <c r="P323" s="26"/>
      <c r="Q323" s="26"/>
      <c r="R323" s="26"/>
      <c r="S323" s="26"/>
    </row>
    <row r="324" spans="1:19" s="66" customFormat="1">
      <c r="A324" s="150"/>
      <c r="B324" s="26"/>
      <c r="C324" s="26"/>
      <c r="D324" s="67"/>
      <c r="E324" s="67"/>
      <c r="F324" s="26"/>
      <c r="G324" s="69"/>
      <c r="I324" s="26"/>
      <c r="J324" s="69"/>
      <c r="K324" s="69"/>
      <c r="L324" s="67"/>
      <c r="M324" s="69"/>
      <c r="N324" s="71"/>
      <c r="O324" s="72"/>
      <c r="P324" s="26"/>
      <c r="Q324" s="26"/>
      <c r="R324" s="26"/>
      <c r="S324" s="26"/>
    </row>
    <row r="325" spans="1:19" s="66" customFormat="1">
      <c r="A325" s="150"/>
      <c r="B325" s="26"/>
      <c r="C325" s="26"/>
      <c r="D325" s="67"/>
      <c r="E325" s="67"/>
      <c r="F325" s="26"/>
      <c r="G325" s="69"/>
      <c r="I325" s="26"/>
      <c r="J325" s="69"/>
      <c r="K325" s="69"/>
      <c r="L325" s="67"/>
      <c r="M325" s="69"/>
      <c r="N325" s="71"/>
      <c r="O325" s="72"/>
      <c r="P325" s="26"/>
      <c r="Q325" s="26"/>
      <c r="R325" s="26"/>
      <c r="S325" s="26"/>
    </row>
    <row r="326" spans="1:19" s="66" customFormat="1">
      <c r="A326" s="150"/>
      <c r="B326" s="26"/>
      <c r="C326" s="26"/>
      <c r="D326" s="67"/>
      <c r="E326" s="67"/>
      <c r="F326" s="26"/>
      <c r="G326" s="69"/>
      <c r="I326" s="26"/>
      <c r="J326" s="69"/>
      <c r="K326" s="69"/>
      <c r="L326" s="67"/>
      <c r="M326" s="69"/>
      <c r="N326" s="71"/>
      <c r="O326" s="72"/>
      <c r="P326" s="26"/>
      <c r="Q326" s="26"/>
      <c r="R326" s="26"/>
      <c r="S326" s="26"/>
    </row>
    <row r="327" spans="1:19" s="66" customFormat="1">
      <c r="A327" s="150"/>
      <c r="B327" s="26"/>
      <c r="C327" s="26"/>
      <c r="D327" s="67"/>
      <c r="E327" s="67"/>
      <c r="F327" s="26"/>
      <c r="G327" s="69"/>
      <c r="I327" s="26"/>
      <c r="J327" s="69"/>
      <c r="K327" s="69"/>
      <c r="L327" s="67"/>
      <c r="M327" s="69"/>
      <c r="N327" s="71"/>
      <c r="O327" s="72"/>
      <c r="P327" s="26"/>
      <c r="Q327" s="26"/>
      <c r="R327" s="26"/>
      <c r="S327" s="26"/>
    </row>
    <row r="328" spans="1:19" s="66" customFormat="1">
      <c r="A328" s="150"/>
      <c r="B328" s="26"/>
      <c r="C328" s="26"/>
      <c r="D328" s="67"/>
      <c r="E328" s="67"/>
      <c r="F328" s="26"/>
      <c r="G328" s="69"/>
      <c r="I328" s="26"/>
      <c r="J328" s="69"/>
      <c r="K328" s="69"/>
      <c r="L328" s="67"/>
      <c r="M328" s="69"/>
      <c r="N328" s="71"/>
      <c r="O328" s="72"/>
      <c r="P328" s="26"/>
      <c r="Q328" s="26"/>
      <c r="R328" s="26"/>
      <c r="S328" s="26"/>
    </row>
    <row r="329" spans="1:19" s="66" customFormat="1">
      <c r="A329" s="150"/>
      <c r="B329" s="26"/>
      <c r="C329" s="26"/>
      <c r="D329" s="67"/>
      <c r="E329" s="67"/>
      <c r="F329" s="26"/>
      <c r="G329" s="69"/>
      <c r="I329" s="26"/>
      <c r="J329" s="69"/>
      <c r="K329" s="69"/>
      <c r="L329" s="67"/>
      <c r="M329" s="69"/>
      <c r="N329" s="71"/>
      <c r="O329" s="72"/>
      <c r="P329" s="26"/>
      <c r="Q329" s="26"/>
      <c r="R329" s="26"/>
      <c r="S329" s="26"/>
    </row>
    <row r="330" spans="1:19" s="66" customFormat="1">
      <c r="A330" s="150"/>
      <c r="B330" s="26"/>
      <c r="C330" s="26"/>
      <c r="D330" s="67"/>
      <c r="E330" s="67"/>
      <c r="F330" s="26"/>
      <c r="G330" s="69"/>
      <c r="I330" s="26"/>
      <c r="J330" s="69"/>
      <c r="K330" s="69"/>
      <c r="L330" s="67"/>
      <c r="M330" s="69"/>
      <c r="N330" s="71"/>
      <c r="O330" s="72"/>
      <c r="P330" s="26"/>
      <c r="Q330" s="26"/>
      <c r="R330" s="26"/>
      <c r="S330" s="26"/>
    </row>
    <row r="331" spans="1:19" s="66" customFormat="1">
      <c r="A331" s="150"/>
      <c r="B331" s="26"/>
      <c r="C331" s="26"/>
      <c r="D331" s="67"/>
      <c r="E331" s="67"/>
      <c r="F331" s="26"/>
      <c r="G331" s="69"/>
      <c r="I331" s="26"/>
      <c r="J331" s="69"/>
      <c r="K331" s="69"/>
      <c r="L331" s="67"/>
      <c r="M331" s="69"/>
      <c r="N331" s="71"/>
      <c r="O331" s="72"/>
      <c r="P331" s="26"/>
      <c r="Q331" s="26"/>
      <c r="R331" s="26"/>
      <c r="S331" s="26"/>
    </row>
    <row r="332" spans="1:19" s="66" customFormat="1">
      <c r="A332" s="150"/>
      <c r="B332" s="26"/>
      <c r="C332" s="26"/>
      <c r="D332" s="67"/>
      <c r="E332" s="67"/>
      <c r="F332" s="26"/>
      <c r="G332" s="69"/>
      <c r="I332" s="26"/>
      <c r="J332" s="69"/>
      <c r="K332" s="69"/>
      <c r="L332" s="67"/>
      <c r="M332" s="69"/>
      <c r="N332" s="71"/>
      <c r="O332" s="72"/>
      <c r="P332" s="26"/>
      <c r="Q332" s="26"/>
      <c r="R332" s="26"/>
      <c r="S332" s="26"/>
    </row>
    <row r="333" spans="1:19" s="66" customFormat="1">
      <c r="A333" s="150"/>
      <c r="B333" s="26"/>
      <c r="C333" s="26"/>
      <c r="D333" s="67"/>
      <c r="E333" s="67"/>
      <c r="F333" s="26"/>
      <c r="G333" s="69"/>
      <c r="I333" s="26"/>
      <c r="J333" s="69"/>
      <c r="K333" s="69"/>
      <c r="L333" s="67"/>
      <c r="M333" s="69"/>
      <c r="N333" s="71"/>
      <c r="O333" s="72"/>
      <c r="P333" s="26"/>
      <c r="Q333" s="26"/>
      <c r="R333" s="26"/>
      <c r="S333" s="26"/>
    </row>
    <row r="334" spans="1:19" s="66" customFormat="1">
      <c r="A334" s="150"/>
      <c r="B334" s="26"/>
      <c r="C334" s="26"/>
      <c r="D334" s="67"/>
      <c r="E334" s="67"/>
      <c r="F334" s="26"/>
      <c r="G334" s="69"/>
      <c r="I334" s="26"/>
      <c r="J334" s="69"/>
      <c r="K334" s="69"/>
      <c r="L334" s="67"/>
      <c r="M334" s="69"/>
      <c r="N334" s="71"/>
      <c r="O334" s="72"/>
      <c r="P334" s="26"/>
      <c r="Q334" s="26"/>
      <c r="R334" s="26"/>
      <c r="S334" s="26"/>
    </row>
    <row r="335" spans="1:19" s="66" customFormat="1">
      <c r="A335" s="150"/>
      <c r="B335" s="26"/>
      <c r="C335" s="26"/>
      <c r="D335" s="67"/>
      <c r="E335" s="67"/>
      <c r="F335" s="26"/>
      <c r="G335" s="69"/>
      <c r="I335" s="26"/>
      <c r="J335" s="69"/>
      <c r="K335" s="69"/>
      <c r="L335" s="67"/>
      <c r="M335" s="69"/>
      <c r="N335" s="71"/>
      <c r="O335" s="72"/>
      <c r="P335" s="26"/>
      <c r="Q335" s="26"/>
      <c r="R335" s="26"/>
      <c r="S335" s="26"/>
    </row>
    <row r="336" spans="1:19" s="66" customFormat="1">
      <c r="A336" s="150"/>
      <c r="B336" s="26"/>
      <c r="C336" s="26"/>
      <c r="D336" s="67"/>
      <c r="E336" s="67"/>
      <c r="F336" s="26"/>
      <c r="G336" s="69"/>
      <c r="I336" s="26"/>
      <c r="J336" s="69"/>
      <c r="K336" s="69"/>
      <c r="L336" s="67"/>
      <c r="M336" s="69"/>
      <c r="N336" s="71"/>
      <c r="O336" s="72"/>
      <c r="P336" s="26"/>
      <c r="Q336" s="26"/>
      <c r="R336" s="26"/>
      <c r="S336" s="26"/>
    </row>
    <row r="337" spans="1:19" s="66" customFormat="1">
      <c r="A337" s="150"/>
      <c r="B337" s="26"/>
      <c r="C337" s="26"/>
      <c r="D337" s="67"/>
      <c r="E337" s="67"/>
      <c r="F337" s="26"/>
      <c r="G337" s="69"/>
      <c r="I337" s="26"/>
      <c r="J337" s="69"/>
      <c r="K337" s="69"/>
      <c r="L337" s="67"/>
      <c r="M337" s="69"/>
      <c r="N337" s="71"/>
      <c r="O337" s="72"/>
      <c r="P337" s="26"/>
      <c r="Q337" s="26"/>
      <c r="R337" s="26"/>
      <c r="S337" s="26"/>
    </row>
    <row r="338" spans="1:19" s="66" customFormat="1">
      <c r="A338" s="150"/>
      <c r="B338" s="26"/>
      <c r="C338" s="26"/>
      <c r="D338" s="67"/>
      <c r="E338" s="67"/>
      <c r="F338" s="26"/>
      <c r="G338" s="69"/>
      <c r="I338" s="26"/>
      <c r="J338" s="69"/>
      <c r="K338" s="69"/>
      <c r="L338" s="67"/>
      <c r="M338" s="69"/>
      <c r="N338" s="71"/>
      <c r="O338" s="72"/>
      <c r="P338" s="26"/>
      <c r="Q338" s="26"/>
      <c r="R338" s="26"/>
      <c r="S338" s="26"/>
    </row>
    <row r="339" spans="1:19" s="66" customFormat="1">
      <c r="A339" s="150"/>
      <c r="B339" s="26"/>
      <c r="C339" s="26"/>
      <c r="D339" s="67"/>
      <c r="E339" s="67"/>
      <c r="F339" s="26"/>
      <c r="G339" s="69"/>
      <c r="I339" s="26"/>
      <c r="J339" s="69"/>
      <c r="K339" s="69"/>
      <c r="L339" s="67"/>
      <c r="M339" s="69"/>
      <c r="N339" s="71"/>
      <c r="O339" s="72"/>
      <c r="P339" s="26"/>
      <c r="Q339" s="26"/>
      <c r="R339" s="26"/>
      <c r="S339" s="26"/>
    </row>
    <row r="340" spans="1:19" s="66" customFormat="1">
      <c r="A340" s="150"/>
      <c r="B340" s="26"/>
      <c r="C340" s="26"/>
      <c r="D340" s="67"/>
      <c r="E340" s="67"/>
      <c r="F340" s="26"/>
      <c r="G340" s="69"/>
      <c r="I340" s="26"/>
      <c r="J340" s="69"/>
      <c r="K340" s="69"/>
      <c r="L340" s="67"/>
      <c r="M340" s="69"/>
      <c r="N340" s="71"/>
      <c r="O340" s="72"/>
      <c r="P340" s="26"/>
      <c r="Q340" s="26"/>
      <c r="R340" s="26"/>
      <c r="S340" s="26"/>
    </row>
    <row r="341" spans="1:19" s="66" customFormat="1">
      <c r="A341" s="150"/>
      <c r="B341" s="26"/>
      <c r="C341" s="26"/>
      <c r="D341" s="67"/>
      <c r="E341" s="67"/>
      <c r="F341" s="26"/>
      <c r="G341" s="69"/>
      <c r="I341" s="26"/>
      <c r="J341" s="69"/>
      <c r="K341" s="69"/>
      <c r="L341" s="67"/>
      <c r="M341" s="69"/>
      <c r="N341" s="71"/>
      <c r="O341" s="72"/>
      <c r="P341" s="26"/>
      <c r="Q341" s="26"/>
      <c r="R341" s="26"/>
      <c r="S341" s="26"/>
    </row>
    <row r="342" spans="1:19" s="66" customFormat="1">
      <c r="A342" s="150"/>
      <c r="B342" s="26"/>
      <c r="C342" s="26"/>
      <c r="D342" s="67"/>
      <c r="E342" s="67"/>
      <c r="F342" s="26"/>
      <c r="G342" s="69"/>
      <c r="I342" s="26"/>
      <c r="J342" s="69"/>
      <c r="K342" s="69"/>
      <c r="L342" s="67"/>
      <c r="M342" s="69"/>
      <c r="N342" s="71"/>
      <c r="O342" s="72"/>
      <c r="P342" s="26"/>
      <c r="Q342" s="26"/>
      <c r="R342" s="26"/>
      <c r="S342" s="26"/>
    </row>
    <row r="343" spans="1:19" s="66" customFormat="1">
      <c r="A343" s="150"/>
      <c r="B343" s="26"/>
      <c r="C343" s="26"/>
      <c r="D343" s="67"/>
      <c r="E343" s="67"/>
      <c r="F343" s="26"/>
      <c r="G343" s="69"/>
      <c r="I343" s="26"/>
      <c r="J343" s="69"/>
      <c r="K343" s="69"/>
      <c r="L343" s="67"/>
      <c r="M343" s="69"/>
      <c r="N343" s="71"/>
      <c r="O343" s="72"/>
      <c r="P343" s="26"/>
      <c r="Q343" s="26"/>
      <c r="R343" s="26"/>
      <c r="S343" s="26"/>
    </row>
    <row r="344" spans="1:19" s="66" customFormat="1">
      <c r="A344" s="150"/>
      <c r="B344" s="26"/>
      <c r="C344" s="26"/>
      <c r="D344" s="67"/>
      <c r="E344" s="67"/>
      <c r="F344" s="26"/>
      <c r="G344" s="69"/>
      <c r="I344" s="26"/>
      <c r="J344" s="69"/>
      <c r="K344" s="69"/>
      <c r="L344" s="67"/>
      <c r="M344" s="69"/>
      <c r="N344" s="71"/>
      <c r="O344" s="72"/>
      <c r="P344" s="26"/>
      <c r="Q344" s="26"/>
      <c r="R344" s="26"/>
      <c r="S344" s="26"/>
    </row>
    <row r="345" spans="1:19" s="66" customFormat="1">
      <c r="A345" s="150"/>
      <c r="B345" s="26"/>
      <c r="C345" s="26"/>
      <c r="D345" s="67"/>
      <c r="E345" s="67"/>
      <c r="F345" s="26"/>
      <c r="G345" s="69"/>
      <c r="I345" s="26"/>
      <c r="J345" s="69"/>
      <c r="K345" s="69"/>
      <c r="L345" s="67"/>
      <c r="M345" s="69"/>
      <c r="N345" s="71"/>
      <c r="O345" s="72"/>
      <c r="P345" s="26"/>
      <c r="Q345" s="26"/>
      <c r="R345" s="26"/>
      <c r="S345" s="26"/>
    </row>
    <row r="346" spans="1:19" s="66" customFormat="1">
      <c r="A346" s="150"/>
      <c r="B346" s="26"/>
      <c r="C346" s="26"/>
      <c r="D346" s="67"/>
      <c r="E346" s="67"/>
      <c r="F346" s="26"/>
      <c r="G346" s="69"/>
      <c r="I346" s="26"/>
      <c r="J346" s="69"/>
      <c r="K346" s="69"/>
      <c r="L346" s="67"/>
      <c r="M346" s="69"/>
      <c r="N346" s="71"/>
      <c r="O346" s="72"/>
      <c r="P346" s="26"/>
      <c r="Q346" s="26"/>
      <c r="R346" s="26"/>
      <c r="S346" s="26"/>
    </row>
    <row r="347" spans="1:19" s="66" customFormat="1">
      <c r="A347" s="150"/>
      <c r="B347" s="26"/>
      <c r="C347" s="26"/>
      <c r="D347" s="67"/>
      <c r="E347" s="67"/>
      <c r="F347" s="26"/>
      <c r="G347" s="69"/>
      <c r="I347" s="26"/>
      <c r="J347" s="69"/>
      <c r="K347" s="69"/>
      <c r="L347" s="67"/>
      <c r="M347" s="69"/>
      <c r="N347" s="71"/>
      <c r="O347" s="72"/>
      <c r="P347" s="26"/>
      <c r="Q347" s="26"/>
      <c r="R347" s="26"/>
      <c r="S347" s="26"/>
    </row>
    <row r="348" spans="1:19" s="66" customFormat="1">
      <c r="A348" s="150"/>
      <c r="B348" s="26"/>
      <c r="C348" s="26"/>
      <c r="D348" s="67"/>
      <c r="E348" s="67"/>
      <c r="F348" s="26"/>
      <c r="G348" s="69"/>
      <c r="I348" s="26"/>
      <c r="J348" s="69"/>
      <c r="K348" s="69"/>
      <c r="L348" s="67"/>
      <c r="M348" s="69"/>
      <c r="N348" s="71"/>
      <c r="O348" s="72"/>
      <c r="P348" s="26"/>
      <c r="Q348" s="26"/>
      <c r="R348" s="26"/>
      <c r="S348" s="26"/>
    </row>
    <row r="349" spans="1:19" s="66" customFormat="1">
      <c r="A349" s="150"/>
      <c r="B349" s="26"/>
      <c r="C349" s="26"/>
      <c r="D349" s="67"/>
      <c r="E349" s="67"/>
      <c r="F349" s="26"/>
      <c r="G349" s="69"/>
      <c r="I349" s="26"/>
      <c r="J349" s="69"/>
      <c r="K349" s="69"/>
      <c r="L349" s="67"/>
      <c r="M349" s="69"/>
      <c r="N349" s="71"/>
      <c r="O349" s="72"/>
      <c r="P349" s="26"/>
      <c r="Q349" s="26"/>
      <c r="R349" s="26"/>
      <c r="S349" s="26"/>
    </row>
    <row r="350" spans="1:19" s="66" customFormat="1">
      <c r="A350" s="150"/>
      <c r="B350" s="26"/>
      <c r="C350" s="26"/>
      <c r="D350" s="67"/>
      <c r="E350" s="67"/>
      <c r="F350" s="26"/>
      <c r="G350" s="69"/>
      <c r="I350" s="26"/>
      <c r="J350" s="69"/>
      <c r="K350" s="69"/>
      <c r="L350" s="67"/>
      <c r="M350" s="69"/>
      <c r="N350" s="71"/>
      <c r="O350" s="72"/>
      <c r="P350" s="26"/>
      <c r="Q350" s="26"/>
      <c r="R350" s="26"/>
      <c r="S350" s="26"/>
    </row>
    <row r="351" spans="1:19" s="66" customFormat="1">
      <c r="A351" s="150"/>
      <c r="B351" s="26"/>
      <c r="C351" s="26"/>
      <c r="D351" s="67"/>
      <c r="E351" s="67"/>
      <c r="F351" s="26"/>
      <c r="G351" s="69"/>
      <c r="I351" s="26"/>
      <c r="J351" s="69"/>
      <c r="K351" s="69"/>
      <c r="L351" s="67"/>
      <c r="M351" s="69"/>
      <c r="N351" s="71"/>
      <c r="O351" s="72"/>
      <c r="P351" s="26"/>
      <c r="Q351" s="26"/>
      <c r="R351" s="26"/>
      <c r="S351" s="26"/>
    </row>
    <row r="352" spans="1:19" s="66" customFormat="1">
      <c r="A352" s="150"/>
      <c r="B352" s="26"/>
      <c r="C352" s="26"/>
      <c r="D352" s="67"/>
      <c r="E352" s="67"/>
      <c r="F352" s="26"/>
      <c r="G352" s="69"/>
      <c r="I352" s="26"/>
      <c r="J352" s="69"/>
      <c r="K352" s="69"/>
      <c r="L352" s="67"/>
      <c r="M352" s="69"/>
      <c r="N352" s="71"/>
      <c r="O352" s="72"/>
      <c r="P352" s="26"/>
      <c r="Q352" s="26"/>
      <c r="R352" s="26"/>
      <c r="S352" s="26"/>
    </row>
    <row r="353" spans="1:19" s="66" customFormat="1">
      <c r="A353" s="150"/>
      <c r="B353" s="26"/>
      <c r="C353" s="26"/>
      <c r="D353" s="67"/>
      <c r="E353" s="67"/>
      <c r="F353" s="26"/>
      <c r="G353" s="69"/>
      <c r="I353" s="26"/>
      <c r="J353" s="69"/>
      <c r="K353" s="69"/>
      <c r="L353" s="67"/>
      <c r="M353" s="69"/>
      <c r="N353" s="71"/>
      <c r="O353" s="72"/>
      <c r="P353" s="26"/>
      <c r="Q353" s="26"/>
      <c r="R353" s="26"/>
      <c r="S353" s="26"/>
    </row>
    <row r="354" spans="1:19" s="66" customFormat="1">
      <c r="A354" s="150"/>
      <c r="B354" s="26"/>
      <c r="C354" s="26"/>
      <c r="D354" s="67"/>
      <c r="E354" s="67"/>
      <c r="F354" s="26"/>
      <c r="G354" s="69"/>
      <c r="I354" s="26"/>
      <c r="J354" s="69"/>
      <c r="K354" s="69"/>
      <c r="L354" s="67"/>
      <c r="M354" s="69"/>
      <c r="N354" s="71"/>
      <c r="O354" s="72"/>
      <c r="P354" s="26"/>
      <c r="Q354" s="26"/>
      <c r="R354" s="26"/>
      <c r="S354" s="26"/>
    </row>
    <row r="355" spans="1:19" s="66" customFormat="1">
      <c r="A355" s="150"/>
      <c r="B355" s="26"/>
      <c r="C355" s="26"/>
      <c r="D355" s="67"/>
      <c r="E355" s="67"/>
      <c r="F355" s="26"/>
      <c r="G355" s="69"/>
      <c r="I355" s="26"/>
      <c r="J355" s="69"/>
      <c r="K355" s="69"/>
      <c r="L355" s="67"/>
      <c r="M355" s="69"/>
      <c r="N355" s="71"/>
      <c r="O355" s="72"/>
      <c r="P355" s="26"/>
      <c r="Q355" s="26"/>
      <c r="R355" s="26"/>
      <c r="S355" s="26"/>
    </row>
    <row r="356" spans="1:19" s="66" customFormat="1">
      <c r="A356" s="150"/>
      <c r="B356" s="26"/>
      <c r="C356" s="26"/>
      <c r="D356" s="67"/>
      <c r="E356" s="67"/>
      <c r="F356" s="26"/>
      <c r="G356" s="69"/>
      <c r="I356" s="26"/>
      <c r="J356" s="69"/>
      <c r="K356" s="69"/>
      <c r="L356" s="67"/>
      <c r="M356" s="69"/>
      <c r="N356" s="71"/>
      <c r="O356" s="72"/>
      <c r="P356" s="26"/>
      <c r="Q356" s="26"/>
      <c r="R356" s="26"/>
      <c r="S356" s="26"/>
    </row>
    <row r="357" spans="1:19" s="66" customFormat="1">
      <c r="A357" s="150"/>
      <c r="B357" s="26"/>
      <c r="C357" s="26"/>
      <c r="D357" s="67"/>
      <c r="E357" s="67"/>
      <c r="F357" s="26"/>
      <c r="G357" s="69"/>
      <c r="I357" s="26"/>
      <c r="J357" s="69"/>
      <c r="K357" s="69"/>
      <c r="L357" s="67"/>
      <c r="M357" s="69"/>
      <c r="N357" s="71"/>
      <c r="O357" s="72"/>
      <c r="P357" s="26"/>
      <c r="Q357" s="26"/>
      <c r="R357" s="26"/>
      <c r="S357" s="26"/>
    </row>
    <row r="358" spans="1:19" s="66" customFormat="1">
      <c r="A358" s="150"/>
      <c r="B358" s="26"/>
      <c r="C358" s="26"/>
      <c r="D358" s="67"/>
      <c r="E358" s="67"/>
      <c r="F358" s="26"/>
      <c r="G358" s="69"/>
      <c r="I358" s="26"/>
      <c r="J358" s="69"/>
      <c r="K358" s="69"/>
      <c r="L358" s="67"/>
      <c r="M358" s="69"/>
      <c r="N358" s="71"/>
      <c r="O358" s="72"/>
      <c r="P358" s="26"/>
      <c r="Q358" s="26"/>
      <c r="R358" s="26"/>
      <c r="S358" s="26"/>
    </row>
    <row r="359" spans="1:19" s="66" customFormat="1">
      <c r="A359" s="150"/>
      <c r="B359" s="26"/>
      <c r="C359" s="26"/>
      <c r="D359" s="67"/>
      <c r="E359" s="67"/>
      <c r="F359" s="26"/>
      <c r="G359" s="69"/>
      <c r="I359" s="26"/>
      <c r="J359" s="69"/>
      <c r="K359" s="69"/>
      <c r="L359" s="67"/>
      <c r="M359" s="69"/>
      <c r="N359" s="71"/>
      <c r="O359" s="72"/>
      <c r="P359" s="26"/>
      <c r="Q359" s="26"/>
      <c r="R359" s="26"/>
      <c r="S359" s="26"/>
    </row>
    <row r="360" spans="1:19" s="66" customFormat="1">
      <c r="A360" s="150"/>
      <c r="B360" s="26"/>
      <c r="C360" s="26"/>
      <c r="D360" s="67"/>
      <c r="E360" s="67"/>
      <c r="F360" s="26"/>
      <c r="G360" s="69"/>
      <c r="I360" s="26"/>
      <c r="J360" s="69"/>
      <c r="K360" s="69"/>
      <c r="L360" s="67"/>
      <c r="M360" s="69"/>
      <c r="N360" s="71"/>
      <c r="O360" s="72"/>
      <c r="P360" s="26"/>
      <c r="Q360" s="26"/>
      <c r="R360" s="26"/>
      <c r="S360" s="26"/>
    </row>
    <row r="361" spans="1:19">
      <c r="A361" s="24"/>
    </row>
    <row r="362" spans="1:19">
      <c r="A362" s="24"/>
    </row>
    <row r="363" spans="1:19">
      <c r="A363" s="24"/>
    </row>
    <row r="364" spans="1:19">
      <c r="A364" s="24"/>
    </row>
    <row r="365" spans="1:19">
      <c r="A365" s="24"/>
    </row>
    <row r="366" spans="1:19">
      <c r="A366" s="24"/>
    </row>
    <row r="367" spans="1:19">
      <c r="A367" s="24"/>
    </row>
    <row r="368" spans="1:19">
      <c r="A368" s="24"/>
    </row>
    <row r="369" spans="1:19">
      <c r="A369" s="24"/>
    </row>
    <row r="370" spans="1:19">
      <c r="A370" s="24"/>
    </row>
    <row r="371" spans="1:19">
      <c r="A371" s="24"/>
    </row>
    <row r="372" spans="1:19">
      <c r="A372" s="24"/>
    </row>
    <row r="373" spans="1:19">
      <c r="A373" s="24"/>
    </row>
    <row r="374" spans="1:19">
      <c r="A374" s="24"/>
    </row>
    <row r="375" spans="1:19">
      <c r="A375" s="24"/>
    </row>
    <row r="376" spans="1:19" s="66" customFormat="1">
      <c r="A376" s="150"/>
      <c r="B376" s="26"/>
      <c r="C376" s="26"/>
      <c r="D376" s="67"/>
      <c r="E376" s="67"/>
      <c r="F376" s="26"/>
      <c r="G376" s="69"/>
      <c r="I376" s="26"/>
      <c r="J376" s="69"/>
      <c r="K376" s="69"/>
      <c r="L376" s="67"/>
      <c r="M376" s="69"/>
      <c r="N376" s="71"/>
      <c r="O376" s="72"/>
      <c r="P376" s="26"/>
      <c r="Q376" s="26"/>
      <c r="R376" s="26"/>
      <c r="S376" s="26"/>
    </row>
    <row r="377" spans="1:19" s="66" customFormat="1">
      <c r="A377" s="150"/>
      <c r="B377" s="26"/>
      <c r="C377" s="26"/>
      <c r="D377" s="67"/>
      <c r="E377" s="67"/>
      <c r="F377" s="26"/>
      <c r="G377" s="69"/>
      <c r="I377" s="26"/>
      <c r="J377" s="69"/>
      <c r="K377" s="69"/>
      <c r="L377" s="67"/>
      <c r="M377" s="69"/>
      <c r="N377" s="71"/>
      <c r="O377" s="72"/>
      <c r="P377" s="26"/>
      <c r="Q377" s="26"/>
      <c r="R377" s="26"/>
      <c r="S377" s="26"/>
    </row>
    <row r="378" spans="1:19" s="66" customFormat="1">
      <c r="A378" s="150"/>
      <c r="B378" s="26"/>
      <c r="C378" s="26"/>
      <c r="D378" s="67"/>
      <c r="E378" s="67"/>
      <c r="F378" s="26"/>
      <c r="G378" s="69"/>
      <c r="I378" s="26"/>
      <c r="J378" s="69"/>
      <c r="K378" s="69"/>
      <c r="L378" s="67"/>
      <c r="M378" s="69"/>
      <c r="N378" s="71"/>
      <c r="O378" s="72"/>
      <c r="P378" s="26"/>
      <c r="Q378" s="26"/>
      <c r="R378" s="26"/>
      <c r="S378" s="26"/>
    </row>
    <row r="379" spans="1:19" s="66" customFormat="1">
      <c r="A379" s="150"/>
      <c r="B379" s="26"/>
      <c r="C379" s="26"/>
      <c r="D379" s="67"/>
      <c r="E379" s="67"/>
      <c r="F379" s="26"/>
      <c r="G379" s="69"/>
      <c r="I379" s="26"/>
      <c r="J379" s="69"/>
      <c r="K379" s="69"/>
      <c r="L379" s="67"/>
      <c r="M379" s="69"/>
      <c r="N379" s="71"/>
      <c r="O379" s="72"/>
      <c r="P379" s="26"/>
      <c r="Q379" s="26"/>
      <c r="R379" s="26"/>
      <c r="S379" s="26"/>
    </row>
    <row r="380" spans="1:19" s="66" customFormat="1">
      <c r="A380" s="150"/>
      <c r="B380" s="26"/>
      <c r="C380" s="26"/>
      <c r="D380" s="67"/>
      <c r="E380" s="67"/>
      <c r="F380" s="26"/>
      <c r="G380" s="69"/>
      <c r="I380" s="26"/>
      <c r="J380" s="69"/>
      <c r="K380" s="69"/>
      <c r="L380" s="67"/>
      <c r="M380" s="69"/>
      <c r="N380" s="71"/>
      <c r="O380" s="72"/>
      <c r="P380" s="26"/>
      <c r="Q380" s="26"/>
      <c r="R380" s="26"/>
      <c r="S380" s="26"/>
    </row>
    <row r="381" spans="1:19" s="66" customFormat="1">
      <c r="A381" s="150"/>
      <c r="B381" s="26"/>
      <c r="C381" s="26"/>
      <c r="D381" s="67"/>
      <c r="E381" s="67"/>
      <c r="F381" s="26"/>
      <c r="G381" s="69"/>
      <c r="I381" s="26"/>
      <c r="J381" s="69"/>
      <c r="K381" s="69"/>
      <c r="L381" s="67"/>
      <c r="M381" s="69"/>
      <c r="N381" s="71"/>
      <c r="O381" s="72"/>
      <c r="P381" s="26"/>
      <c r="Q381" s="26"/>
      <c r="R381" s="26"/>
      <c r="S381" s="26"/>
    </row>
    <row r="382" spans="1:19" s="66" customFormat="1">
      <c r="A382" s="150"/>
      <c r="B382" s="26"/>
      <c r="C382" s="26"/>
      <c r="D382" s="67"/>
      <c r="E382" s="67"/>
      <c r="F382" s="26"/>
      <c r="G382" s="69"/>
      <c r="I382" s="26"/>
      <c r="J382" s="69"/>
      <c r="K382" s="69"/>
      <c r="L382" s="67"/>
      <c r="M382" s="69"/>
      <c r="N382" s="71"/>
      <c r="O382" s="72"/>
      <c r="P382" s="26"/>
      <c r="Q382" s="26"/>
      <c r="R382" s="26"/>
      <c r="S382" s="26"/>
    </row>
    <row r="383" spans="1:19" s="66" customFormat="1">
      <c r="A383" s="150"/>
      <c r="B383" s="26"/>
      <c r="C383" s="26"/>
      <c r="D383" s="67"/>
      <c r="E383" s="67"/>
      <c r="F383" s="26"/>
      <c r="G383" s="69"/>
      <c r="I383" s="26"/>
      <c r="J383" s="69"/>
      <c r="K383" s="69"/>
      <c r="L383" s="67"/>
      <c r="M383" s="69"/>
      <c r="N383" s="71"/>
      <c r="O383" s="72"/>
      <c r="P383" s="26"/>
      <c r="Q383" s="26"/>
      <c r="R383" s="26"/>
      <c r="S383" s="26"/>
    </row>
    <row r="384" spans="1:19" s="66" customFormat="1">
      <c r="A384" s="150"/>
      <c r="B384" s="26"/>
      <c r="C384" s="26"/>
      <c r="D384" s="67"/>
      <c r="E384" s="67"/>
      <c r="F384" s="26"/>
      <c r="G384" s="69"/>
      <c r="I384" s="26"/>
      <c r="J384" s="69"/>
      <c r="K384" s="69"/>
      <c r="L384" s="67"/>
      <c r="M384" s="69"/>
      <c r="N384" s="71"/>
      <c r="O384" s="72"/>
      <c r="P384" s="26"/>
      <c r="Q384" s="26"/>
      <c r="R384" s="26"/>
      <c r="S384" s="26"/>
    </row>
    <row r="385" spans="1:19" s="66" customFormat="1">
      <c r="A385" s="150"/>
      <c r="B385" s="26"/>
      <c r="C385" s="26"/>
      <c r="D385" s="67"/>
      <c r="E385" s="67"/>
      <c r="F385" s="26"/>
      <c r="G385" s="69"/>
      <c r="I385" s="26"/>
      <c r="J385" s="69"/>
      <c r="K385" s="69"/>
      <c r="L385" s="67"/>
      <c r="M385" s="69"/>
      <c r="N385" s="71"/>
      <c r="O385" s="72"/>
      <c r="P385" s="26"/>
      <c r="Q385" s="26"/>
      <c r="R385" s="26"/>
      <c r="S385" s="26"/>
    </row>
    <row r="386" spans="1:19" s="66" customFormat="1">
      <c r="A386" s="150"/>
      <c r="B386" s="26"/>
      <c r="C386" s="26"/>
      <c r="D386" s="67"/>
      <c r="E386" s="67"/>
      <c r="F386" s="26"/>
      <c r="G386" s="69"/>
      <c r="I386" s="26"/>
      <c r="J386" s="69"/>
      <c r="K386" s="69"/>
      <c r="L386" s="67"/>
      <c r="M386" s="69"/>
      <c r="N386" s="71"/>
      <c r="O386" s="72"/>
      <c r="P386" s="26"/>
      <c r="Q386" s="26"/>
      <c r="R386" s="26"/>
      <c r="S386" s="26"/>
    </row>
    <row r="387" spans="1:19" s="66" customFormat="1">
      <c r="A387" s="150"/>
      <c r="B387" s="26"/>
      <c r="C387" s="26"/>
      <c r="D387" s="67"/>
      <c r="E387" s="67"/>
      <c r="F387" s="26"/>
      <c r="G387" s="69"/>
      <c r="I387" s="26"/>
      <c r="J387" s="69"/>
      <c r="K387" s="69"/>
      <c r="L387" s="67"/>
      <c r="M387" s="69"/>
      <c r="N387" s="71"/>
      <c r="O387" s="72"/>
      <c r="P387" s="26"/>
      <c r="Q387" s="26"/>
      <c r="R387" s="26"/>
      <c r="S387" s="26"/>
    </row>
    <row r="388" spans="1:19" s="66" customFormat="1">
      <c r="A388" s="150"/>
      <c r="B388" s="26"/>
      <c r="C388" s="26"/>
      <c r="D388" s="67"/>
      <c r="E388" s="67"/>
      <c r="F388" s="26"/>
      <c r="G388" s="69"/>
      <c r="I388" s="26"/>
      <c r="J388" s="69"/>
      <c r="K388" s="69"/>
      <c r="L388" s="67"/>
      <c r="M388" s="69"/>
      <c r="N388" s="71"/>
      <c r="O388" s="72"/>
      <c r="P388" s="26"/>
      <c r="Q388" s="26"/>
      <c r="R388" s="26"/>
      <c r="S388" s="26"/>
    </row>
    <row r="389" spans="1:19" s="66" customFormat="1">
      <c r="A389" s="150"/>
      <c r="B389" s="26"/>
      <c r="C389" s="26"/>
      <c r="D389" s="67"/>
      <c r="E389" s="67"/>
      <c r="F389" s="26"/>
      <c r="G389" s="69"/>
      <c r="I389" s="26"/>
      <c r="J389" s="69"/>
      <c r="K389" s="69"/>
      <c r="L389" s="67"/>
      <c r="M389" s="69"/>
      <c r="N389" s="71"/>
      <c r="O389" s="72"/>
      <c r="P389" s="26"/>
      <c r="Q389" s="26"/>
      <c r="R389" s="26"/>
      <c r="S389" s="26"/>
    </row>
    <row r="390" spans="1:19" s="66" customFormat="1">
      <c r="A390" s="150"/>
      <c r="B390" s="26"/>
      <c r="C390" s="26"/>
      <c r="D390" s="67"/>
      <c r="E390" s="67"/>
      <c r="F390" s="26"/>
      <c r="G390" s="69"/>
      <c r="I390" s="26"/>
      <c r="J390" s="69"/>
      <c r="K390" s="69"/>
      <c r="L390" s="67"/>
      <c r="M390" s="69"/>
      <c r="N390" s="71"/>
      <c r="O390" s="72"/>
      <c r="P390" s="26"/>
      <c r="Q390" s="26"/>
      <c r="R390" s="26"/>
      <c r="S390" s="26"/>
    </row>
    <row r="391" spans="1:19" s="66" customFormat="1">
      <c r="A391" s="150"/>
      <c r="B391" s="26"/>
      <c r="C391" s="26"/>
      <c r="D391" s="67"/>
      <c r="E391" s="67"/>
      <c r="F391" s="26"/>
      <c r="G391" s="69"/>
      <c r="I391" s="26"/>
      <c r="J391" s="69"/>
      <c r="K391" s="69"/>
      <c r="L391" s="67"/>
      <c r="M391" s="69"/>
      <c r="N391" s="71"/>
      <c r="O391" s="72"/>
      <c r="P391" s="26"/>
      <c r="Q391" s="26"/>
      <c r="R391" s="26"/>
      <c r="S391" s="26"/>
    </row>
    <row r="392" spans="1:19" s="66" customFormat="1">
      <c r="A392" s="150"/>
      <c r="B392" s="26"/>
      <c r="C392" s="26"/>
      <c r="D392" s="67"/>
      <c r="E392" s="67"/>
      <c r="F392" s="26"/>
      <c r="G392" s="69"/>
      <c r="I392" s="26"/>
      <c r="J392" s="69"/>
      <c r="K392" s="69"/>
      <c r="L392" s="67"/>
      <c r="M392" s="69"/>
      <c r="N392" s="71"/>
      <c r="O392" s="72"/>
      <c r="P392" s="26"/>
      <c r="Q392" s="26"/>
      <c r="R392" s="26"/>
      <c r="S392" s="26"/>
    </row>
    <row r="393" spans="1:19" s="66" customFormat="1">
      <c r="A393" s="150"/>
      <c r="B393" s="26"/>
      <c r="C393" s="26"/>
      <c r="D393" s="67"/>
      <c r="E393" s="67"/>
      <c r="F393" s="26"/>
      <c r="G393" s="69"/>
      <c r="I393" s="26"/>
      <c r="J393" s="69"/>
      <c r="K393" s="69"/>
      <c r="L393" s="67"/>
      <c r="M393" s="69"/>
      <c r="N393" s="71"/>
      <c r="O393" s="72"/>
      <c r="P393" s="26"/>
      <c r="Q393" s="26"/>
      <c r="R393" s="26"/>
      <c r="S393" s="26"/>
    </row>
    <row r="394" spans="1:19" s="66" customFormat="1">
      <c r="A394" s="150"/>
      <c r="B394" s="26"/>
      <c r="C394" s="26"/>
      <c r="D394" s="67"/>
      <c r="E394" s="67"/>
      <c r="F394" s="26"/>
      <c r="G394" s="69"/>
      <c r="I394" s="26"/>
      <c r="J394" s="69"/>
      <c r="K394" s="69"/>
      <c r="L394" s="67"/>
      <c r="M394" s="69"/>
      <c r="N394" s="71"/>
      <c r="O394" s="72"/>
      <c r="P394" s="26"/>
      <c r="Q394" s="26"/>
      <c r="R394" s="26"/>
      <c r="S394" s="26"/>
    </row>
    <row r="395" spans="1:19" s="66" customFormat="1">
      <c r="A395" s="150"/>
      <c r="B395" s="26"/>
      <c r="C395" s="26"/>
      <c r="D395" s="67"/>
      <c r="E395" s="67"/>
      <c r="F395" s="26"/>
      <c r="G395" s="69"/>
      <c r="I395" s="26"/>
      <c r="J395" s="69"/>
      <c r="K395" s="69"/>
      <c r="L395" s="67"/>
      <c r="M395" s="69"/>
      <c r="N395" s="71"/>
      <c r="O395" s="72"/>
      <c r="P395" s="26"/>
      <c r="Q395" s="26"/>
      <c r="R395" s="26"/>
      <c r="S395" s="26"/>
    </row>
    <row r="396" spans="1:19" s="66" customFormat="1">
      <c r="A396" s="150"/>
      <c r="B396" s="26"/>
      <c r="C396" s="26"/>
      <c r="D396" s="67"/>
      <c r="E396" s="67"/>
      <c r="F396" s="26"/>
      <c r="G396" s="69"/>
      <c r="I396" s="26"/>
      <c r="J396" s="69"/>
      <c r="K396" s="69"/>
      <c r="L396" s="67"/>
      <c r="M396" s="69"/>
      <c r="N396" s="71"/>
      <c r="O396" s="72"/>
      <c r="P396" s="26"/>
      <c r="Q396" s="26"/>
      <c r="R396" s="26"/>
      <c r="S396" s="26"/>
    </row>
    <row r="397" spans="1:19" s="66" customFormat="1">
      <c r="A397" s="150"/>
      <c r="B397" s="26"/>
      <c r="C397" s="26"/>
      <c r="D397" s="67"/>
      <c r="E397" s="67"/>
      <c r="F397" s="26"/>
      <c r="G397" s="69"/>
      <c r="I397" s="26"/>
      <c r="J397" s="69"/>
      <c r="K397" s="69"/>
      <c r="L397" s="67"/>
      <c r="M397" s="69"/>
      <c r="N397" s="71"/>
      <c r="O397" s="72"/>
      <c r="P397" s="26"/>
      <c r="Q397" s="26"/>
      <c r="R397" s="26"/>
      <c r="S397" s="26"/>
    </row>
    <row r="398" spans="1:19" s="66" customFormat="1">
      <c r="A398" s="150"/>
      <c r="B398" s="26"/>
      <c r="C398" s="26"/>
      <c r="D398" s="67"/>
      <c r="E398" s="67"/>
      <c r="F398" s="26"/>
      <c r="G398" s="69"/>
      <c r="I398" s="26"/>
      <c r="J398" s="69"/>
      <c r="K398" s="69"/>
      <c r="L398" s="67"/>
      <c r="M398" s="69"/>
      <c r="N398" s="71"/>
      <c r="O398" s="72"/>
      <c r="P398" s="26"/>
      <c r="Q398" s="26"/>
      <c r="R398" s="26"/>
      <c r="S398" s="26"/>
    </row>
    <row r="399" spans="1:19" s="66" customFormat="1">
      <c r="A399" s="150"/>
      <c r="B399" s="26"/>
      <c r="C399" s="26"/>
      <c r="D399" s="67"/>
      <c r="E399" s="67"/>
      <c r="F399" s="26"/>
      <c r="G399" s="69"/>
      <c r="I399" s="26"/>
      <c r="J399" s="69"/>
      <c r="K399" s="69"/>
      <c r="L399" s="67"/>
      <c r="M399" s="69"/>
      <c r="N399" s="71"/>
      <c r="O399" s="72"/>
      <c r="P399" s="26"/>
      <c r="Q399" s="26"/>
      <c r="R399" s="26"/>
      <c r="S399" s="26"/>
    </row>
    <row r="400" spans="1:19" s="66" customFormat="1">
      <c r="A400" s="150"/>
      <c r="B400" s="26"/>
      <c r="C400" s="26"/>
      <c r="D400" s="67"/>
      <c r="E400" s="67"/>
      <c r="F400" s="26"/>
      <c r="G400" s="69"/>
      <c r="I400" s="26"/>
      <c r="J400" s="69"/>
      <c r="K400" s="69"/>
      <c r="L400" s="67"/>
      <c r="M400" s="69"/>
      <c r="N400" s="71"/>
      <c r="O400" s="72"/>
      <c r="P400" s="26"/>
      <c r="Q400" s="26"/>
      <c r="R400" s="26"/>
      <c r="S400" s="26"/>
    </row>
    <row r="401" spans="1:19" s="66" customFormat="1">
      <c r="A401" s="150"/>
      <c r="B401" s="26"/>
      <c r="C401" s="26"/>
      <c r="D401" s="67"/>
      <c r="E401" s="67"/>
      <c r="F401" s="26"/>
      <c r="G401" s="69"/>
      <c r="I401" s="26"/>
      <c r="J401" s="69"/>
      <c r="K401" s="69"/>
      <c r="L401" s="67"/>
      <c r="M401" s="69"/>
      <c r="N401" s="71"/>
      <c r="O401" s="72"/>
      <c r="P401" s="26"/>
      <c r="Q401" s="26"/>
      <c r="R401" s="26"/>
      <c r="S401" s="26"/>
    </row>
    <row r="402" spans="1:19" s="66" customFormat="1">
      <c r="A402" s="150"/>
      <c r="B402" s="26"/>
      <c r="C402" s="26"/>
      <c r="D402" s="67"/>
      <c r="E402" s="67"/>
      <c r="F402" s="26"/>
      <c r="G402" s="69"/>
      <c r="I402" s="26"/>
      <c r="J402" s="69"/>
      <c r="K402" s="69"/>
      <c r="L402" s="67"/>
      <c r="M402" s="69"/>
      <c r="N402" s="71"/>
      <c r="O402" s="72"/>
      <c r="P402" s="26"/>
      <c r="Q402" s="26"/>
      <c r="R402" s="26"/>
      <c r="S402" s="26"/>
    </row>
    <row r="403" spans="1:19" s="66" customFormat="1">
      <c r="A403" s="150"/>
      <c r="B403" s="26"/>
      <c r="C403" s="26"/>
      <c r="D403" s="67"/>
      <c r="E403" s="67"/>
      <c r="F403" s="26"/>
      <c r="G403" s="69"/>
      <c r="I403" s="26"/>
      <c r="J403" s="69"/>
      <c r="K403" s="69"/>
      <c r="L403" s="67"/>
      <c r="M403" s="69"/>
      <c r="N403" s="71"/>
      <c r="O403" s="72"/>
      <c r="P403" s="26"/>
      <c r="Q403" s="26"/>
      <c r="R403" s="26"/>
      <c r="S403" s="26"/>
    </row>
    <row r="404" spans="1:19" s="66" customFormat="1">
      <c r="A404" s="150"/>
      <c r="B404" s="26"/>
      <c r="C404" s="26"/>
      <c r="D404" s="67"/>
      <c r="E404" s="67"/>
      <c r="F404" s="26"/>
      <c r="G404" s="69"/>
      <c r="I404" s="26"/>
      <c r="J404" s="69"/>
      <c r="K404" s="69"/>
      <c r="L404" s="67"/>
      <c r="M404" s="69"/>
      <c r="N404" s="71"/>
      <c r="O404" s="72"/>
      <c r="P404" s="26"/>
      <c r="Q404" s="26"/>
      <c r="R404" s="26"/>
      <c r="S404" s="26"/>
    </row>
    <row r="405" spans="1:19" s="66" customFormat="1">
      <c r="A405" s="150"/>
      <c r="B405" s="26"/>
      <c r="C405" s="26"/>
      <c r="D405" s="67"/>
      <c r="E405" s="67"/>
      <c r="F405" s="26"/>
      <c r="G405" s="69"/>
      <c r="I405" s="26"/>
      <c r="J405" s="69"/>
      <c r="K405" s="69"/>
      <c r="L405" s="67"/>
      <c r="M405" s="69"/>
      <c r="N405" s="71"/>
      <c r="O405" s="72"/>
      <c r="P405" s="26"/>
      <c r="Q405" s="26"/>
      <c r="R405" s="26"/>
      <c r="S405" s="26"/>
    </row>
    <row r="406" spans="1:19" s="66" customFormat="1">
      <c r="A406" s="150"/>
      <c r="B406" s="26"/>
      <c r="C406" s="26"/>
      <c r="D406" s="67"/>
      <c r="E406" s="67"/>
      <c r="F406" s="26"/>
      <c r="G406" s="69"/>
      <c r="I406" s="26"/>
      <c r="J406" s="69"/>
      <c r="K406" s="69"/>
      <c r="L406" s="67"/>
      <c r="M406" s="69"/>
      <c r="N406" s="71"/>
      <c r="O406" s="72"/>
      <c r="P406" s="26"/>
      <c r="Q406" s="26"/>
      <c r="R406" s="26"/>
      <c r="S406" s="26"/>
    </row>
    <row r="407" spans="1:19" s="66" customFormat="1">
      <c r="A407" s="150"/>
      <c r="B407" s="26"/>
      <c r="C407" s="26"/>
      <c r="D407" s="67"/>
      <c r="E407" s="67"/>
      <c r="F407" s="26"/>
      <c r="G407" s="69"/>
      <c r="I407" s="26"/>
      <c r="J407" s="69"/>
      <c r="K407" s="69"/>
      <c r="L407" s="67"/>
      <c r="M407" s="69"/>
      <c r="N407" s="71"/>
      <c r="O407" s="72"/>
      <c r="P407" s="26"/>
      <c r="Q407" s="26"/>
      <c r="R407" s="26"/>
      <c r="S407" s="26"/>
    </row>
    <row r="408" spans="1:19" s="66" customFormat="1">
      <c r="A408" s="150"/>
      <c r="B408" s="26"/>
      <c r="C408" s="26"/>
      <c r="D408" s="67"/>
      <c r="E408" s="67"/>
      <c r="F408" s="26"/>
      <c r="G408" s="69"/>
      <c r="I408" s="26"/>
      <c r="J408" s="69"/>
      <c r="K408" s="69"/>
      <c r="L408" s="67"/>
      <c r="M408" s="69"/>
      <c r="N408" s="71"/>
      <c r="O408" s="72"/>
      <c r="P408" s="26"/>
      <c r="Q408" s="26"/>
      <c r="R408" s="26"/>
      <c r="S408" s="26"/>
    </row>
    <row r="409" spans="1:19" s="66" customFormat="1">
      <c r="A409" s="150"/>
      <c r="B409" s="26"/>
      <c r="C409" s="26"/>
      <c r="D409" s="67"/>
      <c r="E409" s="67"/>
      <c r="F409" s="26"/>
      <c r="G409" s="69"/>
      <c r="I409" s="26"/>
      <c r="J409" s="69"/>
      <c r="K409" s="69"/>
      <c r="L409" s="67"/>
      <c r="M409" s="69"/>
      <c r="N409" s="71"/>
      <c r="O409" s="72"/>
      <c r="P409" s="26"/>
      <c r="Q409" s="26"/>
      <c r="R409" s="26"/>
      <c r="S409" s="26"/>
    </row>
    <row r="410" spans="1:19" s="66" customFormat="1">
      <c r="A410" s="150"/>
      <c r="B410" s="26"/>
      <c r="C410" s="26"/>
      <c r="D410" s="67"/>
      <c r="E410" s="67"/>
      <c r="F410" s="26"/>
      <c r="G410" s="69"/>
      <c r="I410" s="26"/>
      <c r="J410" s="69"/>
      <c r="K410" s="69"/>
      <c r="L410" s="67"/>
      <c r="M410" s="69"/>
      <c r="N410" s="71"/>
      <c r="O410" s="72"/>
      <c r="P410" s="26"/>
      <c r="Q410" s="26"/>
      <c r="R410" s="26"/>
      <c r="S410" s="26"/>
    </row>
    <row r="411" spans="1:19" s="66" customFormat="1">
      <c r="A411" s="150"/>
      <c r="B411" s="26"/>
      <c r="C411" s="26"/>
      <c r="D411" s="67"/>
      <c r="E411" s="67"/>
      <c r="F411" s="26"/>
      <c r="G411" s="69"/>
      <c r="I411" s="26"/>
      <c r="J411" s="69"/>
      <c r="K411" s="69"/>
      <c r="L411" s="67"/>
      <c r="M411" s="69"/>
      <c r="N411" s="71"/>
      <c r="O411" s="72"/>
      <c r="P411" s="26"/>
      <c r="Q411" s="26"/>
      <c r="R411" s="26"/>
      <c r="S411" s="26"/>
    </row>
    <row r="412" spans="1:19" s="66" customFormat="1">
      <c r="A412" s="150"/>
      <c r="B412" s="26"/>
      <c r="C412" s="26"/>
      <c r="D412" s="67"/>
      <c r="E412" s="67"/>
      <c r="F412" s="26"/>
      <c r="G412" s="69"/>
      <c r="I412" s="26"/>
      <c r="J412" s="69"/>
      <c r="K412" s="69"/>
      <c r="L412" s="67"/>
      <c r="M412" s="69"/>
      <c r="N412" s="71"/>
      <c r="O412" s="72"/>
      <c r="P412" s="26"/>
      <c r="Q412" s="26"/>
      <c r="R412" s="26"/>
      <c r="S412" s="26"/>
    </row>
    <row r="413" spans="1:19" s="66" customFormat="1">
      <c r="A413" s="150"/>
      <c r="B413" s="26"/>
      <c r="C413" s="26"/>
      <c r="D413" s="67"/>
      <c r="E413" s="67"/>
      <c r="F413" s="26"/>
      <c r="G413" s="69"/>
      <c r="I413" s="26"/>
      <c r="J413" s="69"/>
      <c r="K413" s="69"/>
      <c r="L413" s="67"/>
      <c r="M413" s="69"/>
      <c r="N413" s="71"/>
      <c r="O413" s="72"/>
      <c r="P413" s="26"/>
      <c r="Q413" s="26"/>
      <c r="R413" s="26"/>
      <c r="S413" s="26"/>
    </row>
    <row r="414" spans="1:19" s="66" customFormat="1">
      <c r="A414" s="150"/>
      <c r="B414" s="26"/>
      <c r="C414" s="26"/>
      <c r="D414" s="67"/>
      <c r="E414" s="67"/>
      <c r="F414" s="26"/>
      <c r="G414" s="69"/>
      <c r="I414" s="26"/>
      <c r="J414" s="69"/>
      <c r="K414" s="69"/>
      <c r="L414" s="67"/>
      <c r="M414" s="69"/>
      <c r="N414" s="71"/>
      <c r="O414" s="72"/>
      <c r="P414" s="26"/>
      <c r="Q414" s="26"/>
      <c r="R414" s="26"/>
      <c r="S414" s="26"/>
    </row>
    <row r="415" spans="1:19" s="66" customFormat="1">
      <c r="A415" s="150"/>
      <c r="B415" s="26"/>
      <c r="C415" s="26"/>
      <c r="D415" s="67"/>
      <c r="E415" s="67"/>
      <c r="F415" s="26"/>
      <c r="G415" s="69"/>
      <c r="I415" s="26"/>
      <c r="J415" s="69"/>
      <c r="K415" s="69"/>
      <c r="L415" s="67"/>
      <c r="M415" s="69"/>
      <c r="N415" s="71"/>
      <c r="O415" s="72"/>
      <c r="P415" s="26"/>
      <c r="Q415" s="26"/>
      <c r="R415" s="26"/>
      <c r="S415" s="26"/>
    </row>
    <row r="416" spans="1:19" s="66" customFormat="1">
      <c r="A416" s="150"/>
      <c r="B416" s="26"/>
      <c r="C416" s="26"/>
      <c r="D416" s="67"/>
      <c r="E416" s="67"/>
      <c r="F416" s="26"/>
      <c r="G416" s="69"/>
      <c r="I416" s="26"/>
      <c r="J416" s="69"/>
      <c r="K416" s="69"/>
      <c r="L416" s="67"/>
      <c r="M416" s="69"/>
      <c r="N416" s="71"/>
      <c r="O416" s="72"/>
      <c r="P416" s="26"/>
      <c r="Q416" s="26"/>
      <c r="R416" s="26"/>
      <c r="S416" s="26"/>
    </row>
    <row r="417" spans="1:19" s="66" customFormat="1">
      <c r="A417" s="150"/>
      <c r="B417" s="26"/>
      <c r="C417" s="26"/>
      <c r="D417" s="67"/>
      <c r="E417" s="67"/>
      <c r="F417" s="26"/>
      <c r="G417" s="69"/>
      <c r="I417" s="26"/>
      <c r="J417" s="69"/>
      <c r="K417" s="69"/>
      <c r="L417" s="67"/>
      <c r="M417" s="69"/>
      <c r="N417" s="71"/>
      <c r="O417" s="72"/>
      <c r="P417" s="26"/>
      <c r="Q417" s="26"/>
      <c r="R417" s="26"/>
      <c r="S417" s="26"/>
    </row>
    <row r="418" spans="1:19" s="66" customFormat="1">
      <c r="A418" s="150"/>
      <c r="B418" s="26"/>
      <c r="C418" s="26"/>
      <c r="D418" s="67"/>
      <c r="E418" s="67"/>
      <c r="F418" s="26"/>
      <c r="G418" s="69"/>
      <c r="I418" s="26"/>
      <c r="J418" s="69"/>
      <c r="K418" s="69"/>
      <c r="L418" s="67"/>
      <c r="M418" s="69"/>
      <c r="N418" s="71"/>
      <c r="O418" s="72"/>
      <c r="P418" s="26"/>
      <c r="Q418" s="26"/>
      <c r="R418" s="26"/>
      <c r="S418" s="26"/>
    </row>
    <row r="419" spans="1:19" s="66" customFormat="1">
      <c r="A419" s="150"/>
      <c r="B419" s="26"/>
      <c r="C419" s="26"/>
      <c r="D419" s="67"/>
      <c r="E419" s="67"/>
      <c r="F419" s="26"/>
      <c r="G419" s="69"/>
      <c r="I419" s="26"/>
      <c r="J419" s="69"/>
      <c r="K419" s="69"/>
      <c r="L419" s="67"/>
      <c r="M419" s="69"/>
      <c r="N419" s="71"/>
      <c r="O419" s="72"/>
      <c r="P419" s="26"/>
      <c r="Q419" s="26"/>
      <c r="R419" s="26"/>
      <c r="S419" s="26"/>
    </row>
    <row r="420" spans="1:19" s="66" customFormat="1">
      <c r="A420" s="150"/>
      <c r="B420" s="26"/>
      <c r="C420" s="26"/>
      <c r="D420" s="67"/>
      <c r="E420" s="67"/>
      <c r="F420" s="26"/>
      <c r="G420" s="69"/>
      <c r="I420" s="26"/>
      <c r="J420" s="69"/>
      <c r="K420" s="69"/>
      <c r="L420" s="67"/>
      <c r="M420" s="69"/>
      <c r="N420" s="71"/>
      <c r="O420" s="72"/>
      <c r="P420" s="26"/>
      <c r="Q420" s="26"/>
      <c r="R420" s="26"/>
      <c r="S420" s="26"/>
    </row>
    <row r="421" spans="1:19" s="66" customFormat="1">
      <c r="A421" s="150"/>
      <c r="B421" s="26"/>
      <c r="C421" s="26"/>
      <c r="D421" s="67"/>
      <c r="E421" s="67"/>
      <c r="F421" s="26"/>
      <c r="G421" s="69"/>
      <c r="I421" s="26"/>
      <c r="J421" s="69"/>
      <c r="K421" s="69"/>
      <c r="L421" s="67"/>
      <c r="M421" s="69"/>
      <c r="N421" s="71"/>
      <c r="O421" s="72"/>
      <c r="P421" s="26"/>
      <c r="Q421" s="26"/>
      <c r="R421" s="26"/>
      <c r="S421" s="26"/>
    </row>
    <row r="422" spans="1:19" s="66" customFormat="1">
      <c r="A422" s="150"/>
      <c r="B422" s="26"/>
      <c r="C422" s="26"/>
      <c r="D422" s="67"/>
      <c r="E422" s="67"/>
      <c r="F422" s="26"/>
      <c r="G422" s="69"/>
      <c r="I422" s="26"/>
      <c r="J422" s="69"/>
      <c r="K422" s="69"/>
      <c r="L422" s="67"/>
      <c r="M422" s="69"/>
      <c r="N422" s="71"/>
      <c r="O422" s="72"/>
      <c r="P422" s="26"/>
      <c r="Q422" s="26"/>
      <c r="R422" s="26"/>
      <c r="S422" s="26"/>
    </row>
    <row r="423" spans="1:19" s="66" customFormat="1">
      <c r="A423" s="150"/>
      <c r="B423" s="26"/>
      <c r="C423" s="26"/>
      <c r="D423" s="67"/>
      <c r="E423" s="67"/>
      <c r="F423" s="26"/>
      <c r="G423" s="69"/>
      <c r="I423" s="26"/>
      <c r="J423" s="69"/>
      <c r="K423" s="69"/>
      <c r="L423" s="67"/>
      <c r="M423" s="69"/>
      <c r="N423" s="71"/>
      <c r="O423" s="72"/>
      <c r="P423" s="26"/>
      <c r="Q423" s="26"/>
      <c r="R423" s="26"/>
      <c r="S423" s="26"/>
    </row>
    <row r="424" spans="1:19" s="66" customFormat="1">
      <c r="A424" s="150"/>
      <c r="B424" s="26"/>
      <c r="C424" s="26"/>
      <c r="D424" s="67"/>
      <c r="E424" s="67"/>
      <c r="F424" s="26"/>
      <c r="G424" s="69"/>
      <c r="I424" s="26"/>
      <c r="J424" s="69"/>
      <c r="K424" s="69"/>
      <c r="L424" s="67"/>
      <c r="M424" s="69"/>
      <c r="N424" s="71"/>
      <c r="O424" s="72"/>
      <c r="P424" s="26"/>
      <c r="Q424" s="26"/>
      <c r="R424" s="26"/>
      <c r="S424" s="26"/>
    </row>
    <row r="425" spans="1:19" s="66" customFormat="1">
      <c r="A425" s="150"/>
      <c r="B425" s="26"/>
      <c r="C425" s="26"/>
      <c r="D425" s="67"/>
      <c r="E425" s="67"/>
      <c r="F425" s="26"/>
      <c r="G425" s="69"/>
      <c r="I425" s="26"/>
      <c r="J425" s="69"/>
      <c r="K425" s="69"/>
      <c r="L425" s="67"/>
      <c r="M425" s="69"/>
      <c r="N425" s="71"/>
      <c r="O425" s="72"/>
      <c r="P425" s="26"/>
      <c r="Q425" s="26"/>
      <c r="R425" s="26"/>
      <c r="S425" s="26"/>
    </row>
    <row r="426" spans="1:19" s="66" customFormat="1">
      <c r="A426" s="150"/>
      <c r="B426" s="26"/>
      <c r="C426" s="26"/>
      <c r="D426" s="67"/>
      <c r="E426" s="67"/>
      <c r="F426" s="26"/>
      <c r="G426" s="69"/>
      <c r="I426" s="26"/>
      <c r="J426" s="69"/>
      <c r="K426" s="69"/>
      <c r="L426" s="67"/>
      <c r="M426" s="69"/>
      <c r="N426" s="71"/>
      <c r="O426" s="72"/>
      <c r="P426" s="26"/>
      <c r="Q426" s="26"/>
      <c r="R426" s="26"/>
      <c r="S426" s="26"/>
    </row>
    <row r="427" spans="1:19" s="66" customFormat="1">
      <c r="A427" s="150"/>
      <c r="B427" s="26"/>
      <c r="C427" s="26"/>
      <c r="D427" s="67"/>
      <c r="E427" s="67"/>
      <c r="F427" s="26"/>
      <c r="G427" s="69"/>
      <c r="I427" s="26"/>
      <c r="J427" s="69"/>
      <c r="K427" s="69"/>
      <c r="L427" s="67"/>
      <c r="M427" s="69"/>
      <c r="N427" s="71"/>
      <c r="O427" s="72"/>
      <c r="P427" s="26"/>
      <c r="Q427" s="26"/>
      <c r="R427" s="26"/>
      <c r="S427" s="26"/>
    </row>
    <row r="428" spans="1:19" s="66" customFormat="1">
      <c r="A428" s="150"/>
      <c r="B428" s="26"/>
      <c r="C428" s="26"/>
      <c r="D428" s="67"/>
      <c r="E428" s="67"/>
      <c r="F428" s="26"/>
      <c r="G428" s="69"/>
      <c r="I428" s="26"/>
      <c r="J428" s="69"/>
      <c r="K428" s="69"/>
      <c r="L428" s="67"/>
      <c r="M428" s="69"/>
      <c r="N428" s="71"/>
      <c r="O428" s="72"/>
      <c r="P428" s="26"/>
      <c r="Q428" s="26"/>
      <c r="R428" s="26"/>
      <c r="S428" s="26"/>
    </row>
    <row r="429" spans="1:19" s="66" customFormat="1">
      <c r="A429" s="150"/>
      <c r="B429" s="26"/>
      <c r="C429" s="26"/>
      <c r="D429" s="67"/>
      <c r="E429" s="67"/>
      <c r="F429" s="26"/>
      <c r="G429" s="69"/>
      <c r="I429" s="26"/>
      <c r="J429" s="69"/>
      <c r="K429" s="69"/>
      <c r="L429" s="67"/>
      <c r="M429" s="69"/>
      <c r="N429" s="71"/>
      <c r="O429" s="72"/>
      <c r="P429" s="26"/>
      <c r="Q429" s="26"/>
      <c r="R429" s="26"/>
      <c r="S429" s="26"/>
    </row>
    <row r="430" spans="1:19" s="66" customFormat="1">
      <c r="A430" s="150"/>
      <c r="B430" s="26"/>
      <c r="C430" s="26"/>
      <c r="D430" s="67"/>
      <c r="E430" s="67"/>
      <c r="F430" s="26"/>
      <c r="G430" s="69"/>
      <c r="I430" s="26"/>
      <c r="J430" s="69"/>
      <c r="K430" s="69"/>
      <c r="L430" s="67"/>
      <c r="M430" s="69"/>
      <c r="N430" s="71"/>
      <c r="O430" s="72"/>
      <c r="P430" s="26"/>
      <c r="Q430" s="26"/>
      <c r="R430" s="26"/>
      <c r="S430" s="26"/>
    </row>
    <row r="431" spans="1:19">
      <c r="A431" s="24"/>
    </row>
    <row r="432" spans="1:19">
      <c r="A432" s="24"/>
    </row>
    <row r="433" spans="1:19">
      <c r="A433" s="24"/>
    </row>
    <row r="434" spans="1:19">
      <c r="A434" s="24"/>
    </row>
    <row r="435" spans="1:19">
      <c r="A435" s="24"/>
    </row>
    <row r="436" spans="1:19">
      <c r="A436" s="24"/>
    </row>
    <row r="437" spans="1:19" s="66" customFormat="1">
      <c r="A437" s="150"/>
      <c r="B437" s="26"/>
      <c r="C437" s="26"/>
      <c r="D437" s="67"/>
      <c r="E437" s="67"/>
      <c r="F437" s="26"/>
      <c r="G437" s="69"/>
      <c r="I437" s="26"/>
      <c r="J437" s="69"/>
      <c r="K437" s="69"/>
      <c r="L437" s="67"/>
      <c r="M437" s="69"/>
      <c r="N437" s="71"/>
      <c r="O437" s="72"/>
      <c r="P437" s="26"/>
      <c r="Q437" s="26"/>
      <c r="R437" s="26"/>
      <c r="S437" s="26"/>
    </row>
    <row r="438" spans="1:19" s="66" customFormat="1">
      <c r="A438" s="150"/>
      <c r="B438" s="26"/>
      <c r="C438" s="26"/>
      <c r="D438" s="67"/>
      <c r="E438" s="67"/>
      <c r="F438" s="26"/>
      <c r="G438" s="69"/>
      <c r="I438" s="26"/>
      <c r="J438" s="69"/>
      <c r="K438" s="69"/>
      <c r="L438" s="67"/>
      <c r="M438" s="69"/>
      <c r="N438" s="71"/>
      <c r="O438" s="72"/>
      <c r="P438" s="26"/>
      <c r="Q438" s="26"/>
      <c r="R438" s="26"/>
      <c r="S438" s="26"/>
    </row>
    <row r="439" spans="1:19" s="66" customFormat="1">
      <c r="A439" s="150"/>
      <c r="B439" s="26"/>
      <c r="C439" s="26"/>
      <c r="D439" s="67"/>
      <c r="E439" s="67"/>
      <c r="F439" s="26"/>
      <c r="G439" s="69"/>
      <c r="I439" s="26"/>
      <c r="J439" s="69"/>
      <c r="K439" s="69"/>
      <c r="L439" s="67"/>
      <c r="M439" s="69"/>
      <c r="N439" s="71"/>
      <c r="O439" s="72"/>
      <c r="P439" s="26"/>
      <c r="Q439" s="26"/>
      <c r="R439" s="26"/>
      <c r="S439" s="26"/>
    </row>
    <row r="440" spans="1:19" s="66" customFormat="1">
      <c r="A440" s="150"/>
      <c r="B440" s="26"/>
      <c r="C440" s="26"/>
      <c r="D440" s="67"/>
      <c r="E440" s="67"/>
      <c r="F440" s="26"/>
      <c r="G440" s="69"/>
      <c r="I440" s="26"/>
      <c r="J440" s="69"/>
      <c r="K440" s="69"/>
      <c r="L440" s="67"/>
      <c r="M440" s="69"/>
      <c r="N440" s="71"/>
      <c r="O440" s="72"/>
      <c r="P440" s="26"/>
      <c r="Q440" s="26"/>
      <c r="R440" s="26"/>
      <c r="S440" s="26"/>
    </row>
    <row r="441" spans="1:19" s="66" customFormat="1">
      <c r="A441" s="150"/>
      <c r="B441" s="26"/>
      <c r="C441" s="26"/>
      <c r="D441" s="67"/>
      <c r="E441" s="67"/>
      <c r="F441" s="26"/>
      <c r="G441" s="69"/>
      <c r="I441" s="26"/>
      <c r="J441" s="69"/>
      <c r="K441" s="69"/>
      <c r="L441" s="67"/>
      <c r="M441" s="69"/>
      <c r="N441" s="71"/>
      <c r="O441" s="72"/>
      <c r="P441" s="26"/>
      <c r="Q441" s="26"/>
      <c r="R441" s="26"/>
      <c r="S441" s="26"/>
    </row>
    <row r="442" spans="1:19" s="66" customFormat="1">
      <c r="A442" s="150"/>
      <c r="B442" s="26"/>
      <c r="C442" s="26"/>
      <c r="D442" s="67"/>
      <c r="E442" s="67"/>
      <c r="F442" s="26"/>
      <c r="G442" s="69"/>
      <c r="I442" s="26"/>
      <c r="J442" s="69"/>
      <c r="K442" s="69"/>
      <c r="L442" s="67"/>
      <c r="M442" s="69"/>
      <c r="N442" s="71"/>
      <c r="O442" s="72"/>
      <c r="P442" s="26"/>
      <c r="Q442" s="26"/>
      <c r="R442" s="26"/>
      <c r="S442" s="26"/>
    </row>
    <row r="443" spans="1:19" s="66" customFormat="1">
      <c r="A443" s="150"/>
      <c r="B443" s="26"/>
      <c r="C443" s="26"/>
      <c r="D443" s="67"/>
      <c r="E443" s="67"/>
      <c r="F443" s="26"/>
      <c r="G443" s="69"/>
      <c r="I443" s="26"/>
      <c r="J443" s="69"/>
      <c r="K443" s="69"/>
      <c r="L443" s="67"/>
      <c r="M443" s="69"/>
      <c r="N443" s="71"/>
      <c r="O443" s="72"/>
      <c r="P443" s="26"/>
      <c r="Q443" s="26"/>
      <c r="R443" s="26"/>
      <c r="S443" s="26"/>
    </row>
    <row r="444" spans="1:19" s="66" customFormat="1">
      <c r="A444" s="150"/>
      <c r="B444" s="26"/>
      <c r="C444" s="26"/>
      <c r="D444" s="67"/>
      <c r="E444" s="67"/>
      <c r="F444" s="26"/>
      <c r="G444" s="69"/>
      <c r="I444" s="26"/>
      <c r="J444" s="69"/>
      <c r="K444" s="69"/>
      <c r="L444" s="67"/>
      <c r="M444" s="69"/>
      <c r="N444" s="71"/>
      <c r="O444" s="72"/>
      <c r="P444" s="26"/>
      <c r="Q444" s="26"/>
      <c r="R444" s="26"/>
      <c r="S444" s="26"/>
    </row>
    <row r="445" spans="1:19" s="66" customFormat="1">
      <c r="A445" s="150"/>
      <c r="B445" s="26"/>
      <c r="C445" s="26"/>
      <c r="D445" s="67"/>
      <c r="E445" s="67"/>
      <c r="F445" s="26"/>
      <c r="G445" s="69"/>
      <c r="I445" s="26"/>
      <c r="J445" s="69"/>
      <c r="K445" s="69"/>
      <c r="L445" s="67"/>
      <c r="M445" s="69"/>
      <c r="N445" s="71"/>
      <c r="O445" s="72"/>
      <c r="P445" s="26"/>
      <c r="Q445" s="26"/>
      <c r="R445" s="26"/>
      <c r="S445" s="26"/>
    </row>
    <row r="446" spans="1:19" s="66" customFormat="1">
      <c r="A446" s="150"/>
      <c r="B446" s="26"/>
      <c r="C446" s="26"/>
      <c r="D446" s="67"/>
      <c r="E446" s="67"/>
      <c r="F446" s="26"/>
      <c r="G446" s="69"/>
      <c r="I446" s="26"/>
      <c r="J446" s="69"/>
      <c r="K446" s="69"/>
      <c r="L446" s="67"/>
      <c r="M446" s="69"/>
      <c r="N446" s="71"/>
      <c r="O446" s="72"/>
      <c r="P446" s="26"/>
      <c r="Q446" s="26"/>
      <c r="R446" s="26"/>
      <c r="S446" s="26"/>
    </row>
    <row r="447" spans="1:19" s="66" customFormat="1">
      <c r="A447" s="150"/>
      <c r="B447" s="26"/>
      <c r="C447" s="26"/>
      <c r="D447" s="67"/>
      <c r="E447" s="67"/>
      <c r="F447" s="26"/>
      <c r="G447" s="69"/>
      <c r="I447" s="26"/>
      <c r="J447" s="69"/>
      <c r="K447" s="69"/>
      <c r="L447" s="67"/>
      <c r="M447" s="69"/>
      <c r="N447" s="71"/>
      <c r="O447" s="72"/>
      <c r="P447" s="26"/>
      <c r="Q447" s="26"/>
      <c r="R447" s="26"/>
      <c r="S447" s="26"/>
    </row>
    <row r="448" spans="1:19" s="66" customFormat="1">
      <c r="A448" s="150"/>
      <c r="B448" s="26"/>
      <c r="C448" s="26"/>
      <c r="D448" s="67"/>
      <c r="E448" s="67"/>
      <c r="F448" s="26"/>
      <c r="G448" s="69"/>
      <c r="I448" s="26"/>
      <c r="J448" s="69"/>
      <c r="K448" s="69"/>
      <c r="L448" s="67"/>
      <c r="M448" s="69"/>
      <c r="N448" s="71"/>
      <c r="O448" s="72"/>
      <c r="P448" s="26"/>
      <c r="Q448" s="26"/>
      <c r="R448" s="26"/>
      <c r="S448" s="26"/>
    </row>
    <row r="449" spans="1:19" s="66" customFormat="1">
      <c r="A449" s="150"/>
      <c r="B449" s="26"/>
      <c r="C449" s="26"/>
      <c r="D449" s="67"/>
      <c r="E449" s="67"/>
      <c r="F449" s="26"/>
      <c r="G449" s="69"/>
      <c r="I449" s="26"/>
      <c r="J449" s="69"/>
      <c r="K449" s="69"/>
      <c r="L449" s="67"/>
      <c r="M449" s="69"/>
      <c r="N449" s="71"/>
      <c r="O449" s="72"/>
      <c r="P449" s="26"/>
      <c r="Q449" s="26"/>
      <c r="R449" s="26"/>
      <c r="S449" s="26"/>
    </row>
    <row r="450" spans="1:19" s="66" customFormat="1">
      <c r="A450" s="150"/>
      <c r="B450" s="26"/>
      <c r="C450" s="26"/>
      <c r="D450" s="67"/>
      <c r="E450" s="67"/>
      <c r="F450" s="26"/>
      <c r="G450" s="69"/>
      <c r="I450" s="26"/>
      <c r="J450" s="69"/>
      <c r="K450" s="69"/>
      <c r="L450" s="67"/>
      <c r="M450" s="69"/>
      <c r="N450" s="71"/>
      <c r="O450" s="72"/>
      <c r="P450" s="26"/>
      <c r="Q450" s="26"/>
      <c r="R450" s="26"/>
      <c r="S450" s="26"/>
    </row>
    <row r="451" spans="1:19" s="66" customFormat="1">
      <c r="A451" s="150"/>
      <c r="B451" s="26"/>
      <c r="C451" s="26"/>
      <c r="D451" s="67"/>
      <c r="E451" s="67"/>
      <c r="F451" s="26"/>
      <c r="G451" s="69"/>
      <c r="I451" s="26"/>
      <c r="J451" s="69"/>
      <c r="K451" s="69"/>
      <c r="L451" s="67"/>
      <c r="M451" s="69"/>
      <c r="N451" s="71"/>
      <c r="O451" s="72"/>
      <c r="P451" s="26"/>
      <c r="Q451" s="26"/>
      <c r="R451" s="26"/>
      <c r="S451" s="26"/>
    </row>
    <row r="452" spans="1:19" s="66" customFormat="1">
      <c r="A452" s="150"/>
      <c r="B452" s="26"/>
      <c r="C452" s="26"/>
      <c r="D452" s="67"/>
      <c r="E452" s="67"/>
      <c r="F452" s="26"/>
      <c r="G452" s="69"/>
      <c r="I452" s="26"/>
      <c r="J452" s="69"/>
      <c r="K452" s="69"/>
      <c r="L452" s="67"/>
      <c r="M452" s="69"/>
      <c r="N452" s="71"/>
      <c r="O452" s="72"/>
      <c r="P452" s="26"/>
      <c r="Q452" s="26"/>
      <c r="R452" s="26"/>
      <c r="S452" s="26"/>
    </row>
    <row r="453" spans="1:19" s="66" customFormat="1">
      <c r="A453" s="150"/>
      <c r="B453" s="26"/>
      <c r="C453" s="26"/>
      <c r="D453" s="67"/>
      <c r="E453" s="67"/>
      <c r="F453" s="26"/>
      <c r="G453" s="69"/>
      <c r="I453" s="26"/>
      <c r="J453" s="69"/>
      <c r="K453" s="69"/>
      <c r="L453" s="67"/>
      <c r="M453" s="69"/>
      <c r="N453" s="71"/>
      <c r="O453" s="72"/>
      <c r="P453" s="26"/>
      <c r="Q453" s="26"/>
      <c r="R453" s="26"/>
      <c r="S453" s="26"/>
    </row>
    <row r="454" spans="1:19" s="66" customFormat="1">
      <c r="A454" s="150"/>
      <c r="B454" s="26"/>
      <c r="C454" s="26"/>
      <c r="D454" s="67"/>
      <c r="E454" s="67"/>
      <c r="F454" s="26"/>
      <c r="G454" s="69"/>
      <c r="I454" s="26"/>
      <c r="J454" s="69"/>
      <c r="K454" s="69"/>
      <c r="L454" s="67"/>
      <c r="M454" s="69"/>
      <c r="N454" s="71"/>
      <c r="O454" s="72"/>
      <c r="P454" s="26"/>
      <c r="Q454" s="26"/>
      <c r="R454" s="26"/>
      <c r="S454" s="26"/>
    </row>
    <row r="455" spans="1:19" s="66" customFormat="1">
      <c r="A455" s="150"/>
      <c r="B455" s="26"/>
      <c r="C455" s="26"/>
      <c r="D455" s="67"/>
      <c r="E455" s="67"/>
      <c r="F455" s="26"/>
      <c r="G455" s="69"/>
      <c r="I455" s="26"/>
      <c r="J455" s="69"/>
      <c r="K455" s="69"/>
      <c r="L455" s="67"/>
      <c r="M455" s="69"/>
      <c r="N455" s="71"/>
      <c r="O455" s="72"/>
      <c r="P455" s="26"/>
      <c r="Q455" s="26"/>
      <c r="R455" s="26"/>
      <c r="S455" s="26"/>
    </row>
    <row r="456" spans="1:19" s="66" customFormat="1">
      <c r="A456" s="150"/>
      <c r="B456" s="26"/>
      <c r="C456" s="26"/>
      <c r="D456" s="67"/>
      <c r="E456" s="67"/>
      <c r="F456" s="26"/>
      <c r="G456" s="69"/>
      <c r="I456" s="26"/>
      <c r="J456" s="69"/>
      <c r="K456" s="69"/>
      <c r="L456" s="67"/>
      <c r="M456" s="69"/>
      <c r="N456" s="71"/>
      <c r="O456" s="72"/>
      <c r="P456" s="26"/>
      <c r="Q456" s="26"/>
      <c r="R456" s="26"/>
      <c r="S456" s="26"/>
    </row>
    <row r="457" spans="1:19" s="66" customFormat="1">
      <c r="A457" s="150"/>
      <c r="B457" s="26"/>
      <c r="C457" s="26"/>
      <c r="D457" s="67"/>
      <c r="E457" s="67"/>
      <c r="F457" s="26"/>
      <c r="G457" s="69"/>
      <c r="I457" s="26"/>
      <c r="J457" s="69"/>
      <c r="K457" s="69"/>
      <c r="L457" s="67"/>
      <c r="M457" s="69"/>
      <c r="N457" s="71"/>
      <c r="O457" s="72"/>
      <c r="P457" s="26"/>
      <c r="Q457" s="26"/>
      <c r="R457" s="26"/>
      <c r="S457" s="26"/>
    </row>
    <row r="458" spans="1:19" s="66" customFormat="1">
      <c r="A458" s="150"/>
      <c r="B458" s="26"/>
      <c r="C458" s="26"/>
      <c r="D458" s="67"/>
      <c r="E458" s="67"/>
      <c r="F458" s="26"/>
      <c r="G458" s="69"/>
      <c r="I458" s="26"/>
      <c r="J458" s="69"/>
      <c r="K458" s="69"/>
      <c r="L458" s="67"/>
      <c r="M458" s="69"/>
      <c r="N458" s="71"/>
      <c r="O458" s="72"/>
      <c r="P458" s="26"/>
      <c r="Q458" s="26"/>
      <c r="R458" s="26"/>
      <c r="S458" s="26"/>
    </row>
    <row r="459" spans="1:19" s="66" customFormat="1">
      <c r="A459" s="150"/>
      <c r="B459" s="26"/>
      <c r="C459" s="26"/>
      <c r="D459" s="67"/>
      <c r="E459" s="67"/>
      <c r="F459" s="26"/>
      <c r="G459" s="69"/>
      <c r="I459" s="26"/>
      <c r="J459" s="69"/>
      <c r="K459" s="69"/>
      <c r="L459" s="67"/>
      <c r="M459" s="69"/>
      <c r="N459" s="71"/>
      <c r="O459" s="72"/>
      <c r="P459" s="26"/>
      <c r="Q459" s="26"/>
      <c r="R459" s="26"/>
      <c r="S459" s="26"/>
    </row>
    <row r="460" spans="1:19" s="66" customFormat="1">
      <c r="A460" s="150"/>
      <c r="B460" s="26"/>
      <c r="C460" s="26"/>
      <c r="D460" s="67"/>
      <c r="E460" s="67"/>
      <c r="F460" s="26"/>
      <c r="G460" s="69"/>
      <c r="I460" s="26"/>
      <c r="J460" s="69"/>
      <c r="K460" s="69"/>
      <c r="L460" s="67"/>
      <c r="M460" s="69"/>
      <c r="N460" s="71"/>
      <c r="O460" s="72"/>
      <c r="P460" s="26"/>
      <c r="Q460" s="26"/>
      <c r="R460" s="26"/>
      <c r="S460" s="26"/>
    </row>
    <row r="461" spans="1:19" s="66" customFormat="1">
      <c r="A461" s="150"/>
      <c r="B461" s="26"/>
      <c r="C461" s="26"/>
      <c r="D461" s="67"/>
      <c r="E461" s="67"/>
      <c r="F461" s="26"/>
      <c r="G461" s="69"/>
      <c r="I461" s="26"/>
      <c r="J461" s="69"/>
      <c r="K461" s="69"/>
      <c r="L461" s="67"/>
      <c r="M461" s="69"/>
      <c r="N461" s="71"/>
      <c r="O461" s="72"/>
      <c r="P461" s="26"/>
      <c r="Q461" s="26"/>
      <c r="R461" s="26"/>
      <c r="S461" s="26"/>
    </row>
    <row r="462" spans="1:19" s="66" customFormat="1">
      <c r="A462" s="150"/>
      <c r="B462" s="26"/>
      <c r="C462" s="26"/>
      <c r="D462" s="67"/>
      <c r="E462" s="67"/>
      <c r="F462" s="26"/>
      <c r="G462" s="69"/>
      <c r="I462" s="26"/>
      <c r="J462" s="69"/>
      <c r="K462" s="69"/>
      <c r="L462" s="67"/>
      <c r="M462" s="69"/>
      <c r="N462" s="71"/>
      <c r="O462" s="72"/>
      <c r="P462" s="26"/>
      <c r="Q462" s="26"/>
      <c r="R462" s="26"/>
      <c r="S462" s="26"/>
    </row>
    <row r="463" spans="1:19" s="66" customFormat="1">
      <c r="A463" s="150"/>
      <c r="B463" s="26"/>
      <c r="C463" s="26"/>
      <c r="D463" s="67"/>
      <c r="E463" s="67"/>
      <c r="F463" s="26"/>
      <c r="G463" s="69"/>
      <c r="I463" s="26"/>
      <c r="J463" s="69"/>
      <c r="K463" s="69"/>
      <c r="L463" s="67"/>
      <c r="M463" s="69"/>
      <c r="N463" s="71"/>
      <c r="O463" s="72"/>
      <c r="P463" s="26"/>
      <c r="Q463" s="26"/>
      <c r="R463" s="26"/>
      <c r="S463" s="26"/>
    </row>
    <row r="464" spans="1:19" s="66" customFormat="1">
      <c r="A464" s="150"/>
      <c r="B464" s="26"/>
      <c r="C464" s="26"/>
      <c r="D464" s="67"/>
      <c r="E464" s="67"/>
      <c r="F464" s="26"/>
      <c r="G464" s="69"/>
      <c r="I464" s="26"/>
      <c r="J464" s="69"/>
      <c r="K464" s="69"/>
      <c r="L464" s="67"/>
      <c r="M464" s="69"/>
      <c r="N464" s="71"/>
      <c r="O464" s="72"/>
      <c r="P464" s="26"/>
      <c r="Q464" s="26"/>
      <c r="R464" s="26"/>
      <c r="S464" s="26"/>
    </row>
    <row r="465" spans="1:19" s="66" customFormat="1">
      <c r="A465" s="150"/>
      <c r="B465" s="26"/>
      <c r="C465" s="26"/>
      <c r="D465" s="67"/>
      <c r="E465" s="67"/>
      <c r="F465" s="26"/>
      <c r="G465" s="69"/>
      <c r="I465" s="26"/>
      <c r="J465" s="69"/>
      <c r="K465" s="69"/>
      <c r="L465" s="67"/>
      <c r="M465" s="69"/>
      <c r="N465" s="71"/>
      <c r="O465" s="72"/>
      <c r="P465" s="26"/>
      <c r="Q465" s="26"/>
      <c r="R465" s="26"/>
      <c r="S465" s="26"/>
    </row>
    <row r="466" spans="1:19"/>
    <row r="467" spans="1:19"/>
    <row r="468" spans="1:19"/>
    <row r="469" spans="1:19"/>
    <row r="470" spans="1:19"/>
    <row r="471" spans="1:19"/>
    <row r="472" spans="1:19"/>
    <row r="473" spans="1:19"/>
    <row r="474" spans="1:19"/>
    <row r="475" spans="1:19"/>
    <row r="476" spans="1:19"/>
    <row r="477" spans="1:19"/>
    <row r="478" spans="1:19"/>
    <row r="479" spans="1:19"/>
    <row r="480" spans="1:19" s="66" customFormat="1">
      <c r="A480" s="150"/>
      <c r="B480" s="26"/>
      <c r="C480" s="26"/>
      <c r="D480" s="67"/>
      <c r="E480" s="67"/>
      <c r="F480" s="26"/>
      <c r="G480" s="69"/>
      <c r="I480" s="26"/>
      <c r="J480" s="69"/>
      <c r="K480" s="69"/>
      <c r="L480" s="67"/>
      <c r="M480" s="69"/>
      <c r="N480" s="71"/>
      <c r="O480" s="72"/>
      <c r="P480" s="26"/>
      <c r="Q480" s="26"/>
      <c r="R480" s="26"/>
      <c r="S480" s="26"/>
    </row>
    <row r="481" spans="1:19" s="66" customFormat="1">
      <c r="A481" s="150"/>
      <c r="B481" s="26"/>
      <c r="C481" s="26"/>
      <c r="D481" s="67"/>
      <c r="E481" s="67"/>
      <c r="F481" s="26"/>
      <c r="G481" s="69"/>
      <c r="I481" s="26"/>
      <c r="J481" s="69"/>
      <c r="K481" s="69"/>
      <c r="L481" s="67"/>
      <c r="M481" s="69"/>
      <c r="N481" s="71"/>
      <c r="O481" s="72"/>
      <c r="P481" s="26"/>
      <c r="Q481" s="26"/>
      <c r="R481" s="26"/>
      <c r="S481" s="26"/>
    </row>
    <row r="482" spans="1:19" s="66" customFormat="1">
      <c r="A482" s="150"/>
      <c r="B482" s="26"/>
      <c r="C482" s="26"/>
      <c r="D482" s="67"/>
      <c r="E482" s="67"/>
      <c r="F482" s="26"/>
      <c r="G482" s="69"/>
      <c r="I482" s="26"/>
      <c r="J482" s="69"/>
      <c r="K482" s="69"/>
      <c r="L482" s="67"/>
      <c r="M482" s="69"/>
      <c r="N482" s="71"/>
      <c r="O482" s="72"/>
      <c r="P482" s="26"/>
      <c r="Q482" s="26"/>
      <c r="R482" s="26"/>
      <c r="S482" s="26"/>
    </row>
    <row r="483" spans="1:19" s="66" customFormat="1">
      <c r="A483" s="150"/>
      <c r="B483" s="26"/>
      <c r="C483" s="26"/>
      <c r="D483" s="67"/>
      <c r="E483" s="67"/>
      <c r="F483" s="26"/>
      <c r="G483" s="69"/>
      <c r="I483" s="26"/>
      <c r="J483" s="69"/>
      <c r="K483" s="69"/>
      <c r="L483" s="67"/>
      <c r="M483" s="69"/>
      <c r="N483" s="71"/>
      <c r="O483" s="72"/>
      <c r="P483" s="26"/>
      <c r="Q483" s="26"/>
      <c r="R483" s="26"/>
      <c r="S483" s="26"/>
    </row>
    <row r="484" spans="1:19" s="66" customFormat="1">
      <c r="A484" s="150"/>
      <c r="B484" s="26"/>
      <c r="C484" s="26"/>
      <c r="D484" s="67"/>
      <c r="E484" s="67"/>
      <c r="F484" s="26"/>
      <c r="G484" s="69"/>
      <c r="I484" s="26"/>
      <c r="J484" s="69"/>
      <c r="K484" s="69"/>
      <c r="L484" s="67"/>
      <c r="M484" s="69"/>
      <c r="N484" s="71"/>
      <c r="O484" s="72"/>
      <c r="P484" s="26"/>
      <c r="Q484" s="26"/>
      <c r="R484" s="26"/>
      <c r="S484" s="26"/>
    </row>
    <row r="485" spans="1:19" s="66" customFormat="1">
      <c r="A485" s="150"/>
      <c r="B485" s="26"/>
      <c r="C485" s="26"/>
      <c r="D485" s="67"/>
      <c r="E485" s="67"/>
      <c r="F485" s="26"/>
      <c r="G485" s="69"/>
      <c r="I485" s="26"/>
      <c r="J485" s="69"/>
      <c r="K485" s="69"/>
      <c r="L485" s="67"/>
      <c r="M485" s="69"/>
      <c r="N485" s="71"/>
      <c r="O485" s="72"/>
      <c r="P485" s="26"/>
      <c r="Q485" s="26"/>
      <c r="R485" s="26"/>
      <c r="S485" s="26"/>
    </row>
    <row r="486" spans="1:19" s="66" customFormat="1">
      <c r="A486" s="150"/>
      <c r="B486" s="26"/>
      <c r="C486" s="26"/>
      <c r="D486" s="67"/>
      <c r="E486" s="67"/>
      <c r="F486" s="26"/>
      <c r="G486" s="69"/>
      <c r="I486" s="26"/>
      <c r="J486" s="69"/>
      <c r="K486" s="69"/>
      <c r="L486" s="67"/>
      <c r="M486" s="69"/>
      <c r="N486" s="71"/>
      <c r="O486" s="72"/>
      <c r="P486" s="26"/>
      <c r="Q486" s="26"/>
      <c r="R486" s="26"/>
      <c r="S486" s="26"/>
    </row>
    <row r="487" spans="1:19" s="66" customFormat="1">
      <c r="A487" s="150"/>
      <c r="B487" s="26"/>
      <c r="C487" s="26"/>
      <c r="D487" s="67"/>
      <c r="E487" s="67"/>
      <c r="F487" s="26"/>
      <c r="G487" s="69"/>
      <c r="I487" s="26"/>
      <c r="J487" s="69"/>
      <c r="K487" s="69"/>
      <c r="L487" s="67"/>
      <c r="M487" s="69"/>
      <c r="N487" s="71"/>
      <c r="O487" s="72"/>
      <c r="P487" s="26"/>
      <c r="Q487" s="26"/>
      <c r="R487" s="26"/>
      <c r="S487" s="26"/>
    </row>
    <row r="488" spans="1:19" s="66" customFormat="1">
      <c r="A488" s="150"/>
      <c r="B488" s="26"/>
      <c r="C488" s="26"/>
      <c r="D488" s="67"/>
      <c r="E488" s="67"/>
      <c r="F488" s="26"/>
      <c r="G488" s="69"/>
      <c r="I488" s="26"/>
      <c r="J488" s="69"/>
      <c r="K488" s="69"/>
      <c r="L488" s="67"/>
      <c r="M488" s="69"/>
      <c r="N488" s="71"/>
      <c r="O488" s="72"/>
      <c r="P488" s="26"/>
      <c r="Q488" s="26"/>
      <c r="R488" s="26"/>
      <c r="S488" s="26"/>
    </row>
    <row r="489" spans="1:19" s="66" customFormat="1">
      <c r="A489" s="150"/>
      <c r="B489" s="26"/>
      <c r="C489" s="26"/>
      <c r="D489" s="67"/>
      <c r="E489" s="67"/>
      <c r="F489" s="26"/>
      <c r="G489" s="69"/>
      <c r="I489" s="26"/>
      <c r="J489" s="69"/>
      <c r="K489" s="69"/>
      <c r="L489" s="67"/>
      <c r="M489" s="69"/>
      <c r="N489" s="71"/>
      <c r="O489" s="72"/>
      <c r="P489" s="26"/>
      <c r="Q489" s="26"/>
      <c r="R489" s="26"/>
      <c r="S489" s="26"/>
    </row>
    <row r="490" spans="1:19" s="66" customFormat="1">
      <c r="A490" s="150"/>
      <c r="B490" s="26"/>
      <c r="C490" s="26"/>
      <c r="D490" s="67"/>
      <c r="E490" s="67"/>
      <c r="F490" s="26"/>
      <c r="G490" s="69"/>
      <c r="I490" s="26"/>
      <c r="J490" s="69"/>
      <c r="K490" s="69"/>
      <c r="L490" s="67"/>
      <c r="M490" s="69"/>
      <c r="N490" s="71"/>
      <c r="O490" s="72"/>
      <c r="P490" s="26"/>
      <c r="Q490" s="26"/>
      <c r="R490" s="26"/>
      <c r="S490" s="26"/>
    </row>
    <row r="491" spans="1:19" s="66" customFormat="1">
      <c r="A491" s="150"/>
      <c r="B491" s="26"/>
      <c r="C491" s="26"/>
      <c r="D491" s="67"/>
      <c r="E491" s="67"/>
      <c r="F491" s="26"/>
      <c r="G491" s="69"/>
      <c r="I491" s="26"/>
      <c r="J491" s="69"/>
      <c r="K491" s="69"/>
      <c r="L491" s="67"/>
      <c r="M491" s="69"/>
      <c r="N491" s="71"/>
      <c r="O491" s="72"/>
      <c r="P491" s="26"/>
      <c r="Q491" s="26"/>
      <c r="R491" s="26"/>
      <c r="S491" s="26"/>
    </row>
    <row r="492" spans="1:19" s="66" customFormat="1">
      <c r="A492" s="150"/>
      <c r="B492" s="26"/>
      <c r="C492" s="26"/>
      <c r="D492" s="67"/>
      <c r="E492" s="67"/>
      <c r="F492" s="26"/>
      <c r="G492" s="69"/>
      <c r="I492" s="26"/>
      <c r="J492" s="69"/>
      <c r="K492" s="69"/>
      <c r="L492" s="67"/>
      <c r="M492" s="69"/>
      <c r="N492" s="71"/>
      <c r="O492" s="72"/>
      <c r="P492" s="26"/>
      <c r="Q492" s="26"/>
      <c r="R492" s="26"/>
      <c r="S492" s="26"/>
    </row>
    <row r="493" spans="1:19" s="66" customFormat="1">
      <c r="A493" s="150"/>
      <c r="B493" s="26"/>
      <c r="C493" s="26"/>
      <c r="D493" s="67"/>
      <c r="E493" s="67"/>
      <c r="F493" s="26"/>
      <c r="G493" s="69"/>
      <c r="I493" s="26"/>
      <c r="J493" s="69"/>
      <c r="K493" s="69"/>
      <c r="L493" s="67"/>
      <c r="M493" s="69"/>
      <c r="N493" s="71"/>
      <c r="O493" s="72"/>
      <c r="P493" s="26"/>
      <c r="Q493" s="26"/>
      <c r="R493" s="26"/>
      <c r="S493" s="26"/>
    </row>
    <row r="494" spans="1:19" s="66" customFormat="1">
      <c r="A494" s="150"/>
      <c r="B494" s="26"/>
      <c r="C494" s="26"/>
      <c r="D494" s="67"/>
      <c r="E494" s="67"/>
      <c r="F494" s="26"/>
      <c r="G494" s="69"/>
      <c r="I494" s="26"/>
      <c r="J494" s="69"/>
      <c r="K494" s="69"/>
      <c r="L494" s="67"/>
      <c r="M494" s="69"/>
      <c r="N494" s="71"/>
      <c r="O494" s="72"/>
      <c r="P494" s="26"/>
      <c r="Q494" s="26"/>
      <c r="R494" s="26"/>
      <c r="S494" s="26"/>
    </row>
    <row r="495" spans="1:19" s="66" customFormat="1">
      <c r="A495" s="150"/>
      <c r="B495" s="26"/>
      <c r="C495" s="26"/>
      <c r="D495" s="67"/>
      <c r="E495" s="67"/>
      <c r="F495" s="26"/>
      <c r="G495" s="69"/>
      <c r="I495" s="26"/>
      <c r="J495" s="69"/>
      <c r="K495" s="69"/>
      <c r="L495" s="67"/>
      <c r="M495" s="69"/>
      <c r="N495" s="71"/>
      <c r="O495" s="72"/>
      <c r="P495" s="26"/>
      <c r="Q495" s="26"/>
      <c r="R495" s="26"/>
      <c r="S495" s="26"/>
    </row>
    <row r="496" spans="1:19" s="66" customFormat="1">
      <c r="A496" s="150"/>
      <c r="B496" s="26"/>
      <c r="C496" s="26"/>
      <c r="D496" s="67"/>
      <c r="E496" s="67"/>
      <c r="F496" s="26"/>
      <c r="G496" s="69"/>
      <c r="I496" s="26"/>
      <c r="J496" s="69"/>
      <c r="K496" s="69"/>
      <c r="L496" s="67"/>
      <c r="M496" s="69"/>
      <c r="N496" s="71"/>
      <c r="O496" s="72"/>
      <c r="P496" s="26"/>
      <c r="Q496" s="26"/>
      <c r="R496" s="26"/>
      <c r="S496" s="26"/>
    </row>
    <row r="497" spans="1:19" s="66" customFormat="1">
      <c r="A497" s="150"/>
      <c r="B497" s="26"/>
      <c r="C497" s="26"/>
      <c r="D497" s="67"/>
      <c r="E497" s="67"/>
      <c r="F497" s="26"/>
      <c r="G497" s="69"/>
      <c r="I497" s="26"/>
      <c r="J497" s="69"/>
      <c r="K497" s="69"/>
      <c r="L497" s="67"/>
      <c r="M497" s="69"/>
      <c r="N497" s="71"/>
      <c r="O497" s="72"/>
      <c r="P497" s="26"/>
      <c r="Q497" s="26"/>
      <c r="R497" s="26"/>
      <c r="S497" s="26"/>
    </row>
    <row r="498" spans="1:19" s="66" customFormat="1">
      <c r="A498" s="150"/>
      <c r="B498" s="26"/>
      <c r="C498" s="26"/>
      <c r="D498" s="67"/>
      <c r="E498" s="67"/>
      <c r="F498" s="26"/>
      <c r="G498" s="69"/>
      <c r="I498" s="26"/>
      <c r="J498" s="69"/>
      <c r="K498" s="69"/>
      <c r="L498" s="67"/>
      <c r="M498" s="69"/>
      <c r="N498" s="71"/>
      <c r="O498" s="72"/>
      <c r="P498" s="26"/>
      <c r="Q498" s="26"/>
      <c r="R498" s="26"/>
      <c r="S498" s="26"/>
    </row>
    <row r="499" spans="1:19" s="66" customFormat="1">
      <c r="A499" s="150"/>
      <c r="B499" s="26"/>
      <c r="C499" s="26"/>
      <c r="D499" s="67"/>
      <c r="E499" s="67"/>
      <c r="F499" s="26"/>
      <c r="G499" s="69"/>
      <c r="I499" s="26"/>
      <c r="J499" s="69"/>
      <c r="K499" s="69"/>
      <c r="L499" s="67"/>
      <c r="M499" s="69"/>
      <c r="N499" s="71"/>
      <c r="O499" s="72"/>
      <c r="P499" s="26"/>
      <c r="Q499" s="26"/>
      <c r="R499" s="26"/>
      <c r="S499" s="26"/>
    </row>
    <row r="500" spans="1:19" s="66" customFormat="1">
      <c r="A500" s="150"/>
      <c r="B500" s="26"/>
      <c r="C500" s="26"/>
      <c r="D500" s="67"/>
      <c r="E500" s="67"/>
      <c r="F500" s="26"/>
      <c r="G500" s="69"/>
      <c r="I500" s="26"/>
      <c r="J500" s="69"/>
      <c r="K500" s="69"/>
      <c r="L500" s="67"/>
      <c r="M500" s="69"/>
      <c r="N500" s="71"/>
      <c r="O500" s="72"/>
      <c r="P500" s="26"/>
      <c r="Q500" s="26"/>
      <c r="R500" s="26"/>
      <c r="S500" s="26"/>
    </row>
    <row r="501" spans="1:19" s="66" customFormat="1">
      <c r="A501" s="150"/>
      <c r="B501" s="26"/>
      <c r="C501" s="26"/>
      <c r="D501" s="67"/>
      <c r="E501" s="67"/>
      <c r="F501" s="26"/>
      <c r="G501" s="69"/>
      <c r="I501" s="26"/>
      <c r="J501" s="69"/>
      <c r="K501" s="69"/>
      <c r="L501" s="67"/>
      <c r="M501" s="69"/>
      <c r="N501" s="71"/>
      <c r="O501" s="72"/>
      <c r="P501" s="26"/>
      <c r="Q501" s="26"/>
      <c r="R501" s="26"/>
      <c r="S501" s="26"/>
    </row>
    <row r="502" spans="1:19" s="66" customFormat="1">
      <c r="A502" s="150"/>
      <c r="B502" s="26"/>
      <c r="C502" s="26"/>
      <c r="D502" s="67"/>
      <c r="E502" s="67"/>
      <c r="F502" s="26"/>
      <c r="G502" s="69"/>
      <c r="I502" s="26"/>
      <c r="J502" s="69"/>
      <c r="K502" s="69"/>
      <c r="L502" s="67"/>
      <c r="M502" s="69"/>
      <c r="N502" s="71"/>
      <c r="O502" s="72"/>
      <c r="P502" s="26"/>
      <c r="Q502" s="26"/>
      <c r="R502" s="26"/>
      <c r="S502" s="26"/>
    </row>
    <row r="503" spans="1:19" s="66" customFormat="1">
      <c r="A503" s="150"/>
      <c r="B503" s="26"/>
      <c r="C503" s="26"/>
      <c r="D503" s="67"/>
      <c r="E503" s="67"/>
      <c r="F503" s="26"/>
      <c r="G503" s="69"/>
      <c r="I503" s="26"/>
      <c r="J503" s="69"/>
      <c r="K503" s="69"/>
      <c r="L503" s="67"/>
      <c r="M503" s="69"/>
      <c r="N503" s="71"/>
      <c r="O503" s="72"/>
      <c r="P503" s="26"/>
      <c r="Q503" s="26"/>
      <c r="R503" s="26"/>
      <c r="S503" s="26"/>
    </row>
    <row r="504" spans="1:19" s="66" customFormat="1">
      <c r="A504" s="150"/>
      <c r="B504" s="26"/>
      <c r="C504" s="26"/>
      <c r="D504" s="67"/>
      <c r="E504" s="67"/>
      <c r="F504" s="26"/>
      <c r="G504" s="69"/>
      <c r="I504" s="26"/>
      <c r="J504" s="69"/>
      <c r="K504" s="69"/>
      <c r="L504" s="67"/>
      <c r="M504" s="69"/>
      <c r="N504" s="71"/>
      <c r="O504" s="72"/>
      <c r="P504" s="26"/>
      <c r="Q504" s="26"/>
      <c r="R504" s="26"/>
      <c r="S504" s="26"/>
    </row>
    <row r="505" spans="1:19" s="66" customFormat="1">
      <c r="A505" s="150"/>
      <c r="B505" s="26"/>
      <c r="C505" s="26"/>
      <c r="D505" s="67"/>
      <c r="E505" s="67"/>
      <c r="F505" s="26"/>
      <c r="G505" s="69"/>
      <c r="I505" s="26"/>
      <c r="J505" s="69"/>
      <c r="K505" s="69"/>
      <c r="L505" s="67"/>
      <c r="M505" s="69"/>
      <c r="N505" s="71"/>
      <c r="O505" s="72"/>
      <c r="P505" s="26"/>
      <c r="Q505" s="26"/>
      <c r="R505" s="26"/>
      <c r="S505" s="26"/>
    </row>
    <row r="506" spans="1:19" s="66" customFormat="1">
      <c r="A506" s="150"/>
      <c r="B506" s="26"/>
      <c r="C506" s="26"/>
      <c r="D506" s="67"/>
      <c r="E506" s="67"/>
      <c r="F506" s="26"/>
      <c r="G506" s="69"/>
      <c r="I506" s="26"/>
      <c r="J506" s="69"/>
      <c r="K506" s="69"/>
      <c r="L506" s="67"/>
      <c r="M506" s="69"/>
      <c r="N506" s="71"/>
      <c r="O506" s="72"/>
      <c r="P506" s="26"/>
      <c r="Q506" s="26"/>
      <c r="R506" s="26"/>
      <c r="S506" s="26"/>
    </row>
    <row r="507" spans="1:19" s="66" customFormat="1">
      <c r="A507" s="150"/>
      <c r="B507" s="26"/>
      <c r="C507" s="26"/>
      <c r="D507" s="67"/>
      <c r="E507" s="67"/>
      <c r="F507" s="26"/>
      <c r="G507" s="69"/>
      <c r="I507" s="26"/>
      <c r="J507" s="69"/>
      <c r="K507" s="69"/>
      <c r="L507" s="67"/>
      <c r="M507" s="69"/>
      <c r="N507" s="71"/>
      <c r="O507" s="72"/>
      <c r="P507" s="26"/>
      <c r="Q507" s="26"/>
      <c r="R507" s="26"/>
      <c r="S507" s="26"/>
    </row>
    <row r="508" spans="1:19" s="66" customFormat="1">
      <c r="A508" s="150"/>
      <c r="B508" s="26"/>
      <c r="C508" s="26"/>
      <c r="D508" s="67"/>
      <c r="E508" s="67"/>
      <c r="F508" s="26"/>
      <c r="G508" s="69"/>
      <c r="I508" s="26"/>
      <c r="J508" s="69"/>
      <c r="K508" s="69"/>
      <c r="L508" s="67"/>
      <c r="M508" s="69"/>
      <c r="N508" s="71"/>
      <c r="O508" s="72"/>
      <c r="P508" s="26"/>
      <c r="Q508" s="26"/>
      <c r="R508" s="26"/>
      <c r="S508" s="26"/>
    </row>
    <row r="509" spans="1:19" s="66" customFormat="1">
      <c r="A509" s="150"/>
      <c r="B509" s="26"/>
      <c r="C509" s="26"/>
      <c r="D509" s="67"/>
      <c r="E509" s="67"/>
      <c r="F509" s="26"/>
      <c r="G509" s="69"/>
      <c r="I509" s="26"/>
      <c r="J509" s="69"/>
      <c r="K509" s="69"/>
      <c r="L509" s="67"/>
      <c r="M509" s="69"/>
      <c r="N509" s="71"/>
      <c r="O509" s="72"/>
      <c r="P509" s="26"/>
      <c r="Q509" s="26"/>
      <c r="R509" s="26"/>
      <c r="S509" s="26"/>
    </row>
    <row r="510" spans="1:19" s="66" customFormat="1">
      <c r="A510" s="150"/>
      <c r="B510" s="26"/>
      <c r="C510" s="26"/>
      <c r="D510" s="67"/>
      <c r="E510" s="67"/>
      <c r="F510" s="26"/>
      <c r="G510" s="69"/>
      <c r="I510" s="26"/>
      <c r="J510" s="69"/>
      <c r="K510" s="69"/>
      <c r="L510" s="67"/>
      <c r="M510" s="69"/>
      <c r="N510" s="71"/>
      <c r="O510" s="72"/>
      <c r="P510" s="26"/>
      <c r="Q510" s="26"/>
      <c r="R510" s="26"/>
      <c r="S510" s="26"/>
    </row>
    <row r="511" spans="1:19" s="66" customFormat="1">
      <c r="A511" s="150"/>
      <c r="B511" s="26"/>
      <c r="C511" s="26"/>
      <c r="D511" s="67"/>
      <c r="E511" s="67"/>
      <c r="F511" s="26"/>
      <c r="G511" s="69"/>
      <c r="I511" s="26"/>
      <c r="J511" s="69"/>
      <c r="K511" s="69"/>
      <c r="L511" s="67"/>
      <c r="M511" s="69"/>
      <c r="N511" s="71"/>
      <c r="O511" s="72"/>
      <c r="P511" s="26"/>
      <c r="Q511" s="26"/>
      <c r="R511" s="26"/>
      <c r="S511" s="26"/>
    </row>
    <row r="512" spans="1:19" s="66" customFormat="1">
      <c r="A512" s="150"/>
      <c r="B512" s="26"/>
      <c r="C512" s="26"/>
      <c r="D512" s="67"/>
      <c r="E512" s="67"/>
      <c r="F512" s="26"/>
      <c r="G512" s="69"/>
      <c r="I512" s="26"/>
      <c r="J512" s="69"/>
      <c r="K512" s="69"/>
      <c r="L512" s="67"/>
      <c r="M512" s="69"/>
      <c r="N512" s="71"/>
      <c r="O512" s="72"/>
      <c r="P512" s="26"/>
      <c r="Q512" s="26"/>
      <c r="R512" s="26"/>
      <c r="S512" s="26"/>
    </row>
    <row r="513" spans="1:19" s="66" customFormat="1">
      <c r="A513" s="150"/>
      <c r="B513" s="26"/>
      <c r="C513" s="26"/>
      <c r="D513" s="67"/>
      <c r="E513" s="67"/>
      <c r="F513" s="26"/>
      <c r="G513" s="69"/>
      <c r="I513" s="26"/>
      <c r="J513" s="69"/>
      <c r="K513" s="69"/>
      <c r="L513" s="67"/>
      <c r="M513" s="69"/>
      <c r="N513" s="71"/>
      <c r="O513" s="72"/>
      <c r="P513" s="26"/>
      <c r="Q513" s="26"/>
      <c r="R513" s="26"/>
      <c r="S513" s="26"/>
    </row>
    <row r="514" spans="1:19" s="66" customFormat="1">
      <c r="A514" s="150"/>
      <c r="B514" s="26"/>
      <c r="C514" s="26"/>
      <c r="D514" s="67"/>
      <c r="E514" s="67"/>
      <c r="F514" s="26"/>
      <c r="G514" s="69"/>
      <c r="I514" s="26"/>
      <c r="J514" s="69"/>
      <c r="K514" s="69"/>
      <c r="L514" s="67"/>
      <c r="M514" s="69"/>
      <c r="N514" s="71"/>
      <c r="O514" s="72"/>
      <c r="P514" s="26"/>
      <c r="Q514" s="26"/>
      <c r="R514" s="26"/>
      <c r="S514" s="26"/>
    </row>
    <row r="515" spans="1:19" s="66" customFormat="1">
      <c r="A515" s="150"/>
      <c r="B515" s="26"/>
      <c r="C515" s="26"/>
      <c r="D515" s="67"/>
      <c r="E515" s="67"/>
      <c r="F515" s="26"/>
      <c r="G515" s="69"/>
      <c r="I515" s="26"/>
      <c r="J515" s="69"/>
      <c r="K515" s="69"/>
      <c r="L515" s="67"/>
      <c r="M515" s="69"/>
      <c r="N515" s="71"/>
      <c r="O515" s="72"/>
      <c r="P515" s="26"/>
      <c r="Q515" s="26"/>
      <c r="R515" s="26"/>
      <c r="S515" s="26"/>
    </row>
    <row r="516" spans="1:19" s="66" customFormat="1">
      <c r="A516" s="150"/>
      <c r="B516" s="26"/>
      <c r="C516" s="26"/>
      <c r="D516" s="67"/>
      <c r="E516" s="67"/>
      <c r="F516" s="26"/>
      <c r="G516" s="69"/>
      <c r="I516" s="26"/>
      <c r="J516" s="69"/>
      <c r="K516" s="69"/>
      <c r="L516" s="67"/>
      <c r="M516" s="69"/>
      <c r="N516" s="71"/>
      <c r="O516" s="72"/>
      <c r="P516" s="26"/>
      <c r="Q516" s="26"/>
      <c r="R516" s="26"/>
      <c r="S516" s="26"/>
    </row>
    <row r="517" spans="1:19" s="66" customFormat="1">
      <c r="A517" s="150"/>
      <c r="B517" s="26"/>
      <c r="C517" s="26"/>
      <c r="D517" s="67"/>
      <c r="E517" s="67"/>
      <c r="F517" s="26"/>
      <c r="G517" s="69"/>
      <c r="I517" s="26"/>
      <c r="J517" s="69"/>
      <c r="K517" s="69"/>
      <c r="L517" s="67"/>
      <c r="M517" s="69"/>
      <c r="N517" s="71"/>
      <c r="O517" s="72"/>
      <c r="P517" s="26"/>
      <c r="Q517" s="26"/>
      <c r="R517" s="26"/>
      <c r="S517" s="26"/>
    </row>
    <row r="518" spans="1:19" s="66" customFormat="1">
      <c r="A518" s="150"/>
      <c r="B518" s="26"/>
      <c r="C518" s="26"/>
      <c r="D518" s="67"/>
      <c r="E518" s="67"/>
      <c r="F518" s="26"/>
      <c r="G518" s="69"/>
      <c r="I518" s="26"/>
      <c r="J518" s="69"/>
      <c r="K518" s="69"/>
      <c r="L518" s="67"/>
      <c r="M518" s="69"/>
      <c r="N518" s="71"/>
      <c r="O518" s="72"/>
      <c r="P518" s="26"/>
      <c r="Q518" s="26"/>
      <c r="R518" s="26"/>
      <c r="S518" s="26"/>
    </row>
    <row r="519" spans="1:19" s="66" customFormat="1">
      <c r="A519" s="150"/>
      <c r="B519" s="26"/>
      <c r="C519" s="26"/>
      <c r="D519" s="67"/>
      <c r="E519" s="67"/>
      <c r="F519" s="26"/>
      <c r="G519" s="69"/>
      <c r="I519" s="26"/>
      <c r="J519" s="69"/>
      <c r="K519" s="69"/>
      <c r="L519" s="67"/>
      <c r="M519" s="69"/>
      <c r="N519" s="71"/>
      <c r="O519" s="72"/>
      <c r="P519" s="26"/>
      <c r="Q519" s="26"/>
      <c r="R519" s="26"/>
      <c r="S519" s="26"/>
    </row>
    <row r="520" spans="1:19" s="66" customFormat="1">
      <c r="A520" s="150"/>
      <c r="B520" s="26"/>
      <c r="C520" s="26"/>
      <c r="D520" s="67"/>
      <c r="E520" s="67"/>
      <c r="F520" s="26"/>
      <c r="G520" s="69"/>
      <c r="I520" s="26"/>
      <c r="J520" s="69"/>
      <c r="K520" s="69"/>
      <c r="L520" s="67"/>
      <c r="M520" s="69"/>
      <c r="N520" s="71"/>
      <c r="O520" s="72"/>
      <c r="P520" s="26"/>
      <c r="Q520" s="26"/>
      <c r="R520" s="26"/>
      <c r="S520" s="26"/>
    </row>
    <row r="521" spans="1:19" s="66" customFormat="1">
      <c r="A521" s="150"/>
      <c r="B521" s="26"/>
      <c r="C521" s="26"/>
      <c r="D521" s="67"/>
      <c r="E521" s="67"/>
      <c r="F521" s="26"/>
      <c r="G521" s="69"/>
      <c r="I521" s="26"/>
      <c r="J521" s="69"/>
      <c r="K521" s="69"/>
      <c r="L521" s="67"/>
      <c r="M521" s="69"/>
      <c r="N521" s="71"/>
      <c r="O521" s="72"/>
      <c r="P521" s="26"/>
      <c r="Q521" s="26"/>
      <c r="R521" s="26"/>
      <c r="S521" s="26"/>
    </row>
    <row r="522" spans="1:19" s="66" customFormat="1">
      <c r="A522" s="150"/>
      <c r="B522" s="26"/>
      <c r="C522" s="26"/>
      <c r="D522" s="67"/>
      <c r="E522" s="67"/>
      <c r="F522" s="26"/>
      <c r="G522" s="69"/>
      <c r="I522" s="26"/>
      <c r="J522" s="69"/>
      <c r="K522" s="69"/>
      <c r="L522" s="67"/>
      <c r="M522" s="69"/>
      <c r="N522" s="71"/>
      <c r="O522" s="72"/>
      <c r="P522" s="26"/>
      <c r="Q522" s="26"/>
      <c r="R522" s="26"/>
      <c r="S522" s="26"/>
    </row>
    <row r="523" spans="1:19" s="66" customFormat="1">
      <c r="A523" s="150"/>
      <c r="B523" s="26"/>
      <c r="C523" s="26"/>
      <c r="D523" s="67"/>
      <c r="E523" s="67"/>
      <c r="F523" s="26"/>
      <c r="G523" s="69"/>
      <c r="I523" s="26"/>
      <c r="J523" s="69"/>
      <c r="K523" s="69"/>
      <c r="L523" s="67"/>
      <c r="M523" s="69"/>
      <c r="N523" s="71"/>
      <c r="O523" s="72"/>
      <c r="P523" s="26"/>
      <c r="Q523" s="26"/>
      <c r="R523" s="26"/>
      <c r="S523" s="26"/>
    </row>
    <row r="524" spans="1:19" s="66" customFormat="1">
      <c r="A524" s="150"/>
      <c r="B524" s="26"/>
      <c r="C524" s="26"/>
      <c r="D524" s="67"/>
      <c r="E524" s="67"/>
      <c r="F524" s="26"/>
      <c r="G524" s="69"/>
      <c r="I524" s="26"/>
      <c r="J524" s="69"/>
      <c r="K524" s="69"/>
      <c r="L524" s="67"/>
      <c r="M524" s="69"/>
      <c r="N524" s="71"/>
      <c r="O524" s="72"/>
      <c r="P524" s="26"/>
      <c r="Q524" s="26"/>
      <c r="R524" s="26"/>
      <c r="S524" s="26"/>
    </row>
    <row r="525" spans="1:19" s="66" customFormat="1">
      <c r="A525" s="150"/>
      <c r="B525" s="26"/>
      <c r="C525" s="26"/>
      <c r="D525" s="67"/>
      <c r="E525" s="67"/>
      <c r="F525" s="26"/>
      <c r="G525" s="69"/>
      <c r="I525" s="26"/>
      <c r="J525" s="69"/>
      <c r="K525" s="69"/>
      <c r="L525" s="67"/>
      <c r="M525" s="69"/>
      <c r="N525" s="71"/>
      <c r="O525" s="72"/>
      <c r="P525" s="26"/>
      <c r="Q525" s="26"/>
      <c r="R525" s="26"/>
      <c r="S525" s="26"/>
    </row>
    <row r="526" spans="1:19" s="66" customFormat="1">
      <c r="A526" s="150"/>
      <c r="B526" s="26"/>
      <c r="C526" s="26"/>
      <c r="D526" s="67"/>
      <c r="E526" s="67"/>
      <c r="F526" s="26"/>
      <c r="G526" s="69"/>
      <c r="I526" s="26"/>
      <c r="J526" s="69"/>
      <c r="K526" s="69"/>
      <c r="L526" s="67"/>
      <c r="M526" s="69"/>
      <c r="N526" s="71"/>
      <c r="O526" s="72"/>
      <c r="P526" s="26"/>
      <c r="Q526" s="26"/>
      <c r="R526" s="26"/>
      <c r="S526" s="26"/>
    </row>
    <row r="527" spans="1:19" s="66" customFormat="1">
      <c r="A527" s="150"/>
      <c r="B527" s="26"/>
      <c r="C527" s="26"/>
      <c r="D527" s="67"/>
      <c r="E527" s="67"/>
      <c r="F527" s="26"/>
      <c r="G527" s="69"/>
      <c r="I527" s="26"/>
      <c r="J527" s="69"/>
      <c r="K527" s="69"/>
      <c r="L527" s="67"/>
      <c r="M527" s="69"/>
      <c r="N527" s="71"/>
      <c r="O527" s="72"/>
      <c r="P527" s="26"/>
      <c r="Q527" s="26"/>
      <c r="R527" s="26"/>
      <c r="S527" s="26"/>
    </row>
    <row r="528" spans="1:19" s="66" customFormat="1">
      <c r="A528" s="150"/>
      <c r="B528" s="26"/>
      <c r="C528" s="26"/>
      <c r="D528" s="67"/>
      <c r="E528" s="67"/>
      <c r="F528" s="26"/>
      <c r="G528" s="69"/>
      <c r="I528" s="26"/>
      <c r="J528" s="69"/>
      <c r="K528" s="69"/>
      <c r="L528" s="67"/>
      <c r="M528" s="69"/>
      <c r="N528" s="71"/>
      <c r="O528" s="72"/>
      <c r="P528" s="26"/>
      <c r="Q528" s="26"/>
      <c r="R528" s="26"/>
      <c r="S528" s="26"/>
    </row>
    <row r="529" spans="1:19" s="66" customFormat="1">
      <c r="A529" s="150"/>
      <c r="B529" s="26"/>
      <c r="C529" s="26"/>
      <c r="D529" s="67"/>
      <c r="E529" s="67"/>
      <c r="F529" s="26"/>
      <c r="G529" s="69"/>
      <c r="I529" s="26"/>
      <c r="J529" s="69"/>
      <c r="K529" s="69"/>
      <c r="L529" s="67"/>
      <c r="M529" s="69"/>
      <c r="N529" s="71"/>
      <c r="O529" s="72"/>
      <c r="P529" s="26"/>
      <c r="Q529" s="26"/>
      <c r="R529" s="26"/>
      <c r="S529" s="26"/>
    </row>
    <row r="530" spans="1:19" s="66" customFormat="1">
      <c r="A530" s="150"/>
      <c r="B530" s="26"/>
      <c r="C530" s="26"/>
      <c r="D530" s="67"/>
      <c r="E530" s="67"/>
      <c r="F530" s="26"/>
      <c r="G530" s="69"/>
      <c r="I530" s="26"/>
      <c r="J530" s="69"/>
      <c r="K530" s="69"/>
      <c r="L530" s="67"/>
      <c r="M530" s="69"/>
      <c r="N530" s="71"/>
      <c r="O530" s="72"/>
      <c r="P530" s="26"/>
      <c r="Q530" s="26"/>
      <c r="R530" s="26"/>
      <c r="S530" s="26"/>
    </row>
    <row r="531" spans="1:19" s="66" customFormat="1">
      <c r="A531" s="150"/>
      <c r="B531" s="26"/>
      <c r="C531" s="26"/>
      <c r="D531" s="67"/>
      <c r="E531" s="67"/>
      <c r="F531" s="26"/>
      <c r="G531" s="69"/>
      <c r="I531" s="26"/>
      <c r="J531" s="69"/>
      <c r="K531" s="69"/>
      <c r="L531" s="67"/>
      <c r="M531" s="69"/>
      <c r="N531" s="71"/>
      <c r="O531" s="72"/>
      <c r="P531" s="26"/>
      <c r="Q531" s="26"/>
      <c r="R531" s="26"/>
      <c r="S531" s="26"/>
    </row>
    <row r="532" spans="1:19" s="66" customFormat="1">
      <c r="A532" s="150"/>
      <c r="B532" s="26"/>
      <c r="C532" s="26"/>
      <c r="D532" s="67"/>
      <c r="E532" s="67"/>
      <c r="F532" s="26"/>
      <c r="G532" s="69"/>
      <c r="I532" s="26"/>
      <c r="J532" s="69"/>
      <c r="K532" s="69"/>
      <c r="L532" s="67"/>
      <c r="M532" s="69"/>
      <c r="N532" s="71"/>
      <c r="O532" s="72"/>
      <c r="P532" s="26"/>
      <c r="Q532" s="26"/>
      <c r="R532" s="26"/>
      <c r="S532" s="26"/>
    </row>
    <row r="533" spans="1:19"/>
    <row r="534" spans="1:19"/>
    <row r="535" spans="1:19"/>
    <row r="536" spans="1:19"/>
    <row r="537" spans="1:19"/>
    <row r="538" spans="1:19"/>
    <row r="539" spans="1:19"/>
    <row r="540" spans="1:19"/>
    <row r="541" spans="1:19"/>
    <row r="542" spans="1:19"/>
    <row r="543" spans="1:19"/>
    <row r="544" spans="1:19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</sheetData>
  <mergeCells count="1">
    <mergeCell ref="A1:O1"/>
  </mergeCells>
  <conditionalFormatting sqref="C23">
    <cfRule type="duplicateValues" dxfId="74" priority="3"/>
  </conditionalFormatting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BB244-8377-42F8-B9A5-D36B681E5FEF}">
  <dimension ref="A1:S524"/>
  <sheetViews>
    <sheetView topLeftCell="A6" zoomScale="70" zoomScaleNormal="70" workbookViewId="0">
      <selection activeCell="N22" sqref="N22:O22"/>
    </sheetView>
  </sheetViews>
  <sheetFormatPr defaultColWidth="0" defaultRowHeight="11.4" zeroHeight="1"/>
  <cols>
    <col min="1" max="1" width="4.75" style="66" customWidth="1"/>
    <col min="2" max="2" width="4.75" style="26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71" t="s">
        <v>354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8" s="5" customFormat="1" ht="63.6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52" customFormat="1" ht="24.9" customHeight="1">
      <c r="A3" s="11">
        <v>1</v>
      </c>
      <c r="B3" s="22" t="s">
        <v>51</v>
      </c>
      <c r="C3" s="13" t="s">
        <v>342</v>
      </c>
      <c r="D3" s="8">
        <v>114312.37</v>
      </c>
      <c r="E3" s="8">
        <v>23958.77</v>
      </c>
      <c r="F3" s="136">
        <f t="shared" ref="F3:F11" si="0">(D3-E3)/E3</f>
        <v>3.771211961215037</v>
      </c>
      <c r="G3" s="10">
        <v>18783</v>
      </c>
      <c r="H3" s="11">
        <v>527</v>
      </c>
      <c r="I3" s="11">
        <f t="shared" ref="I3:I15" si="1">G3/H3</f>
        <v>35.641366223908918</v>
      </c>
      <c r="J3" s="10">
        <v>28</v>
      </c>
      <c r="K3" s="10">
        <v>1</v>
      </c>
      <c r="L3" s="8">
        <v>138271</v>
      </c>
      <c r="M3" s="10">
        <v>22927</v>
      </c>
      <c r="N3" s="12">
        <v>46192</v>
      </c>
      <c r="O3" s="30" t="s">
        <v>40</v>
      </c>
      <c r="R3" s="6"/>
    </row>
    <row r="4" spans="1:18" s="52" customFormat="1" ht="24.9" customHeight="1">
      <c r="A4" s="11">
        <v>2</v>
      </c>
      <c r="B4" s="22">
        <v>1</v>
      </c>
      <c r="C4" s="13" t="s">
        <v>333</v>
      </c>
      <c r="D4" s="8">
        <v>62441.29</v>
      </c>
      <c r="E4" s="8">
        <v>125666.15</v>
      </c>
      <c r="F4" s="136">
        <f t="shared" si="0"/>
        <v>-0.50311766533788138</v>
      </c>
      <c r="G4" s="10">
        <v>8201</v>
      </c>
      <c r="H4" s="11">
        <v>239</v>
      </c>
      <c r="I4" s="11">
        <f t="shared" si="1"/>
        <v>34.313807531380753</v>
      </c>
      <c r="J4" s="10">
        <v>16</v>
      </c>
      <c r="K4" s="10">
        <v>2</v>
      </c>
      <c r="L4" s="8">
        <v>212322</v>
      </c>
      <c r="M4" s="10">
        <v>27133</v>
      </c>
      <c r="N4" s="12">
        <v>46185</v>
      </c>
      <c r="O4" s="30" t="s">
        <v>88</v>
      </c>
      <c r="R4" s="6"/>
    </row>
    <row r="5" spans="1:18" s="52" customFormat="1" ht="24.9" customHeight="1">
      <c r="A5" s="11">
        <v>3</v>
      </c>
      <c r="B5" s="22">
        <v>3</v>
      </c>
      <c r="C5" s="13" t="s">
        <v>334</v>
      </c>
      <c r="D5" s="8">
        <v>27590.3</v>
      </c>
      <c r="E5" s="8">
        <v>65334.27</v>
      </c>
      <c r="F5" s="136">
        <f t="shared" si="0"/>
        <v>-0.57770554411949504</v>
      </c>
      <c r="G5" s="10">
        <v>3618</v>
      </c>
      <c r="H5" s="11">
        <v>205</v>
      </c>
      <c r="I5" s="11">
        <f t="shared" si="1"/>
        <v>17.648780487804878</v>
      </c>
      <c r="J5" s="10">
        <v>18</v>
      </c>
      <c r="K5" s="10">
        <v>2</v>
      </c>
      <c r="L5" s="8">
        <v>104512</v>
      </c>
      <c r="M5" s="10">
        <v>13351</v>
      </c>
      <c r="N5" s="12">
        <v>46185</v>
      </c>
      <c r="O5" s="30" t="s">
        <v>215</v>
      </c>
      <c r="R5" s="6"/>
    </row>
    <row r="6" spans="1:18" s="52" customFormat="1" ht="24.9" customHeight="1">
      <c r="A6" s="11">
        <v>4</v>
      </c>
      <c r="B6" s="22">
        <v>2</v>
      </c>
      <c r="C6" s="7" t="s">
        <v>324</v>
      </c>
      <c r="D6" s="8">
        <v>27057.279999999999</v>
      </c>
      <c r="E6" s="8">
        <v>72557.11</v>
      </c>
      <c r="F6" s="136">
        <f t="shared" si="0"/>
        <v>-0.62708988822735634</v>
      </c>
      <c r="G6" s="10">
        <v>3755</v>
      </c>
      <c r="H6" s="11">
        <v>169</v>
      </c>
      <c r="I6" s="11">
        <f t="shared" si="1"/>
        <v>22.218934911242602</v>
      </c>
      <c r="J6" s="10">
        <v>14</v>
      </c>
      <c r="K6" s="10">
        <v>3</v>
      </c>
      <c r="L6" s="8">
        <v>253707</v>
      </c>
      <c r="M6" s="10">
        <v>30636</v>
      </c>
      <c r="N6" s="12">
        <v>46178</v>
      </c>
      <c r="O6" s="30" t="s">
        <v>308</v>
      </c>
      <c r="R6" s="6"/>
    </row>
    <row r="7" spans="1:18" s="52" customFormat="1" ht="24.9" customHeight="1">
      <c r="A7" s="11">
        <v>5</v>
      </c>
      <c r="B7" s="22">
        <v>5</v>
      </c>
      <c r="C7" s="7" t="s">
        <v>315</v>
      </c>
      <c r="D7" s="8">
        <v>22461.35</v>
      </c>
      <c r="E7" s="8">
        <v>41951.009999999995</v>
      </c>
      <c r="F7" s="136">
        <f t="shared" si="0"/>
        <v>-0.46458142485723225</v>
      </c>
      <c r="G7" s="10">
        <v>3292</v>
      </c>
      <c r="H7" s="11">
        <v>118</v>
      </c>
      <c r="I7" s="11">
        <f t="shared" si="1"/>
        <v>27.898305084745761</v>
      </c>
      <c r="J7" s="10">
        <v>20</v>
      </c>
      <c r="K7" s="10">
        <v>4</v>
      </c>
      <c r="L7" s="8">
        <v>246028.16</v>
      </c>
      <c r="M7" s="10">
        <v>32279</v>
      </c>
      <c r="N7" s="12">
        <v>46171</v>
      </c>
      <c r="O7" s="30" t="s">
        <v>49</v>
      </c>
      <c r="R7" s="6"/>
    </row>
    <row r="8" spans="1:18" s="52" customFormat="1" ht="24.9" customHeight="1">
      <c r="A8" s="11">
        <v>6</v>
      </c>
      <c r="B8" s="22">
        <v>4</v>
      </c>
      <c r="C8" s="13" t="s">
        <v>262</v>
      </c>
      <c r="D8" s="8">
        <v>20598.62</v>
      </c>
      <c r="E8" s="8">
        <v>41978.83</v>
      </c>
      <c r="F8" s="136">
        <f t="shared" si="0"/>
        <v>-0.50930933520538813</v>
      </c>
      <c r="G8" s="10">
        <v>3176</v>
      </c>
      <c r="H8" s="11">
        <v>103</v>
      </c>
      <c r="I8" s="11">
        <f t="shared" si="1"/>
        <v>30.83495145631068</v>
      </c>
      <c r="J8" s="127">
        <v>13</v>
      </c>
      <c r="K8" s="10">
        <v>9</v>
      </c>
      <c r="L8" s="129">
        <v>629961</v>
      </c>
      <c r="M8" s="127">
        <v>82577</v>
      </c>
      <c r="N8" s="12">
        <v>46136</v>
      </c>
      <c r="O8" s="30" t="s">
        <v>215</v>
      </c>
      <c r="R8" s="6"/>
    </row>
    <row r="9" spans="1:18" s="52" customFormat="1" ht="24" customHeight="1">
      <c r="A9" s="11">
        <v>7</v>
      </c>
      <c r="B9" s="22">
        <v>8</v>
      </c>
      <c r="C9" s="7" t="s">
        <v>273</v>
      </c>
      <c r="D9" s="8">
        <v>8702.98</v>
      </c>
      <c r="E9" s="8">
        <v>25777.9</v>
      </c>
      <c r="F9" s="136">
        <f t="shared" si="0"/>
        <v>-0.66238599730777137</v>
      </c>
      <c r="G9" s="127">
        <v>1451</v>
      </c>
      <c r="H9" s="137">
        <v>54</v>
      </c>
      <c r="I9" s="11">
        <f t="shared" si="1"/>
        <v>26.87037037037037</v>
      </c>
      <c r="J9" s="127">
        <v>9</v>
      </c>
      <c r="K9" s="10">
        <v>8</v>
      </c>
      <c r="L9" s="129">
        <v>917877</v>
      </c>
      <c r="M9" s="127">
        <v>109768</v>
      </c>
      <c r="N9" s="12">
        <v>46143</v>
      </c>
      <c r="O9" s="30" t="s">
        <v>40</v>
      </c>
      <c r="R9" s="6"/>
    </row>
    <row r="10" spans="1:18" s="52" customFormat="1" ht="24.9" customHeight="1">
      <c r="A10" s="11">
        <v>8</v>
      </c>
      <c r="B10" s="22">
        <v>7</v>
      </c>
      <c r="C10" s="7" t="s">
        <v>313</v>
      </c>
      <c r="D10" s="8">
        <v>6400.12</v>
      </c>
      <c r="E10" s="8">
        <v>27915.71</v>
      </c>
      <c r="F10" s="136">
        <f t="shared" si="0"/>
        <v>-0.77073411351529308</v>
      </c>
      <c r="G10" s="10">
        <v>1180</v>
      </c>
      <c r="H10" s="11">
        <v>119</v>
      </c>
      <c r="I10" s="11">
        <f t="shared" si="1"/>
        <v>9.9159663865546221</v>
      </c>
      <c r="J10" s="10">
        <v>12</v>
      </c>
      <c r="K10" s="10">
        <v>4</v>
      </c>
      <c r="L10" s="8">
        <v>88303.07</v>
      </c>
      <c r="M10" s="10">
        <v>16992</v>
      </c>
      <c r="N10" s="12">
        <v>46171</v>
      </c>
      <c r="O10" s="30" t="s">
        <v>44</v>
      </c>
      <c r="R10" s="6"/>
    </row>
    <row r="11" spans="1:18" s="52" customFormat="1" ht="24.9" customHeight="1">
      <c r="A11" s="11">
        <v>9</v>
      </c>
      <c r="B11" s="22">
        <v>6</v>
      </c>
      <c r="C11" s="7" t="s">
        <v>329</v>
      </c>
      <c r="D11" s="8">
        <v>5106.6400000000003</v>
      </c>
      <c r="E11" s="8">
        <v>30124.97</v>
      </c>
      <c r="F11" s="136">
        <f t="shared" si="0"/>
        <v>-0.83048481044130507</v>
      </c>
      <c r="G11" s="10">
        <v>978</v>
      </c>
      <c r="H11" s="11">
        <v>95</v>
      </c>
      <c r="I11" s="11">
        <f t="shared" si="1"/>
        <v>10.294736842105262</v>
      </c>
      <c r="J11" s="10">
        <v>14</v>
      </c>
      <c r="K11" s="10">
        <v>3</v>
      </c>
      <c r="L11" s="8">
        <v>66162.649999999994</v>
      </c>
      <c r="M11" s="10">
        <v>12392</v>
      </c>
      <c r="N11" s="12">
        <v>46178</v>
      </c>
      <c r="O11" s="30" t="s">
        <v>44</v>
      </c>
      <c r="R11" s="6"/>
    </row>
    <row r="12" spans="1:18" s="52" customFormat="1" ht="24.9" customHeight="1">
      <c r="A12" s="11">
        <v>10</v>
      </c>
      <c r="B12" s="10" t="s">
        <v>51</v>
      </c>
      <c r="C12" s="7" t="s">
        <v>358</v>
      </c>
      <c r="D12" s="8">
        <v>4523.7199999999993</v>
      </c>
      <c r="E12" s="10" t="s">
        <v>53</v>
      </c>
      <c r="F12" s="10" t="s">
        <v>53</v>
      </c>
      <c r="G12" s="10">
        <v>662</v>
      </c>
      <c r="H12" s="11">
        <v>104</v>
      </c>
      <c r="I12" s="11">
        <f t="shared" si="1"/>
        <v>6.365384615384615</v>
      </c>
      <c r="J12" s="10">
        <v>34</v>
      </c>
      <c r="K12" s="10">
        <v>1</v>
      </c>
      <c r="L12" s="8">
        <v>4523.72</v>
      </c>
      <c r="M12" s="10">
        <v>662</v>
      </c>
      <c r="N12" s="12">
        <v>46192</v>
      </c>
      <c r="O12" s="30" t="s">
        <v>49</v>
      </c>
      <c r="R12" s="6"/>
    </row>
    <row r="13" spans="1:18" s="52" customFormat="1" ht="24.9" customHeight="1">
      <c r="A13" s="11">
        <v>11</v>
      </c>
      <c r="B13" s="11" t="s">
        <v>51</v>
      </c>
      <c r="C13" s="13" t="s">
        <v>338</v>
      </c>
      <c r="D13" s="8">
        <v>4493.05</v>
      </c>
      <c r="E13" s="8">
        <v>105.3</v>
      </c>
      <c r="F13" s="136">
        <f>(D13-E13)/E13</f>
        <v>41.669040835707506</v>
      </c>
      <c r="G13" s="127">
        <v>742</v>
      </c>
      <c r="H13" s="137">
        <v>113</v>
      </c>
      <c r="I13" s="11">
        <f t="shared" si="1"/>
        <v>6.5663716814159292</v>
      </c>
      <c r="J13" s="127">
        <v>14</v>
      </c>
      <c r="K13" s="10">
        <v>1</v>
      </c>
      <c r="L13" s="129">
        <v>4598.3500000000004</v>
      </c>
      <c r="M13" s="127">
        <v>755</v>
      </c>
      <c r="N13" s="12">
        <v>46192</v>
      </c>
      <c r="O13" s="30" t="s">
        <v>44</v>
      </c>
      <c r="R13" s="6"/>
    </row>
    <row r="14" spans="1:18" s="52" customFormat="1" ht="24.9" customHeight="1">
      <c r="A14" s="11">
        <v>12</v>
      </c>
      <c r="B14" s="10" t="s">
        <v>57</v>
      </c>
      <c r="C14" s="7" t="s">
        <v>359</v>
      </c>
      <c r="D14" s="129">
        <v>4410.72</v>
      </c>
      <c r="E14" s="10" t="s">
        <v>53</v>
      </c>
      <c r="F14" s="10" t="s">
        <v>53</v>
      </c>
      <c r="G14" s="127">
        <v>504</v>
      </c>
      <c r="H14" s="11">
        <v>10</v>
      </c>
      <c r="I14" s="11">
        <f t="shared" si="1"/>
        <v>50.4</v>
      </c>
      <c r="J14" s="127">
        <v>10</v>
      </c>
      <c r="K14" s="10">
        <v>0</v>
      </c>
      <c r="L14" s="129">
        <v>4410.72</v>
      </c>
      <c r="M14" s="127">
        <v>504</v>
      </c>
      <c r="N14" s="12" t="s">
        <v>48</v>
      </c>
      <c r="O14" s="30" t="s">
        <v>60</v>
      </c>
      <c r="R14" s="6"/>
    </row>
    <row r="15" spans="1:18" s="52" customFormat="1" ht="24.9" customHeight="1">
      <c r="A15" s="11">
        <v>13</v>
      </c>
      <c r="B15" s="22">
        <v>10</v>
      </c>
      <c r="C15" s="7" t="s">
        <v>283</v>
      </c>
      <c r="D15" s="8">
        <v>3995.97</v>
      </c>
      <c r="E15" s="8">
        <v>15527.53</v>
      </c>
      <c r="F15" s="136">
        <f>(D15-E15)/E15</f>
        <v>-0.7426525661196598</v>
      </c>
      <c r="G15" s="10">
        <v>712</v>
      </c>
      <c r="H15" s="11">
        <v>53</v>
      </c>
      <c r="I15" s="11">
        <f t="shared" si="1"/>
        <v>13.433962264150944</v>
      </c>
      <c r="J15" s="6">
        <v>7</v>
      </c>
      <c r="K15" s="10">
        <v>7</v>
      </c>
      <c r="L15" s="138">
        <v>128195.78</v>
      </c>
      <c r="M15" s="6">
        <v>21985</v>
      </c>
      <c r="N15" s="12">
        <v>46150</v>
      </c>
      <c r="O15" s="30" t="s">
        <v>41</v>
      </c>
      <c r="R15" s="6"/>
    </row>
    <row r="16" spans="1:18" s="52" customFormat="1" ht="24.9" customHeight="1">
      <c r="A16" s="11">
        <v>14</v>
      </c>
      <c r="B16" s="22">
        <v>12</v>
      </c>
      <c r="C16" s="13" t="s">
        <v>343</v>
      </c>
      <c r="D16" s="118">
        <v>1806</v>
      </c>
      <c r="E16" s="8">
        <v>11917</v>
      </c>
      <c r="F16" s="136">
        <f>(D16-E16)/E16</f>
        <v>-0.8484517915582781</v>
      </c>
      <c r="G16" s="10">
        <v>336</v>
      </c>
      <c r="H16" s="10" t="s">
        <v>53</v>
      </c>
      <c r="I16" s="10" t="s">
        <v>53</v>
      </c>
      <c r="J16" s="10">
        <v>11</v>
      </c>
      <c r="K16" s="10">
        <v>2</v>
      </c>
      <c r="L16" s="8">
        <v>13724</v>
      </c>
      <c r="M16" s="10">
        <v>2235</v>
      </c>
      <c r="N16" s="12">
        <v>46185</v>
      </c>
      <c r="O16" s="30" t="s">
        <v>46</v>
      </c>
      <c r="R16" s="6"/>
    </row>
    <row r="17" spans="1:15" s="1" customFormat="1" ht="24.9" customHeight="1">
      <c r="A17" s="11">
        <v>15</v>
      </c>
      <c r="B17" s="22">
        <v>11</v>
      </c>
      <c r="C17" s="13" t="s">
        <v>225</v>
      </c>
      <c r="D17" s="8">
        <v>1786.15</v>
      </c>
      <c r="E17" s="8">
        <v>11978.64</v>
      </c>
      <c r="F17" s="136">
        <f>(D17-E17)/E17</f>
        <v>-0.85088874863924457</v>
      </c>
      <c r="G17" s="10">
        <v>310</v>
      </c>
      <c r="H17" s="11">
        <v>27</v>
      </c>
      <c r="I17" s="11">
        <f>G17/H17</f>
        <v>11.481481481481481</v>
      </c>
      <c r="J17" s="10">
        <v>6</v>
      </c>
      <c r="K17" s="10">
        <v>12</v>
      </c>
      <c r="L17" s="8">
        <v>526751</v>
      </c>
      <c r="M17" s="10">
        <v>84858</v>
      </c>
      <c r="N17" s="12">
        <v>46113</v>
      </c>
      <c r="O17" s="30" t="s">
        <v>215</v>
      </c>
    </row>
    <row r="18" spans="1:15" s="1" customFormat="1" ht="24.9" customHeight="1">
      <c r="A18" s="11">
        <v>16</v>
      </c>
      <c r="B18" s="22">
        <v>13</v>
      </c>
      <c r="C18" s="7" t="s">
        <v>302</v>
      </c>
      <c r="D18" s="8">
        <v>1497.76</v>
      </c>
      <c r="E18" s="8">
        <v>8758.57</v>
      </c>
      <c r="F18" s="136">
        <f>(D18-E18)/E18</f>
        <v>-0.82899491583671758</v>
      </c>
      <c r="G18" s="10">
        <v>243</v>
      </c>
      <c r="H18" s="11">
        <v>11</v>
      </c>
      <c r="I18" s="11">
        <f>G18/H18</f>
        <v>22.09090909090909</v>
      </c>
      <c r="J18" s="10">
        <v>3</v>
      </c>
      <c r="K18" s="10">
        <v>5</v>
      </c>
      <c r="L18" s="8">
        <v>106060</v>
      </c>
      <c r="M18" s="10">
        <v>12405</v>
      </c>
      <c r="N18" s="12">
        <v>46164</v>
      </c>
      <c r="O18" s="30" t="s">
        <v>40</v>
      </c>
    </row>
    <row r="19" spans="1:15" s="1" customFormat="1" ht="24.9" customHeight="1">
      <c r="A19" s="11">
        <v>17</v>
      </c>
      <c r="B19" s="10" t="s">
        <v>53</v>
      </c>
      <c r="C19" s="53" t="s">
        <v>37</v>
      </c>
      <c r="D19" s="8">
        <v>1308</v>
      </c>
      <c r="E19" s="10" t="s">
        <v>53</v>
      </c>
      <c r="F19" s="10" t="s">
        <v>53</v>
      </c>
      <c r="G19" s="10">
        <v>541</v>
      </c>
      <c r="H19" s="10" t="s">
        <v>53</v>
      </c>
      <c r="I19" s="10" t="s">
        <v>53</v>
      </c>
      <c r="J19" s="10">
        <v>4</v>
      </c>
      <c r="K19" s="10" t="s">
        <v>53</v>
      </c>
      <c r="L19" s="8">
        <v>115413</v>
      </c>
      <c r="M19" s="10">
        <v>22045</v>
      </c>
      <c r="N19" s="23">
        <v>45954</v>
      </c>
      <c r="O19" s="29" t="s">
        <v>46</v>
      </c>
    </row>
    <row r="20" spans="1:15" s="1" customFormat="1" ht="24.9" customHeight="1">
      <c r="A20" s="11">
        <v>18</v>
      </c>
      <c r="B20" s="10" t="s">
        <v>53</v>
      </c>
      <c r="C20" s="7" t="s">
        <v>360</v>
      </c>
      <c r="D20" s="8">
        <v>1191.78</v>
      </c>
      <c r="E20" s="10" t="s">
        <v>53</v>
      </c>
      <c r="F20" s="10" t="s">
        <v>53</v>
      </c>
      <c r="G20" s="10">
        <v>181</v>
      </c>
      <c r="H20" s="11">
        <v>26</v>
      </c>
      <c r="I20" s="11">
        <f>G20/H20</f>
        <v>6.9615384615384617</v>
      </c>
      <c r="J20" s="10">
        <v>8</v>
      </c>
      <c r="K20" s="10" t="s">
        <v>53</v>
      </c>
      <c r="L20" s="8">
        <v>1190.78</v>
      </c>
      <c r="M20" s="10">
        <v>181</v>
      </c>
      <c r="N20" s="12">
        <v>46192</v>
      </c>
      <c r="O20" s="30" t="s">
        <v>45</v>
      </c>
    </row>
    <row r="21" spans="1:15" s="1" customFormat="1" ht="24.9" customHeight="1">
      <c r="A21" s="11">
        <v>19</v>
      </c>
      <c r="B21" s="11">
        <v>25</v>
      </c>
      <c r="C21" s="13" t="s">
        <v>340</v>
      </c>
      <c r="D21" s="8">
        <v>694</v>
      </c>
      <c r="E21" s="8">
        <v>368.1</v>
      </c>
      <c r="F21" s="136">
        <f>(D21-E21)/E21</f>
        <v>0.88535723988046711</v>
      </c>
      <c r="G21" s="10">
        <v>112</v>
      </c>
      <c r="H21" s="10" t="s">
        <v>53</v>
      </c>
      <c r="I21" s="10" t="s">
        <v>53</v>
      </c>
      <c r="J21" s="10" t="s">
        <v>53</v>
      </c>
      <c r="K21" s="10" t="s">
        <v>53</v>
      </c>
      <c r="L21" s="10" t="s">
        <v>53</v>
      </c>
      <c r="M21" s="10" t="s">
        <v>53</v>
      </c>
      <c r="N21" s="12">
        <v>46171</v>
      </c>
      <c r="O21" s="30" t="s">
        <v>341</v>
      </c>
    </row>
    <row r="22" spans="1:15" s="1" customFormat="1" ht="24.9" customHeight="1">
      <c r="A22" s="11">
        <v>20</v>
      </c>
      <c r="B22" s="10" t="s">
        <v>53</v>
      </c>
      <c r="C22" s="7" t="s">
        <v>356</v>
      </c>
      <c r="D22" s="8">
        <v>570</v>
      </c>
      <c r="E22" s="10" t="s">
        <v>53</v>
      </c>
      <c r="F22" s="10" t="s">
        <v>53</v>
      </c>
      <c r="G22" s="10">
        <v>248</v>
      </c>
      <c r="H22" s="10" t="s">
        <v>53</v>
      </c>
      <c r="I22" s="10" t="s">
        <v>53</v>
      </c>
      <c r="J22" s="10">
        <v>4</v>
      </c>
      <c r="K22" s="10" t="s">
        <v>53</v>
      </c>
      <c r="L22" s="8">
        <v>24652</v>
      </c>
      <c r="M22" s="10">
        <v>4767</v>
      </c>
      <c r="N22" s="12">
        <v>45919</v>
      </c>
      <c r="O22" s="30" t="s">
        <v>46</v>
      </c>
    </row>
    <row r="23" spans="1:15" s="1" customFormat="1" ht="24.9" customHeight="1">
      <c r="A23" s="11">
        <v>21</v>
      </c>
      <c r="B23" s="11">
        <v>21</v>
      </c>
      <c r="C23" s="13" t="s">
        <v>264</v>
      </c>
      <c r="D23" s="8">
        <v>455.65</v>
      </c>
      <c r="E23" s="8">
        <v>587.28</v>
      </c>
      <c r="F23" s="136">
        <f>(D23-E23)/E23</f>
        <v>-0.22413499523225719</v>
      </c>
      <c r="G23" s="10">
        <v>126</v>
      </c>
      <c r="H23" s="11">
        <v>5</v>
      </c>
      <c r="I23" s="11">
        <f t="shared" ref="I23:I28" si="2">G23/H23</f>
        <v>25.2</v>
      </c>
      <c r="J23" s="10">
        <v>2</v>
      </c>
      <c r="K23" s="10">
        <v>10</v>
      </c>
      <c r="L23" s="10">
        <v>6344.52</v>
      </c>
      <c r="M23" s="10">
        <v>1217</v>
      </c>
      <c r="N23" s="12">
        <v>46129</v>
      </c>
      <c r="O23" s="30" t="s">
        <v>45</v>
      </c>
    </row>
    <row r="24" spans="1:15" s="1" customFormat="1" ht="24.9" customHeight="1">
      <c r="A24" s="11">
        <v>22</v>
      </c>
      <c r="B24" s="22">
        <v>14</v>
      </c>
      <c r="C24" s="7" t="s">
        <v>337</v>
      </c>
      <c r="D24" s="8">
        <v>454.4</v>
      </c>
      <c r="E24" s="8">
        <v>6575.62</v>
      </c>
      <c r="F24" s="136">
        <f>(D24-E24)/E24</f>
        <v>-0.93089625008744425</v>
      </c>
      <c r="G24" s="140">
        <v>66</v>
      </c>
      <c r="H24" s="141">
        <v>4</v>
      </c>
      <c r="I24" s="11">
        <f t="shared" si="2"/>
        <v>16.5</v>
      </c>
      <c r="J24" s="141">
        <v>1</v>
      </c>
      <c r="K24" s="10">
        <v>3</v>
      </c>
      <c r="L24" s="139">
        <v>19760.3</v>
      </c>
      <c r="M24" s="141">
        <v>2804</v>
      </c>
      <c r="N24" s="12">
        <v>46178</v>
      </c>
      <c r="O24" s="30" t="s">
        <v>41</v>
      </c>
    </row>
    <row r="25" spans="1:15" s="1" customFormat="1" ht="24.9" customHeight="1">
      <c r="A25" s="11">
        <v>23</v>
      </c>
      <c r="B25" s="10" t="s">
        <v>53</v>
      </c>
      <c r="C25" s="7" t="s">
        <v>238</v>
      </c>
      <c r="D25" s="8">
        <v>451.23</v>
      </c>
      <c r="E25" s="10" t="s">
        <v>53</v>
      </c>
      <c r="F25" s="10" t="s">
        <v>53</v>
      </c>
      <c r="G25" s="10">
        <v>72</v>
      </c>
      <c r="H25" s="11">
        <v>7</v>
      </c>
      <c r="I25" s="11">
        <f t="shared" si="2"/>
        <v>10.285714285714286</v>
      </c>
      <c r="J25" s="10">
        <v>2</v>
      </c>
      <c r="K25" s="10" t="s">
        <v>53</v>
      </c>
      <c r="L25" s="8">
        <v>199089.42</v>
      </c>
      <c r="M25" s="10">
        <v>27530</v>
      </c>
      <c r="N25" s="23">
        <v>46122</v>
      </c>
      <c r="O25" s="29" t="s">
        <v>47</v>
      </c>
    </row>
    <row r="26" spans="1:15" s="1" customFormat="1" ht="24.9" customHeight="1">
      <c r="A26" s="11">
        <v>24</v>
      </c>
      <c r="B26" s="10" t="s">
        <v>53</v>
      </c>
      <c r="C26" s="7" t="s">
        <v>195</v>
      </c>
      <c r="D26" s="8">
        <v>426</v>
      </c>
      <c r="E26" s="10" t="s">
        <v>53</v>
      </c>
      <c r="F26" s="10" t="s">
        <v>53</v>
      </c>
      <c r="G26" s="10">
        <v>62</v>
      </c>
      <c r="H26" s="11">
        <v>1</v>
      </c>
      <c r="I26" s="11">
        <f t="shared" si="2"/>
        <v>62</v>
      </c>
      <c r="J26" s="10">
        <v>1</v>
      </c>
      <c r="K26" s="10" t="s">
        <v>53</v>
      </c>
      <c r="L26" s="8">
        <v>3115.75</v>
      </c>
      <c r="M26" s="10">
        <v>497</v>
      </c>
      <c r="N26" s="12">
        <v>46104</v>
      </c>
      <c r="O26" s="29" t="s">
        <v>47</v>
      </c>
    </row>
    <row r="27" spans="1:15" s="1" customFormat="1" ht="24.9" customHeight="1">
      <c r="A27" s="11">
        <v>25</v>
      </c>
      <c r="B27" s="22">
        <v>17</v>
      </c>
      <c r="C27" s="145" t="s">
        <v>321</v>
      </c>
      <c r="D27" s="8">
        <v>390.87</v>
      </c>
      <c r="E27" s="8">
        <v>1497.04</v>
      </c>
      <c r="F27" s="136">
        <f>(D27-E27)/E27</f>
        <v>-0.7389047720835783</v>
      </c>
      <c r="G27" s="140">
        <v>49</v>
      </c>
      <c r="H27" s="141">
        <v>4</v>
      </c>
      <c r="I27" s="11">
        <f t="shared" si="2"/>
        <v>12.25</v>
      </c>
      <c r="J27" s="141">
        <v>1</v>
      </c>
      <c r="K27" s="10">
        <v>4</v>
      </c>
      <c r="L27" s="139">
        <v>22714.31</v>
      </c>
      <c r="M27" s="141">
        <v>3174</v>
      </c>
      <c r="N27" s="147">
        <v>46171</v>
      </c>
      <c r="O27" s="148" t="s">
        <v>44</v>
      </c>
    </row>
    <row r="28" spans="1:15" s="1" customFormat="1" ht="24.9" customHeight="1">
      <c r="A28" s="11">
        <v>26</v>
      </c>
      <c r="B28" s="10" t="s">
        <v>53</v>
      </c>
      <c r="C28" s="13" t="s">
        <v>198</v>
      </c>
      <c r="D28" s="8">
        <v>258</v>
      </c>
      <c r="E28" s="10" t="s">
        <v>53</v>
      </c>
      <c r="F28" s="10" t="s">
        <v>53</v>
      </c>
      <c r="G28" s="10">
        <v>36</v>
      </c>
      <c r="H28" s="11">
        <v>1</v>
      </c>
      <c r="I28" s="11">
        <f t="shared" si="2"/>
        <v>36</v>
      </c>
      <c r="J28" s="10">
        <v>1</v>
      </c>
      <c r="K28" s="10" t="s">
        <v>53</v>
      </c>
      <c r="L28" s="8">
        <v>5892.99</v>
      </c>
      <c r="M28" s="10">
        <v>843</v>
      </c>
      <c r="N28" s="23">
        <v>46104</v>
      </c>
      <c r="O28" s="29" t="s">
        <v>47</v>
      </c>
    </row>
    <row r="29" spans="1:15" s="1" customFormat="1" ht="24.9" customHeight="1">
      <c r="A29" s="11">
        <v>27</v>
      </c>
      <c r="B29" s="22">
        <v>18</v>
      </c>
      <c r="C29" s="7" t="s">
        <v>269</v>
      </c>
      <c r="D29" s="8">
        <v>170</v>
      </c>
      <c r="E29" s="8">
        <v>902</v>
      </c>
      <c r="F29" s="136">
        <f>(D29-E29)/E29</f>
        <v>-0.81152993348115299</v>
      </c>
      <c r="G29" s="10">
        <v>33</v>
      </c>
      <c r="H29" s="10" t="s">
        <v>53</v>
      </c>
      <c r="I29" s="10" t="s">
        <v>53</v>
      </c>
      <c r="J29" s="10">
        <v>2</v>
      </c>
      <c r="K29" s="11">
        <v>9</v>
      </c>
      <c r="L29" s="8">
        <v>74941</v>
      </c>
      <c r="M29" s="10">
        <v>13571</v>
      </c>
      <c r="N29" s="12">
        <v>46136</v>
      </c>
      <c r="O29" s="30" t="s">
        <v>46</v>
      </c>
    </row>
    <row r="30" spans="1:15" s="1" customFormat="1" ht="24.9" customHeight="1">
      <c r="A30" s="11">
        <v>28</v>
      </c>
      <c r="B30" s="10" t="s">
        <v>53</v>
      </c>
      <c r="C30" s="7" t="s">
        <v>346</v>
      </c>
      <c r="D30" s="8">
        <v>153.43</v>
      </c>
      <c r="E30" s="10" t="s">
        <v>53</v>
      </c>
      <c r="F30" s="10" t="s">
        <v>53</v>
      </c>
      <c r="G30" s="10">
        <v>25</v>
      </c>
      <c r="H30" s="11">
        <v>2</v>
      </c>
      <c r="I30" s="11">
        <f t="shared" ref="I30:I40" si="3">G30/H30</f>
        <v>12.5</v>
      </c>
      <c r="J30" s="10">
        <v>2</v>
      </c>
      <c r="K30" s="10" t="s">
        <v>53</v>
      </c>
      <c r="L30" s="8">
        <v>49751.71</v>
      </c>
      <c r="M30" s="10">
        <v>7028</v>
      </c>
      <c r="N30" s="12">
        <v>46104</v>
      </c>
      <c r="O30" s="29" t="s">
        <v>47</v>
      </c>
    </row>
    <row r="31" spans="1:15" s="1" customFormat="1" ht="24.9" customHeight="1">
      <c r="A31" s="11">
        <v>29</v>
      </c>
      <c r="B31" s="10" t="s">
        <v>53</v>
      </c>
      <c r="C31" s="7" t="s">
        <v>347</v>
      </c>
      <c r="D31" s="8">
        <v>149.76</v>
      </c>
      <c r="E31" s="10" t="s">
        <v>53</v>
      </c>
      <c r="F31" s="10" t="s">
        <v>53</v>
      </c>
      <c r="G31" s="10">
        <v>24</v>
      </c>
      <c r="H31" s="11">
        <v>2</v>
      </c>
      <c r="I31" s="11">
        <f t="shared" si="3"/>
        <v>12</v>
      </c>
      <c r="J31" s="10">
        <v>1</v>
      </c>
      <c r="K31" s="10" t="s">
        <v>53</v>
      </c>
      <c r="L31" s="8">
        <v>35695.32</v>
      </c>
      <c r="M31" s="10">
        <v>5545</v>
      </c>
      <c r="N31" s="12">
        <v>45926</v>
      </c>
      <c r="O31" s="29" t="s">
        <v>47</v>
      </c>
    </row>
    <row r="32" spans="1:15" s="1" customFormat="1" ht="24.9" customHeight="1">
      <c r="A32" s="11">
        <v>30</v>
      </c>
      <c r="B32" s="11">
        <v>31</v>
      </c>
      <c r="C32" s="13" t="s">
        <v>184</v>
      </c>
      <c r="D32" s="8">
        <v>131</v>
      </c>
      <c r="E32" s="8">
        <v>178</v>
      </c>
      <c r="F32" s="136">
        <f>(D32-E32)/E32</f>
        <v>-0.2640449438202247</v>
      </c>
      <c r="G32" s="141">
        <v>21</v>
      </c>
      <c r="H32" s="141">
        <v>1</v>
      </c>
      <c r="I32" s="11">
        <f t="shared" si="3"/>
        <v>21</v>
      </c>
      <c r="J32" s="141">
        <v>1</v>
      </c>
      <c r="K32" s="10">
        <v>14</v>
      </c>
      <c r="L32" s="139">
        <v>699247.1</v>
      </c>
      <c r="M32" s="141">
        <v>79344</v>
      </c>
      <c r="N32" s="12">
        <v>46101</v>
      </c>
      <c r="O32" s="30" t="s">
        <v>41</v>
      </c>
    </row>
    <row r="33" spans="1:15" s="1" customFormat="1" ht="24.9" customHeight="1">
      <c r="A33" s="11">
        <v>31</v>
      </c>
      <c r="B33" s="10" t="s">
        <v>53</v>
      </c>
      <c r="C33" s="7" t="s">
        <v>176</v>
      </c>
      <c r="D33" s="8">
        <v>118.45</v>
      </c>
      <c r="E33" s="10" t="s">
        <v>53</v>
      </c>
      <c r="F33" s="10" t="s">
        <v>53</v>
      </c>
      <c r="G33" s="10">
        <v>24</v>
      </c>
      <c r="H33" s="11">
        <v>2</v>
      </c>
      <c r="I33" s="11">
        <f t="shared" si="3"/>
        <v>12</v>
      </c>
      <c r="J33" s="10">
        <v>2</v>
      </c>
      <c r="K33" s="10">
        <v>15</v>
      </c>
      <c r="L33" s="8">
        <v>393511</v>
      </c>
      <c r="M33" s="10">
        <v>65708</v>
      </c>
      <c r="N33" s="12">
        <v>46087</v>
      </c>
      <c r="O33" s="30" t="s">
        <v>40</v>
      </c>
    </row>
    <row r="34" spans="1:15" s="1" customFormat="1" ht="24.9" customHeight="1">
      <c r="A34" s="11">
        <v>32</v>
      </c>
      <c r="B34" s="11">
        <v>29</v>
      </c>
      <c r="C34" s="13" t="s">
        <v>86</v>
      </c>
      <c r="D34" s="8">
        <v>106.85</v>
      </c>
      <c r="E34" s="8">
        <v>213.75</v>
      </c>
      <c r="F34" s="136">
        <f>(D34-E34)/E34</f>
        <v>-0.50011695906432752</v>
      </c>
      <c r="G34" s="10">
        <v>19</v>
      </c>
      <c r="H34" s="11">
        <v>2</v>
      </c>
      <c r="I34" s="11">
        <f t="shared" si="3"/>
        <v>9.5</v>
      </c>
      <c r="J34" s="10">
        <v>1</v>
      </c>
      <c r="K34" s="10" t="s">
        <v>53</v>
      </c>
      <c r="L34" s="8">
        <v>41255</v>
      </c>
      <c r="M34" s="10">
        <v>6544</v>
      </c>
      <c r="N34" s="12">
        <v>46038</v>
      </c>
      <c r="O34" s="30" t="s">
        <v>272</v>
      </c>
    </row>
    <row r="35" spans="1:15" s="1" customFormat="1" ht="24.9" customHeight="1">
      <c r="A35" s="11">
        <v>33</v>
      </c>
      <c r="B35" s="10" t="s">
        <v>53</v>
      </c>
      <c r="C35" s="18" t="s">
        <v>78</v>
      </c>
      <c r="D35" s="8">
        <v>93.59</v>
      </c>
      <c r="E35" s="10" t="s">
        <v>53</v>
      </c>
      <c r="F35" s="10" t="s">
        <v>53</v>
      </c>
      <c r="G35" s="10">
        <v>15</v>
      </c>
      <c r="H35" s="11">
        <v>1</v>
      </c>
      <c r="I35" s="11">
        <f t="shared" si="3"/>
        <v>15</v>
      </c>
      <c r="J35" s="10">
        <v>1</v>
      </c>
      <c r="K35" s="10" t="s">
        <v>53</v>
      </c>
      <c r="L35" s="8">
        <v>153222.79</v>
      </c>
      <c r="M35" s="10">
        <v>21226</v>
      </c>
      <c r="N35" s="23">
        <v>46038</v>
      </c>
      <c r="O35" s="29" t="s">
        <v>47</v>
      </c>
    </row>
    <row r="36" spans="1:15" s="1" customFormat="1" ht="24.9" customHeight="1">
      <c r="A36" s="11">
        <v>34</v>
      </c>
      <c r="B36" s="10" t="s">
        <v>53</v>
      </c>
      <c r="C36" s="143" t="s">
        <v>199</v>
      </c>
      <c r="D36" s="8">
        <v>90.3</v>
      </c>
      <c r="E36" s="10" t="s">
        <v>53</v>
      </c>
      <c r="F36" s="10" t="s">
        <v>53</v>
      </c>
      <c r="G36" s="10">
        <v>14</v>
      </c>
      <c r="H36" s="11">
        <v>2</v>
      </c>
      <c r="I36" s="11">
        <f t="shared" si="3"/>
        <v>7</v>
      </c>
      <c r="J36" s="10">
        <v>1</v>
      </c>
      <c r="K36" s="10" t="s">
        <v>53</v>
      </c>
      <c r="L36" s="8">
        <v>4093.54</v>
      </c>
      <c r="M36" s="10">
        <v>793</v>
      </c>
      <c r="N36" s="23">
        <v>46104</v>
      </c>
      <c r="O36" s="29" t="s">
        <v>47</v>
      </c>
    </row>
    <row r="37" spans="1:15" s="1" customFormat="1" ht="24.9" customHeight="1">
      <c r="A37" s="11">
        <v>35</v>
      </c>
      <c r="B37" s="10" t="s">
        <v>53</v>
      </c>
      <c r="C37" s="145" t="s">
        <v>202</v>
      </c>
      <c r="D37" s="8">
        <v>66.05</v>
      </c>
      <c r="E37" s="10" t="s">
        <v>53</v>
      </c>
      <c r="F37" s="10" t="s">
        <v>53</v>
      </c>
      <c r="G37" s="10">
        <v>9</v>
      </c>
      <c r="H37" s="11">
        <v>2</v>
      </c>
      <c r="I37" s="11">
        <f t="shared" si="3"/>
        <v>4.5</v>
      </c>
      <c r="J37" s="10">
        <v>1</v>
      </c>
      <c r="K37" s="10" t="s">
        <v>53</v>
      </c>
      <c r="L37" s="8">
        <v>1821.15</v>
      </c>
      <c r="M37" s="10">
        <v>314</v>
      </c>
      <c r="N37" s="12">
        <v>46104</v>
      </c>
      <c r="O37" s="29" t="s">
        <v>47</v>
      </c>
    </row>
    <row r="38" spans="1:15" s="1" customFormat="1" ht="24.9" customHeight="1">
      <c r="A38" s="11">
        <v>36</v>
      </c>
      <c r="B38" s="10" t="s">
        <v>53</v>
      </c>
      <c r="C38" s="7" t="s">
        <v>355</v>
      </c>
      <c r="D38" s="8">
        <v>45</v>
      </c>
      <c r="E38" s="10" t="s">
        <v>53</v>
      </c>
      <c r="F38" s="10" t="s">
        <v>53</v>
      </c>
      <c r="G38" s="10">
        <v>9</v>
      </c>
      <c r="H38" s="11">
        <v>1</v>
      </c>
      <c r="I38" s="11">
        <f t="shared" si="3"/>
        <v>9</v>
      </c>
      <c r="J38" s="10">
        <v>1</v>
      </c>
      <c r="K38" s="10" t="s">
        <v>53</v>
      </c>
      <c r="L38" s="8">
        <v>2886</v>
      </c>
      <c r="M38" s="10">
        <v>468</v>
      </c>
      <c r="N38" s="12">
        <v>46080</v>
      </c>
      <c r="O38" s="30" t="s">
        <v>215</v>
      </c>
    </row>
    <row r="39" spans="1:15" s="1" customFormat="1" ht="24.9" customHeight="1">
      <c r="A39" s="11">
        <v>37</v>
      </c>
      <c r="B39" s="22">
        <v>19</v>
      </c>
      <c r="C39" s="145" t="s">
        <v>279</v>
      </c>
      <c r="D39" s="8">
        <v>40</v>
      </c>
      <c r="E39" s="8">
        <v>758.5</v>
      </c>
      <c r="F39" s="136">
        <f>(D39-E39)/E39</f>
        <v>-0.94726433750823991</v>
      </c>
      <c r="G39" s="10">
        <v>8</v>
      </c>
      <c r="H39" s="11">
        <v>2</v>
      </c>
      <c r="I39" s="11">
        <f t="shared" si="3"/>
        <v>4</v>
      </c>
      <c r="J39" s="10">
        <v>1</v>
      </c>
      <c r="K39" s="10">
        <v>8</v>
      </c>
      <c r="L39" s="8">
        <v>19375.060000000001</v>
      </c>
      <c r="M39" s="10">
        <v>3874</v>
      </c>
      <c r="N39" s="12">
        <v>46143</v>
      </c>
      <c r="O39" s="30" t="s">
        <v>49</v>
      </c>
    </row>
    <row r="40" spans="1:15" s="1" customFormat="1" ht="24.9" customHeight="1">
      <c r="A40" s="11">
        <v>38</v>
      </c>
      <c r="B40" s="10" t="s">
        <v>53</v>
      </c>
      <c r="C40" s="135" t="s">
        <v>236</v>
      </c>
      <c r="D40" s="8">
        <v>31.93</v>
      </c>
      <c r="E40" s="10" t="s">
        <v>53</v>
      </c>
      <c r="F40" s="10" t="s">
        <v>53</v>
      </c>
      <c r="G40" s="10">
        <v>5</v>
      </c>
      <c r="H40" s="11">
        <v>1</v>
      </c>
      <c r="I40" s="11">
        <f t="shared" si="3"/>
        <v>5</v>
      </c>
      <c r="J40" s="10">
        <v>1</v>
      </c>
      <c r="K40" s="10" t="s">
        <v>53</v>
      </c>
      <c r="L40" s="8">
        <v>26698.42</v>
      </c>
      <c r="M40" s="10">
        <v>3654</v>
      </c>
      <c r="N40" s="23">
        <v>46104</v>
      </c>
      <c r="O40" s="29" t="s">
        <v>47</v>
      </c>
    </row>
    <row r="41" spans="1:15" s="1" customFormat="1" ht="24.9" customHeight="1">
      <c r="A41" s="11">
        <v>39</v>
      </c>
      <c r="B41" s="11">
        <v>26</v>
      </c>
      <c r="C41" s="145" t="s">
        <v>306</v>
      </c>
      <c r="D41" s="8">
        <v>26</v>
      </c>
      <c r="E41" s="8">
        <v>289</v>
      </c>
      <c r="F41" s="136">
        <f>(D41-E41)/E41</f>
        <v>-0.91003460207612452</v>
      </c>
      <c r="G41" s="10">
        <v>6</v>
      </c>
      <c r="H41" s="10" t="s">
        <v>53</v>
      </c>
      <c r="I41" s="10" t="s">
        <v>53</v>
      </c>
      <c r="J41" s="10">
        <v>1</v>
      </c>
      <c r="K41" s="10">
        <v>6</v>
      </c>
      <c r="L41" s="8">
        <v>13928</v>
      </c>
      <c r="M41" s="10">
        <v>2905</v>
      </c>
      <c r="N41" s="12">
        <v>46157</v>
      </c>
      <c r="O41" s="30" t="s">
        <v>46</v>
      </c>
    </row>
    <row r="42" spans="1:15" s="1" customFormat="1" ht="24.9" customHeight="1">
      <c r="A42" s="11">
        <v>40</v>
      </c>
      <c r="B42" s="10" t="s">
        <v>53</v>
      </c>
      <c r="C42" s="7" t="s">
        <v>295</v>
      </c>
      <c r="D42" s="8">
        <v>26</v>
      </c>
      <c r="E42" s="10" t="s">
        <v>53</v>
      </c>
      <c r="F42" s="10" t="s">
        <v>53</v>
      </c>
      <c r="G42" s="10">
        <v>6</v>
      </c>
      <c r="H42" s="11">
        <v>1</v>
      </c>
      <c r="I42" s="11">
        <f t="shared" ref="I42:I48" si="4">G42/H42</f>
        <v>6</v>
      </c>
      <c r="J42" s="10">
        <v>1</v>
      </c>
      <c r="K42" s="10" t="s">
        <v>53</v>
      </c>
      <c r="L42" s="8">
        <v>9588.65</v>
      </c>
      <c r="M42" s="10">
        <v>1270</v>
      </c>
      <c r="N42" s="12">
        <v>46104</v>
      </c>
      <c r="O42" s="29" t="s">
        <v>47</v>
      </c>
    </row>
    <row r="43" spans="1:15" s="1" customFormat="1" ht="24.9" customHeight="1">
      <c r="A43" s="11">
        <v>41</v>
      </c>
      <c r="B43" s="10" t="s">
        <v>53</v>
      </c>
      <c r="C43" s="145" t="s">
        <v>38</v>
      </c>
      <c r="D43" s="8">
        <v>25.8</v>
      </c>
      <c r="E43" s="10" t="s">
        <v>53</v>
      </c>
      <c r="F43" s="10" t="s">
        <v>53</v>
      </c>
      <c r="G43" s="10">
        <v>4</v>
      </c>
      <c r="H43" s="11">
        <v>1</v>
      </c>
      <c r="I43" s="11">
        <f t="shared" si="4"/>
        <v>4</v>
      </c>
      <c r="J43" s="10">
        <v>1</v>
      </c>
      <c r="K43" s="10" t="s">
        <v>53</v>
      </c>
      <c r="L43" s="8">
        <v>3212.35</v>
      </c>
      <c r="M43" s="10">
        <v>625</v>
      </c>
      <c r="N43" s="10" t="s">
        <v>53</v>
      </c>
      <c r="O43" s="29" t="s">
        <v>47</v>
      </c>
    </row>
    <row r="44" spans="1:15" s="1" customFormat="1" ht="24.9" customHeight="1">
      <c r="A44" s="11">
        <v>42</v>
      </c>
      <c r="B44" s="10" t="s">
        <v>53</v>
      </c>
      <c r="C44" s="7" t="s">
        <v>349</v>
      </c>
      <c r="D44" s="8">
        <v>12</v>
      </c>
      <c r="E44" s="10" t="s">
        <v>53</v>
      </c>
      <c r="F44" s="10" t="s">
        <v>53</v>
      </c>
      <c r="G44" s="10">
        <v>3</v>
      </c>
      <c r="H44" s="11">
        <v>1</v>
      </c>
      <c r="I44" s="11">
        <f t="shared" si="4"/>
        <v>3</v>
      </c>
      <c r="J44" s="10">
        <v>1</v>
      </c>
      <c r="K44" s="10" t="s">
        <v>53</v>
      </c>
      <c r="L44" s="8">
        <v>379</v>
      </c>
      <c r="M44" s="10">
        <v>72</v>
      </c>
      <c r="N44" s="12">
        <v>46024</v>
      </c>
      <c r="O44" s="29" t="s">
        <v>47</v>
      </c>
    </row>
    <row r="45" spans="1:15" s="1" customFormat="1" ht="24.9" customHeight="1">
      <c r="A45" s="11">
        <v>43</v>
      </c>
      <c r="B45" s="10" t="s">
        <v>53</v>
      </c>
      <c r="C45" s="145" t="s">
        <v>204</v>
      </c>
      <c r="D45" s="8">
        <v>11</v>
      </c>
      <c r="E45" s="10" t="s">
        <v>53</v>
      </c>
      <c r="F45" s="10" t="s">
        <v>53</v>
      </c>
      <c r="G45" s="10">
        <v>3</v>
      </c>
      <c r="H45" s="11">
        <v>1</v>
      </c>
      <c r="I45" s="11">
        <f t="shared" si="4"/>
        <v>3</v>
      </c>
      <c r="J45" s="10">
        <v>1</v>
      </c>
      <c r="K45" s="10" t="s">
        <v>53</v>
      </c>
      <c r="L45" s="8">
        <v>59.5</v>
      </c>
      <c r="M45" s="10">
        <v>13</v>
      </c>
      <c r="N45" s="12">
        <v>46104</v>
      </c>
      <c r="O45" s="29" t="s">
        <v>47</v>
      </c>
    </row>
    <row r="46" spans="1:15" s="1" customFormat="1" ht="24.9" customHeight="1">
      <c r="A46" s="11">
        <v>44</v>
      </c>
      <c r="B46" s="10" t="s">
        <v>53</v>
      </c>
      <c r="C46" s="145" t="s">
        <v>210</v>
      </c>
      <c r="D46" s="8">
        <v>11</v>
      </c>
      <c r="E46" s="10" t="s">
        <v>53</v>
      </c>
      <c r="F46" s="10" t="s">
        <v>53</v>
      </c>
      <c r="G46" s="10">
        <v>3</v>
      </c>
      <c r="H46" s="11">
        <v>1</v>
      </c>
      <c r="I46" s="11">
        <f t="shared" si="4"/>
        <v>3</v>
      </c>
      <c r="J46" s="10">
        <v>1</v>
      </c>
      <c r="K46" s="10" t="s">
        <v>53</v>
      </c>
      <c r="L46" s="8">
        <v>870.61</v>
      </c>
      <c r="M46" s="10">
        <v>153</v>
      </c>
      <c r="N46" s="12">
        <v>46087</v>
      </c>
      <c r="O46" s="29" t="s">
        <v>47</v>
      </c>
    </row>
    <row r="47" spans="1:15" s="1" customFormat="1" ht="24.9" customHeight="1">
      <c r="A47" s="11">
        <v>45</v>
      </c>
      <c r="B47" s="11">
        <v>34</v>
      </c>
      <c r="C47" s="13" t="s">
        <v>98</v>
      </c>
      <c r="D47" s="8">
        <v>10</v>
      </c>
      <c r="E47" s="8">
        <v>89.5</v>
      </c>
      <c r="F47" s="136">
        <f>(D47-E47)/E47</f>
        <v>-0.88826815642458101</v>
      </c>
      <c r="G47" s="10">
        <v>3</v>
      </c>
      <c r="H47" s="11">
        <v>1</v>
      </c>
      <c r="I47" s="11">
        <f t="shared" si="4"/>
        <v>3</v>
      </c>
      <c r="J47" s="10">
        <v>1</v>
      </c>
      <c r="K47" s="10"/>
      <c r="L47" s="8">
        <v>160099</v>
      </c>
      <c r="M47" s="10">
        <v>22218</v>
      </c>
      <c r="N47" s="12">
        <v>46045</v>
      </c>
      <c r="O47" s="30" t="s">
        <v>88</v>
      </c>
    </row>
    <row r="48" spans="1:15" s="1" customFormat="1" ht="24.9" customHeight="1">
      <c r="A48" s="11">
        <v>46</v>
      </c>
      <c r="B48" s="10" t="s">
        <v>53</v>
      </c>
      <c r="C48" s="7" t="s">
        <v>30</v>
      </c>
      <c r="D48" s="8">
        <v>0</v>
      </c>
      <c r="E48" s="10" t="s">
        <v>53</v>
      </c>
      <c r="F48" s="10" t="s">
        <v>53</v>
      </c>
      <c r="G48" s="10">
        <v>2</v>
      </c>
      <c r="H48" s="11">
        <v>1</v>
      </c>
      <c r="I48" s="11">
        <f t="shared" si="4"/>
        <v>2</v>
      </c>
      <c r="J48" s="10">
        <v>1</v>
      </c>
      <c r="K48" s="10" t="s">
        <v>53</v>
      </c>
      <c r="L48" s="8">
        <v>76920</v>
      </c>
      <c r="M48" s="10">
        <v>11210</v>
      </c>
      <c r="N48" s="23">
        <v>45961</v>
      </c>
      <c r="O48" s="29" t="s">
        <v>215</v>
      </c>
    </row>
    <row r="49" spans="1:19" ht="24.6" customHeight="1">
      <c r="A49" s="22"/>
      <c r="B49" s="22"/>
      <c r="C49" s="130" t="s">
        <v>361</v>
      </c>
      <c r="D49" s="131">
        <f>SUBTOTAL(109,Table1324567891011121314151617181920212223242526[Pajamos 
(GBO)])</f>
        <v>324702.40999999997</v>
      </c>
      <c r="E49" s="132">
        <f>SUBTOTAL(109,Table1324567891011121314151617181920212223242526[Pajamos 
praeita sav.
(GBO LW)])</f>
        <v>515010.5500000001</v>
      </c>
      <c r="F49" s="133">
        <f>(D49-E49)/E49</f>
        <v>-0.36952279909605751</v>
      </c>
      <c r="G49" s="134">
        <f>SUBTOTAL(109,Table1324567891011121314151617181920212223242526[Žiūrovų sk. 
(ADM)])</f>
        <v>49672</v>
      </c>
      <c r="H49" s="22"/>
      <c r="I49" s="22"/>
      <c r="J49" s="21"/>
      <c r="K49" s="10"/>
      <c r="L49" s="8"/>
      <c r="M49" s="10"/>
      <c r="N49" s="23"/>
      <c r="O49" s="29" t="s">
        <v>15</v>
      </c>
    </row>
    <row r="50" spans="1:19">
      <c r="F50" s="68"/>
      <c r="L50" s="70"/>
    </row>
    <row r="51" spans="1:19">
      <c r="F51" s="68"/>
      <c r="L51" s="70"/>
    </row>
    <row r="52" spans="1:19">
      <c r="F52" s="68"/>
      <c r="L52" s="70"/>
    </row>
    <row r="53" spans="1:19">
      <c r="F53" s="68"/>
      <c r="L53" s="70"/>
    </row>
    <row r="54" spans="1:19">
      <c r="F54" s="68"/>
      <c r="L54" s="70"/>
    </row>
    <row r="55" spans="1:19">
      <c r="F55" s="68"/>
      <c r="L55" s="70"/>
    </row>
    <row r="56" spans="1:19">
      <c r="F56" s="68"/>
      <c r="L56" s="70"/>
    </row>
    <row r="57" spans="1:19">
      <c r="F57" s="68"/>
      <c r="L57" s="70"/>
    </row>
    <row r="58" spans="1:19">
      <c r="F58" s="68"/>
      <c r="L58" s="70"/>
    </row>
    <row r="59" spans="1:19" s="69" customFormat="1">
      <c r="A59" s="66"/>
      <c r="B59" s="26"/>
      <c r="C59" s="26"/>
      <c r="D59" s="67"/>
      <c r="E59" s="67"/>
      <c r="F59" s="68"/>
      <c r="H59" s="66"/>
      <c r="I59" s="26"/>
      <c r="L59" s="70"/>
      <c r="N59" s="71"/>
      <c r="O59" s="72"/>
      <c r="P59" s="26"/>
      <c r="Q59" s="26"/>
      <c r="R59" s="26"/>
      <c r="S59" s="26"/>
    </row>
    <row r="60" spans="1:19" s="69" customFormat="1">
      <c r="A60" s="66"/>
      <c r="B60" s="26"/>
      <c r="C60" s="26"/>
      <c r="D60" s="67"/>
      <c r="E60" s="67"/>
      <c r="F60" s="68"/>
      <c r="H60" s="66"/>
      <c r="I60" s="26"/>
      <c r="L60" s="70"/>
      <c r="N60" s="71"/>
      <c r="O60" s="72"/>
      <c r="P60" s="26"/>
      <c r="Q60" s="26"/>
      <c r="R60" s="26"/>
      <c r="S60" s="26"/>
    </row>
    <row r="61" spans="1:19" s="69" customFormat="1">
      <c r="A61" s="66"/>
      <c r="B61" s="26"/>
      <c r="C61" s="26"/>
      <c r="D61" s="67"/>
      <c r="E61" s="67"/>
      <c r="F61" s="68"/>
      <c r="H61" s="66"/>
      <c r="I61" s="26"/>
      <c r="L61" s="70"/>
      <c r="N61" s="71"/>
      <c r="O61" s="72"/>
      <c r="P61" s="26"/>
      <c r="Q61" s="26"/>
      <c r="R61" s="26"/>
      <c r="S61" s="26"/>
    </row>
    <row r="62" spans="1:19" s="69" customFormat="1">
      <c r="A62" s="66"/>
      <c r="B62" s="26"/>
      <c r="C62" s="26"/>
      <c r="D62" s="67"/>
      <c r="E62" s="67"/>
      <c r="F62" s="68"/>
      <c r="H62" s="66"/>
      <c r="I62" s="26"/>
      <c r="L62" s="70"/>
      <c r="N62" s="71"/>
      <c r="O62" s="72"/>
      <c r="P62" s="26"/>
      <c r="Q62" s="26"/>
      <c r="R62" s="26"/>
      <c r="S62" s="26"/>
    </row>
    <row r="63" spans="1:19" s="69" customFormat="1">
      <c r="A63" s="66"/>
      <c r="B63" s="26"/>
      <c r="C63" s="26"/>
      <c r="D63" s="67"/>
      <c r="E63" s="67"/>
      <c r="F63" s="68"/>
      <c r="H63" s="66"/>
      <c r="I63" s="26"/>
      <c r="L63" s="67"/>
      <c r="N63" s="71"/>
      <c r="O63" s="72"/>
      <c r="P63" s="26"/>
      <c r="Q63" s="26"/>
      <c r="R63" s="26"/>
      <c r="S63" s="26"/>
    </row>
    <row r="64" spans="1:19" s="69" customFormat="1">
      <c r="A64" s="66"/>
      <c r="B64" s="26"/>
      <c r="C64" s="26"/>
      <c r="D64" s="67"/>
      <c r="E64" s="67"/>
      <c r="F64" s="68"/>
      <c r="H64" s="66"/>
      <c r="I64" s="26"/>
      <c r="L64" s="67"/>
      <c r="N64" s="71"/>
      <c r="O64" s="72"/>
      <c r="P64" s="26"/>
      <c r="Q64" s="26"/>
      <c r="R64" s="26"/>
      <c r="S64" s="26"/>
    </row>
    <row r="65" spans="1:19" s="69" customFormat="1">
      <c r="A65" s="66"/>
      <c r="B65" s="26"/>
      <c r="C65" s="26"/>
      <c r="D65" s="67"/>
      <c r="E65" s="67"/>
      <c r="F65" s="68"/>
      <c r="H65" s="66"/>
      <c r="I65" s="26"/>
      <c r="L65" s="67"/>
      <c r="N65" s="71"/>
      <c r="O65" s="72"/>
      <c r="P65" s="26"/>
      <c r="Q65" s="26"/>
      <c r="R65" s="26"/>
      <c r="S65" s="26"/>
    </row>
    <row r="66" spans="1:19" s="69" customFormat="1">
      <c r="A66" s="66"/>
      <c r="B66" s="26"/>
      <c r="C66" s="26"/>
      <c r="D66" s="67"/>
      <c r="E66" s="67"/>
      <c r="F66" s="68"/>
      <c r="H66" s="66"/>
      <c r="I66" s="26"/>
      <c r="L66" s="67"/>
      <c r="N66" s="71"/>
      <c r="O66" s="72"/>
      <c r="P66" s="26"/>
      <c r="Q66" s="26"/>
      <c r="R66" s="26"/>
      <c r="S66" s="26"/>
    </row>
    <row r="67" spans="1:19"/>
    <row r="68" spans="1:19"/>
    <row r="69" spans="1:19"/>
    <row r="70" spans="1:19"/>
    <row r="71" spans="1:19"/>
    <row r="72" spans="1:19"/>
    <row r="73" spans="1:19">
      <c r="A73" s="26"/>
    </row>
    <row r="74" spans="1:19">
      <c r="A74" s="26"/>
    </row>
    <row r="75" spans="1:19">
      <c r="A75" s="26"/>
    </row>
    <row r="76" spans="1:19" s="66" customFormat="1">
      <c r="B76" s="26"/>
      <c r="C76" s="26"/>
      <c r="D76" s="67"/>
      <c r="E76" s="67"/>
      <c r="F76" s="26"/>
      <c r="G76" s="69"/>
      <c r="I76" s="26"/>
      <c r="J76" s="69"/>
      <c r="K76" s="69"/>
      <c r="L76" s="67"/>
      <c r="M76" s="69"/>
      <c r="N76" s="71"/>
      <c r="O76" s="72"/>
      <c r="P76" s="26"/>
      <c r="Q76" s="26"/>
      <c r="R76" s="26"/>
      <c r="S76" s="26"/>
    </row>
    <row r="77" spans="1:19" s="66" customFormat="1">
      <c r="B77" s="26"/>
      <c r="C77" s="26"/>
      <c r="D77" s="67"/>
      <c r="E77" s="67"/>
      <c r="F77" s="26"/>
      <c r="G77" s="69"/>
      <c r="I77" s="26"/>
      <c r="J77" s="69"/>
      <c r="K77" s="69"/>
      <c r="L77" s="67"/>
      <c r="M77" s="69"/>
      <c r="N77" s="71"/>
      <c r="O77" s="72"/>
      <c r="P77" s="26"/>
      <c r="Q77" s="26"/>
      <c r="R77" s="26"/>
      <c r="S77" s="26"/>
    </row>
    <row r="78" spans="1:19" s="66" customFormat="1">
      <c r="B78" s="26"/>
      <c r="C78" s="26"/>
      <c r="D78" s="67"/>
      <c r="E78" s="67"/>
      <c r="F78" s="26"/>
      <c r="G78" s="69"/>
      <c r="I78" s="26"/>
      <c r="J78" s="69"/>
      <c r="K78" s="69"/>
      <c r="L78" s="67"/>
      <c r="M78" s="69"/>
      <c r="N78" s="71"/>
      <c r="O78" s="72"/>
      <c r="P78" s="26"/>
      <c r="Q78" s="26"/>
      <c r="R78" s="26"/>
      <c r="S78" s="26"/>
    </row>
    <row r="79" spans="1:19" s="66" customFormat="1">
      <c r="B79" s="26"/>
      <c r="C79" s="26"/>
      <c r="D79" s="67"/>
      <c r="E79" s="67"/>
      <c r="F79" s="26"/>
      <c r="G79" s="69"/>
      <c r="I79" s="26"/>
      <c r="J79" s="69"/>
      <c r="K79" s="69"/>
      <c r="L79" s="67"/>
      <c r="M79" s="69"/>
      <c r="N79" s="71"/>
      <c r="O79" s="72"/>
      <c r="P79" s="26"/>
      <c r="Q79" s="26"/>
      <c r="R79" s="26"/>
      <c r="S79" s="26"/>
    </row>
    <row r="80" spans="1:19" s="66" customFormat="1">
      <c r="B80" s="26"/>
      <c r="C80" s="26"/>
      <c r="D80" s="67"/>
      <c r="E80" s="67"/>
      <c r="F80" s="26"/>
      <c r="G80" s="69"/>
      <c r="I80" s="26"/>
      <c r="J80" s="69"/>
      <c r="K80" s="69"/>
      <c r="L80" s="67"/>
      <c r="M80" s="69"/>
      <c r="N80" s="71"/>
      <c r="O80" s="72"/>
      <c r="P80" s="26"/>
      <c r="Q80" s="26"/>
      <c r="R80" s="26"/>
      <c r="S80" s="26"/>
    </row>
    <row r="81" spans="2:19" s="66" customFormat="1">
      <c r="B81" s="26"/>
      <c r="C81" s="26"/>
      <c r="D81" s="67"/>
      <c r="E81" s="67"/>
      <c r="F81" s="26"/>
      <c r="G81" s="69"/>
      <c r="I81" s="26"/>
      <c r="J81" s="69"/>
      <c r="K81" s="69"/>
      <c r="L81" s="67"/>
      <c r="M81" s="69"/>
      <c r="N81" s="71"/>
      <c r="O81" s="72"/>
      <c r="P81" s="26"/>
      <c r="Q81" s="26"/>
      <c r="R81" s="26"/>
      <c r="S81" s="26"/>
    </row>
    <row r="82" spans="2:19" s="66" customFormat="1">
      <c r="B82" s="26"/>
      <c r="C82" s="26"/>
      <c r="D82" s="67"/>
      <c r="E82" s="67"/>
      <c r="F82" s="26"/>
      <c r="G82" s="69"/>
      <c r="I82" s="26"/>
      <c r="J82" s="69"/>
      <c r="K82" s="69"/>
      <c r="L82" s="67"/>
      <c r="M82" s="69"/>
      <c r="N82" s="71"/>
      <c r="O82" s="72"/>
      <c r="P82" s="26"/>
      <c r="Q82" s="26"/>
      <c r="R82" s="26"/>
      <c r="S82" s="26"/>
    </row>
    <row r="83" spans="2:19" s="66" customFormat="1">
      <c r="B83" s="26"/>
      <c r="C83" s="26"/>
      <c r="D83" s="67"/>
      <c r="E83" s="67"/>
      <c r="F83" s="26"/>
      <c r="G83" s="69"/>
      <c r="I83" s="26"/>
      <c r="J83" s="69"/>
      <c r="K83" s="69"/>
      <c r="L83" s="67"/>
      <c r="M83" s="69"/>
      <c r="N83" s="71"/>
      <c r="O83" s="72"/>
      <c r="P83" s="26"/>
      <c r="Q83" s="26"/>
      <c r="R83" s="26"/>
      <c r="S83" s="26"/>
    </row>
    <row r="84" spans="2:19" s="66" customFormat="1">
      <c r="B84" s="26"/>
      <c r="C84" s="26"/>
      <c r="D84" s="67"/>
      <c r="E84" s="67"/>
      <c r="F84" s="26"/>
      <c r="G84" s="69"/>
      <c r="I84" s="26"/>
      <c r="J84" s="69"/>
      <c r="K84" s="69"/>
      <c r="L84" s="67"/>
      <c r="M84" s="69"/>
      <c r="N84" s="71"/>
      <c r="O84" s="72"/>
      <c r="P84" s="26"/>
      <c r="Q84" s="26"/>
      <c r="R84" s="26"/>
      <c r="S84" s="26"/>
    </row>
    <row r="85" spans="2:19" s="66" customFormat="1">
      <c r="B85" s="26"/>
      <c r="C85" s="26"/>
      <c r="D85" s="67"/>
      <c r="E85" s="67"/>
      <c r="F85" s="26"/>
      <c r="G85" s="69"/>
      <c r="I85" s="26"/>
      <c r="J85" s="69"/>
      <c r="K85" s="69"/>
      <c r="L85" s="67"/>
      <c r="M85" s="69"/>
      <c r="N85" s="71"/>
      <c r="O85" s="72"/>
      <c r="P85" s="26"/>
      <c r="Q85" s="26"/>
      <c r="R85" s="26"/>
      <c r="S85" s="26"/>
    </row>
    <row r="86" spans="2:19" s="66" customFormat="1">
      <c r="B86" s="26"/>
      <c r="C86" s="26"/>
      <c r="D86" s="67"/>
      <c r="E86" s="67"/>
      <c r="F86" s="26"/>
      <c r="G86" s="69"/>
      <c r="I86" s="26"/>
      <c r="J86" s="69"/>
      <c r="K86" s="69"/>
      <c r="L86" s="67"/>
      <c r="M86" s="69"/>
      <c r="N86" s="71"/>
      <c r="O86" s="72"/>
      <c r="P86" s="26"/>
      <c r="Q86" s="26"/>
      <c r="R86" s="26"/>
      <c r="S86" s="26"/>
    </row>
    <row r="87" spans="2:19" s="66" customFormat="1">
      <c r="B87" s="26"/>
      <c r="C87" s="26"/>
      <c r="D87" s="67"/>
      <c r="E87" s="67"/>
      <c r="F87" s="26"/>
      <c r="G87" s="69"/>
      <c r="I87" s="26"/>
      <c r="J87" s="69"/>
      <c r="K87" s="69"/>
      <c r="L87" s="67"/>
      <c r="M87" s="69"/>
      <c r="N87" s="71"/>
      <c r="O87" s="72"/>
      <c r="P87" s="26"/>
      <c r="Q87" s="26"/>
      <c r="R87" s="26"/>
      <c r="S87" s="26"/>
    </row>
    <row r="88" spans="2:19" s="66" customFormat="1">
      <c r="B88" s="26"/>
      <c r="C88" s="26"/>
      <c r="D88" s="67"/>
      <c r="E88" s="67"/>
      <c r="F88" s="26"/>
      <c r="G88" s="69"/>
      <c r="I88" s="26"/>
      <c r="J88" s="69"/>
      <c r="K88" s="69"/>
      <c r="L88" s="67"/>
      <c r="M88" s="69"/>
      <c r="N88" s="71"/>
      <c r="O88" s="72"/>
      <c r="P88" s="26"/>
      <c r="Q88" s="26"/>
      <c r="R88" s="26"/>
      <c r="S88" s="26"/>
    </row>
    <row r="89" spans="2:19" s="66" customFormat="1">
      <c r="B89" s="26"/>
      <c r="C89" s="26"/>
      <c r="D89" s="67"/>
      <c r="E89" s="67"/>
      <c r="F89" s="26"/>
      <c r="G89" s="69"/>
      <c r="I89" s="26"/>
      <c r="J89" s="69"/>
      <c r="K89" s="69"/>
      <c r="L89" s="67"/>
      <c r="M89" s="69"/>
      <c r="N89" s="71"/>
      <c r="O89" s="72"/>
      <c r="P89" s="26"/>
      <c r="Q89" s="26"/>
      <c r="R89" s="26"/>
      <c r="S89" s="26"/>
    </row>
    <row r="90" spans="2:19" s="66" customFormat="1">
      <c r="B90" s="26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2:19" s="66" customFormat="1">
      <c r="B91" s="26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2:19" s="66" customFormat="1">
      <c r="B92" s="26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2:19" s="66" customFormat="1">
      <c r="B93" s="26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2:19" s="66" customFormat="1">
      <c r="B94" s="26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2:19" s="66" customFormat="1">
      <c r="B95" s="26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2:19" s="66" customFormat="1">
      <c r="B96" s="26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2:19" s="66" customFormat="1">
      <c r="B97" s="26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2:19" s="66" customFormat="1">
      <c r="B98" s="26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2:19" s="66" customFormat="1">
      <c r="B99" s="26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2:19" s="66" customFormat="1">
      <c r="B100" s="26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2:19" s="66" customFormat="1">
      <c r="B101" s="26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2:19" s="66" customFormat="1">
      <c r="B102" s="26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2:19" s="66" customFormat="1">
      <c r="B103" s="26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2:19" s="66" customFormat="1">
      <c r="B104" s="26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2:19" s="66" customFormat="1">
      <c r="B105" s="26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2:19" s="66" customFormat="1">
      <c r="B106" s="26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2:19" s="66" customFormat="1">
      <c r="B107" s="26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2:19" s="66" customFormat="1">
      <c r="B108" s="26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2:19" s="66" customFormat="1">
      <c r="B109" s="26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2:19" s="66" customFormat="1">
      <c r="B110" s="26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2:19" s="66" customFormat="1">
      <c r="B111" s="26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2:19" s="66" customFormat="1">
      <c r="B112" s="26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2:19" s="66" customFormat="1">
      <c r="B113" s="26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2:19" s="66" customFormat="1">
      <c r="B114" s="26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2:19" s="66" customFormat="1">
      <c r="B115" s="26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2:19" s="66" customFormat="1">
      <c r="B116" s="26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2:19" s="66" customFormat="1">
      <c r="B117" s="26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2:19" s="66" customFormat="1">
      <c r="B118" s="26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2:19" s="66" customFormat="1">
      <c r="B119" s="26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2:19" s="66" customFormat="1">
      <c r="B120" s="26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2:19" s="66" customFormat="1">
      <c r="B121" s="26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2:19" s="66" customFormat="1">
      <c r="B122" s="26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2:19" s="66" customFormat="1">
      <c r="B123" s="26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2:19" s="66" customFormat="1">
      <c r="B124" s="26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2:19" s="66" customFormat="1">
      <c r="B125" s="26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2:19" s="66" customFormat="1">
      <c r="B126" s="26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2:19" s="66" customFormat="1">
      <c r="B127" s="26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2:19" s="66" customFormat="1">
      <c r="B128" s="26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2:19" s="66" customFormat="1">
      <c r="B129" s="26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2:19" s="66" customFormat="1">
      <c r="B130" s="26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2:19" s="66" customFormat="1">
      <c r="B131" s="26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2:19" s="66" customFormat="1">
      <c r="B132" s="26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2:19" s="66" customFormat="1">
      <c r="B133" s="26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2:19" s="66" customFormat="1">
      <c r="B134" s="26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2:19" s="66" customFormat="1">
      <c r="B135" s="26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2:19" s="66" customFormat="1">
      <c r="B136" s="26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2:19" s="66" customFormat="1">
      <c r="B137" s="26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2:19" s="66" customFormat="1">
      <c r="B138" s="26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2:19" s="66" customFormat="1">
      <c r="B139" s="26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2:19" s="66" customFormat="1">
      <c r="B140" s="26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2:19" s="66" customFormat="1">
      <c r="B141" s="26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2:19" s="66" customFormat="1">
      <c r="B142" s="26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2:19" s="66" customFormat="1">
      <c r="B143" s="26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2:19" s="66" customFormat="1">
      <c r="B144" s="26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2:19" s="66" customFormat="1">
      <c r="B145" s="26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2:19" s="66" customFormat="1">
      <c r="B146" s="26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2:19" s="66" customFormat="1">
      <c r="B147" s="26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2:19" s="66" customFormat="1">
      <c r="B148" s="26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2:19" s="66" customFormat="1">
      <c r="B149" s="26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2:19" s="66" customFormat="1">
      <c r="B150" s="26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2:19" s="66" customFormat="1">
      <c r="B151" s="26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2:19" s="66" customFormat="1">
      <c r="B152" s="26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2:19" s="66" customFormat="1">
      <c r="B153" s="26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2:19" s="66" customFormat="1">
      <c r="B154" s="26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2:19" s="66" customFormat="1">
      <c r="B155" s="26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2:19" s="66" customFormat="1">
      <c r="B156" s="26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2:19" s="66" customFormat="1">
      <c r="B157" s="26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2:19" s="66" customFormat="1">
      <c r="B158" s="26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2:19" s="66" customFormat="1">
      <c r="B159" s="26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2:19" s="66" customFormat="1">
      <c r="B160" s="26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2:19" s="66" customFormat="1">
      <c r="B161" s="26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2:19" s="66" customFormat="1">
      <c r="B162" s="26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2:19" s="66" customFormat="1">
      <c r="B163" s="26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2:19" s="66" customFormat="1">
      <c r="B164" s="26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2:19" s="66" customFormat="1">
      <c r="B165" s="26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2:19" s="66" customFormat="1">
      <c r="B166" s="26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2:19" s="66" customFormat="1">
      <c r="B167" s="26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2:19" s="66" customFormat="1">
      <c r="B168" s="26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2:19" s="66" customFormat="1">
      <c r="B169" s="26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2:19" s="66" customFormat="1">
      <c r="B170" s="26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2:19" s="66" customFormat="1">
      <c r="B171" s="26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2:19" s="66" customFormat="1">
      <c r="B172" s="26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2:19" s="66" customFormat="1">
      <c r="B173" s="26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2:19" s="66" customFormat="1">
      <c r="B174" s="26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2:19" s="66" customFormat="1">
      <c r="B175" s="26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2:19" s="66" customFormat="1">
      <c r="B176" s="26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2:19" s="66" customFormat="1">
      <c r="B177" s="26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2:19" s="66" customFormat="1">
      <c r="B178" s="26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2:19" s="66" customFormat="1">
      <c r="B179" s="26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2:19" s="66" customFormat="1">
      <c r="B180" s="26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2:19" s="66" customFormat="1">
      <c r="B181" s="26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2:19" s="66" customFormat="1">
      <c r="B182" s="26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2:19" s="66" customFormat="1">
      <c r="B183" s="26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2:19" s="66" customFormat="1">
      <c r="B184" s="26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2:19" s="66" customFormat="1">
      <c r="B185" s="26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2:19" s="66" customFormat="1">
      <c r="B186" s="26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2:19" s="66" customFormat="1">
      <c r="B187" s="26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2:19" s="66" customFormat="1">
      <c r="B188" s="26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2:19" s="66" customFormat="1">
      <c r="B189" s="26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2:19" s="66" customFormat="1">
      <c r="B190" s="26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2:19" s="66" customFormat="1">
      <c r="B191" s="26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2:19" s="66" customFormat="1">
      <c r="B192" s="26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2:19" s="66" customFormat="1">
      <c r="B193" s="26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2:19" s="66" customFormat="1">
      <c r="B194" s="26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2:19" s="66" customFormat="1">
      <c r="B195" s="26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2:19" s="66" customFormat="1">
      <c r="B196" s="26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2:19" s="66" customFormat="1">
      <c r="B197" s="26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2:19" s="66" customFormat="1">
      <c r="B198" s="26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2:19" s="66" customFormat="1">
      <c r="B199" s="26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2:19" s="66" customFormat="1">
      <c r="B200" s="26"/>
      <c r="C200" s="26"/>
      <c r="D200" s="67"/>
      <c r="E200" s="67"/>
      <c r="F200" s="26"/>
      <c r="G200" s="69"/>
      <c r="I200" s="26"/>
      <c r="J200" s="69"/>
      <c r="K200" s="69"/>
      <c r="L200" s="67"/>
      <c r="M200" s="69"/>
      <c r="N200" s="71"/>
      <c r="O200" s="72"/>
      <c r="P200" s="26"/>
      <c r="Q200" s="26"/>
      <c r="R200" s="26"/>
      <c r="S200" s="26"/>
    </row>
    <row r="201" spans="2:19" s="66" customFormat="1">
      <c r="B201" s="26"/>
      <c r="C201" s="26"/>
      <c r="D201" s="67"/>
      <c r="E201" s="67"/>
      <c r="F201" s="26"/>
      <c r="G201" s="69"/>
      <c r="I201" s="26"/>
      <c r="J201" s="69"/>
      <c r="K201" s="69"/>
      <c r="L201" s="67"/>
      <c r="M201" s="69"/>
      <c r="N201" s="71"/>
      <c r="O201" s="72"/>
      <c r="P201" s="26"/>
      <c r="Q201" s="26"/>
      <c r="R201" s="26"/>
      <c r="S201" s="26"/>
    </row>
    <row r="202" spans="2:19" s="66" customFormat="1">
      <c r="B202" s="26"/>
      <c r="C202" s="26"/>
      <c r="D202" s="67"/>
      <c r="E202" s="67"/>
      <c r="F202" s="26"/>
      <c r="G202" s="69"/>
      <c r="I202" s="26"/>
      <c r="J202" s="69"/>
      <c r="K202" s="69"/>
      <c r="L202" s="67"/>
      <c r="M202" s="69"/>
      <c r="N202" s="71"/>
      <c r="O202" s="72"/>
      <c r="P202" s="26"/>
      <c r="Q202" s="26"/>
      <c r="R202" s="26"/>
      <c r="S202" s="26"/>
    </row>
    <row r="203" spans="2:19" s="66" customFormat="1">
      <c r="B203" s="26"/>
      <c r="C203" s="26"/>
      <c r="D203" s="67"/>
      <c r="E203" s="67"/>
      <c r="F203" s="26"/>
      <c r="G203" s="69"/>
      <c r="I203" s="26"/>
      <c r="J203" s="69"/>
      <c r="K203" s="69"/>
      <c r="L203" s="67"/>
      <c r="M203" s="69"/>
      <c r="N203" s="71"/>
      <c r="O203" s="72"/>
      <c r="P203" s="26"/>
      <c r="Q203" s="26"/>
      <c r="R203" s="26"/>
      <c r="S203" s="26"/>
    </row>
    <row r="204" spans="2:19" s="66" customFormat="1">
      <c r="B204" s="26"/>
      <c r="C204" s="26"/>
      <c r="D204" s="67"/>
      <c r="E204" s="67"/>
      <c r="F204" s="26"/>
      <c r="G204" s="69"/>
      <c r="I204" s="26"/>
      <c r="J204" s="69"/>
      <c r="K204" s="69"/>
      <c r="L204" s="67"/>
      <c r="M204" s="69"/>
      <c r="N204" s="71"/>
      <c r="O204" s="72"/>
      <c r="P204" s="26"/>
      <c r="Q204" s="26"/>
      <c r="R204" s="26"/>
      <c r="S204" s="26"/>
    </row>
    <row r="205" spans="2:19" s="66" customFormat="1">
      <c r="B205" s="26"/>
      <c r="C205" s="26"/>
      <c r="D205" s="67"/>
      <c r="E205" s="67"/>
      <c r="F205" s="26"/>
      <c r="G205" s="69"/>
      <c r="I205" s="26"/>
      <c r="J205" s="69"/>
      <c r="K205" s="69"/>
      <c r="L205" s="67"/>
      <c r="M205" s="69"/>
      <c r="N205" s="71"/>
      <c r="O205" s="72"/>
      <c r="P205" s="26"/>
      <c r="Q205" s="26"/>
      <c r="R205" s="26"/>
      <c r="S205" s="26"/>
    </row>
    <row r="206" spans="2:19" s="66" customFormat="1">
      <c r="B206" s="26"/>
      <c r="C206" s="26"/>
      <c r="D206" s="67"/>
      <c r="E206" s="67"/>
      <c r="F206" s="26"/>
      <c r="G206" s="69"/>
      <c r="I206" s="26"/>
      <c r="J206" s="69"/>
      <c r="K206" s="69"/>
      <c r="L206" s="67"/>
      <c r="M206" s="69"/>
      <c r="N206" s="71"/>
      <c r="O206" s="72"/>
      <c r="P206" s="26"/>
      <c r="Q206" s="26"/>
      <c r="R206" s="26"/>
      <c r="S206" s="26"/>
    </row>
    <row r="207" spans="2:19" s="66" customFormat="1">
      <c r="B207" s="26"/>
      <c r="C207" s="26"/>
      <c r="D207" s="67"/>
      <c r="E207" s="67"/>
      <c r="F207" s="26"/>
      <c r="G207" s="69"/>
      <c r="I207" s="26"/>
      <c r="J207" s="69"/>
      <c r="K207" s="69"/>
      <c r="L207" s="67"/>
      <c r="M207" s="69"/>
      <c r="N207" s="71"/>
      <c r="O207" s="72"/>
      <c r="P207" s="26"/>
      <c r="Q207" s="26"/>
      <c r="R207" s="26"/>
      <c r="S207" s="26"/>
    </row>
    <row r="208" spans="2:19" s="66" customFormat="1">
      <c r="B208" s="26"/>
      <c r="C208" s="26"/>
      <c r="D208" s="67"/>
      <c r="E208" s="67"/>
      <c r="F208" s="26"/>
      <c r="G208" s="69"/>
      <c r="I208" s="26"/>
      <c r="J208" s="69"/>
      <c r="K208" s="69"/>
      <c r="L208" s="67"/>
      <c r="M208" s="69"/>
      <c r="N208" s="71"/>
      <c r="O208" s="72"/>
      <c r="P208" s="26"/>
      <c r="Q208" s="26"/>
      <c r="R208" s="26"/>
      <c r="S208" s="26"/>
    </row>
    <row r="209" spans="1:19" s="66" customFormat="1">
      <c r="B209" s="26"/>
      <c r="C209" s="26"/>
      <c r="D209" s="67"/>
      <c r="E209" s="67"/>
      <c r="F209" s="26"/>
      <c r="G209" s="69"/>
      <c r="I209" s="26"/>
      <c r="J209" s="69"/>
      <c r="K209" s="69"/>
      <c r="L209" s="67"/>
      <c r="M209" s="69"/>
      <c r="N209" s="71"/>
      <c r="O209" s="72"/>
      <c r="P209" s="26"/>
      <c r="Q209" s="26"/>
      <c r="R209" s="26"/>
      <c r="S209" s="26"/>
    </row>
    <row r="210" spans="1:19" s="66" customFormat="1">
      <c r="B210" s="26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1:19" s="66" customFormat="1">
      <c r="B211" s="26"/>
      <c r="C211" s="26"/>
      <c r="D211" s="67"/>
      <c r="E211" s="67"/>
      <c r="F211" s="26"/>
      <c r="G211" s="69"/>
      <c r="I211" s="26"/>
      <c r="J211" s="69"/>
      <c r="K211" s="69"/>
      <c r="L211" s="67"/>
      <c r="M211" s="69"/>
      <c r="N211" s="71"/>
      <c r="O211" s="72"/>
      <c r="P211" s="26"/>
      <c r="Q211" s="26"/>
      <c r="R211" s="26"/>
      <c r="S211" s="26"/>
    </row>
    <row r="212" spans="1:19" s="66" customFormat="1">
      <c r="B212" s="26"/>
      <c r="C212" s="26"/>
      <c r="D212" s="67"/>
      <c r="E212" s="67"/>
      <c r="F212" s="26"/>
      <c r="G212" s="69"/>
      <c r="I212" s="26"/>
      <c r="J212" s="69"/>
      <c r="K212" s="69"/>
      <c r="L212" s="67"/>
      <c r="M212" s="69"/>
      <c r="N212" s="71"/>
      <c r="O212" s="72"/>
      <c r="P212" s="26"/>
      <c r="Q212" s="26"/>
      <c r="R212" s="26"/>
      <c r="S212" s="26"/>
    </row>
    <row r="213" spans="1:19">
      <c r="A213" s="26"/>
    </row>
    <row r="214" spans="1:19">
      <c r="A214" s="26"/>
    </row>
    <row r="215" spans="1:19">
      <c r="A215" s="26"/>
    </row>
    <row r="216" spans="1:19">
      <c r="A216" s="26"/>
    </row>
    <row r="217" spans="1:19">
      <c r="A217" s="26"/>
    </row>
    <row r="218" spans="1:19" s="66" customFormat="1">
      <c r="B218" s="26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1:19" s="66" customFormat="1">
      <c r="B219" s="26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1:19" s="66" customFormat="1">
      <c r="B220" s="26"/>
      <c r="C220" s="26"/>
      <c r="D220" s="67"/>
      <c r="E220" s="67"/>
      <c r="F220" s="26"/>
      <c r="G220" s="69"/>
      <c r="I220" s="26"/>
      <c r="J220" s="69"/>
      <c r="K220" s="69"/>
      <c r="L220" s="67"/>
      <c r="M220" s="69"/>
      <c r="N220" s="71"/>
      <c r="O220" s="72"/>
      <c r="P220" s="26"/>
      <c r="Q220" s="26"/>
      <c r="R220" s="26"/>
      <c r="S220" s="26"/>
    </row>
    <row r="221" spans="1:19" s="66" customFormat="1">
      <c r="B221" s="26"/>
      <c r="C221" s="26"/>
      <c r="D221" s="67"/>
      <c r="E221" s="67"/>
      <c r="F221" s="26"/>
      <c r="G221" s="69"/>
      <c r="I221" s="26"/>
      <c r="J221" s="69"/>
      <c r="K221" s="69"/>
      <c r="L221" s="67"/>
      <c r="M221" s="69"/>
      <c r="N221" s="71"/>
      <c r="O221" s="72"/>
      <c r="P221" s="26"/>
      <c r="Q221" s="26"/>
      <c r="R221" s="26"/>
      <c r="S221" s="26"/>
    </row>
    <row r="222" spans="1:19" s="66" customFormat="1">
      <c r="B222" s="26"/>
      <c r="C222" s="26"/>
      <c r="D222" s="67"/>
      <c r="E222" s="67"/>
      <c r="F222" s="26"/>
      <c r="G222" s="69"/>
      <c r="I222" s="26"/>
      <c r="J222" s="69"/>
      <c r="K222" s="69"/>
      <c r="L222" s="67"/>
      <c r="M222" s="69"/>
      <c r="N222" s="71"/>
      <c r="O222" s="72"/>
      <c r="P222" s="26"/>
      <c r="Q222" s="26"/>
      <c r="R222" s="26"/>
      <c r="S222" s="26"/>
    </row>
    <row r="223" spans="1:19" s="66" customFormat="1">
      <c r="B223" s="26"/>
      <c r="C223" s="26"/>
      <c r="D223" s="67"/>
      <c r="E223" s="67"/>
      <c r="F223" s="26"/>
      <c r="G223" s="69"/>
      <c r="I223" s="26"/>
      <c r="J223" s="69"/>
      <c r="K223" s="69"/>
      <c r="L223" s="67"/>
      <c r="M223" s="69"/>
      <c r="N223" s="71"/>
      <c r="O223" s="72"/>
      <c r="P223" s="26"/>
      <c r="Q223" s="26"/>
      <c r="R223" s="26"/>
      <c r="S223" s="26"/>
    </row>
    <row r="224" spans="1:19" s="66" customFormat="1">
      <c r="B224" s="26"/>
      <c r="C224" s="26"/>
      <c r="D224" s="67"/>
      <c r="E224" s="67"/>
      <c r="F224" s="26"/>
      <c r="G224" s="69"/>
      <c r="I224" s="26"/>
      <c r="J224" s="69"/>
      <c r="K224" s="69"/>
      <c r="L224" s="67"/>
      <c r="M224" s="69"/>
      <c r="N224" s="71"/>
      <c r="O224" s="72"/>
      <c r="P224" s="26"/>
      <c r="Q224" s="26"/>
      <c r="R224" s="26"/>
      <c r="S224" s="26"/>
    </row>
    <row r="225" spans="2:19" s="66" customFormat="1">
      <c r="B225" s="26"/>
      <c r="C225" s="26"/>
      <c r="D225" s="67"/>
      <c r="E225" s="67"/>
      <c r="F225" s="26"/>
      <c r="G225" s="69"/>
      <c r="I225" s="26"/>
      <c r="J225" s="69"/>
      <c r="K225" s="69"/>
      <c r="L225" s="67"/>
      <c r="M225" s="69"/>
      <c r="N225" s="71"/>
      <c r="O225" s="72"/>
      <c r="P225" s="26"/>
      <c r="Q225" s="26"/>
      <c r="R225" s="26"/>
      <c r="S225" s="26"/>
    </row>
    <row r="226" spans="2:19" s="66" customFormat="1">
      <c r="B226" s="26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2:19" s="66" customFormat="1">
      <c r="B227" s="26"/>
      <c r="C227" s="26"/>
      <c r="D227" s="67"/>
      <c r="E227" s="67"/>
      <c r="F227" s="26"/>
      <c r="G227" s="69"/>
      <c r="I227" s="26"/>
      <c r="J227" s="69"/>
      <c r="K227" s="69"/>
      <c r="L227" s="67"/>
      <c r="M227" s="69"/>
      <c r="N227" s="71"/>
      <c r="O227" s="72"/>
      <c r="P227" s="26"/>
      <c r="Q227" s="26"/>
      <c r="R227" s="26"/>
      <c r="S227" s="26"/>
    </row>
    <row r="228" spans="2:19" s="66" customFormat="1">
      <c r="B228" s="26"/>
      <c r="C228" s="26"/>
      <c r="D228" s="67"/>
      <c r="E228" s="67"/>
      <c r="F228" s="26"/>
      <c r="G228" s="69"/>
      <c r="I228" s="26"/>
      <c r="J228" s="69"/>
      <c r="K228" s="69"/>
      <c r="L228" s="67"/>
      <c r="M228" s="69"/>
      <c r="N228" s="71"/>
      <c r="O228" s="72"/>
      <c r="P228" s="26"/>
      <c r="Q228" s="26"/>
      <c r="R228" s="26"/>
      <c r="S228" s="26"/>
    </row>
    <row r="229" spans="2:19" s="66" customFormat="1">
      <c r="B229" s="26"/>
      <c r="C229" s="26"/>
      <c r="D229" s="67"/>
      <c r="E229" s="67"/>
      <c r="F229" s="26"/>
      <c r="G229" s="69"/>
      <c r="I229" s="26"/>
      <c r="J229" s="69"/>
      <c r="K229" s="69"/>
      <c r="L229" s="67"/>
      <c r="M229" s="69"/>
      <c r="N229" s="71"/>
      <c r="O229" s="72"/>
      <c r="P229" s="26"/>
      <c r="Q229" s="26"/>
      <c r="R229" s="26"/>
      <c r="S229" s="26"/>
    </row>
    <row r="230" spans="2:19" s="66" customFormat="1">
      <c r="B230" s="26"/>
      <c r="C230" s="26"/>
      <c r="D230" s="67"/>
      <c r="E230" s="67"/>
      <c r="F230" s="26"/>
      <c r="G230" s="69"/>
      <c r="I230" s="26"/>
      <c r="J230" s="69"/>
      <c r="K230" s="69"/>
      <c r="L230" s="67"/>
      <c r="M230" s="69"/>
      <c r="N230" s="71"/>
      <c r="O230" s="72"/>
      <c r="P230" s="26"/>
      <c r="Q230" s="26"/>
      <c r="R230" s="26"/>
      <c r="S230" s="26"/>
    </row>
    <row r="231" spans="2:19" s="66" customFormat="1">
      <c r="B231" s="26"/>
      <c r="C231" s="26"/>
      <c r="D231" s="67"/>
      <c r="E231" s="67"/>
      <c r="F231" s="26"/>
      <c r="G231" s="69"/>
      <c r="I231" s="26"/>
      <c r="J231" s="69"/>
      <c r="K231" s="69"/>
      <c r="L231" s="67"/>
      <c r="M231" s="69"/>
      <c r="N231" s="71"/>
      <c r="O231" s="72"/>
      <c r="P231" s="26"/>
      <c r="Q231" s="26"/>
      <c r="R231" s="26"/>
      <c r="S231" s="26"/>
    </row>
    <row r="232" spans="2:19" s="66" customFormat="1">
      <c r="B232" s="26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2:19" s="66" customFormat="1">
      <c r="B233" s="26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2:19" s="66" customFormat="1">
      <c r="B234" s="26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2:19" s="66" customFormat="1">
      <c r="B235" s="26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2:19" s="66" customFormat="1">
      <c r="B236" s="26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2:19" s="66" customFormat="1">
      <c r="B237" s="26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2:19" s="66" customFormat="1">
      <c r="B238" s="26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2:19" s="66" customFormat="1">
      <c r="B239" s="26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2:19" s="66" customFormat="1">
      <c r="B240" s="26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1:19" s="66" customFormat="1">
      <c r="B241" s="26"/>
      <c r="C241" s="26"/>
      <c r="D241" s="67"/>
      <c r="E241" s="67"/>
      <c r="F241" s="26"/>
      <c r="G241" s="69"/>
      <c r="I241" s="26"/>
      <c r="J241" s="69"/>
      <c r="K241" s="69"/>
      <c r="L241" s="67"/>
      <c r="M241" s="69"/>
      <c r="N241" s="71"/>
      <c r="O241" s="72"/>
      <c r="P241" s="26"/>
      <c r="Q241" s="26"/>
      <c r="R241" s="26"/>
      <c r="S241" s="26"/>
    </row>
    <row r="242" spans="1:19" s="66" customFormat="1">
      <c r="B242" s="26"/>
      <c r="C242" s="26"/>
      <c r="D242" s="67"/>
      <c r="E242" s="67"/>
      <c r="F242" s="26"/>
      <c r="G242" s="69"/>
      <c r="I242" s="26"/>
      <c r="J242" s="69"/>
      <c r="K242" s="69"/>
      <c r="L242" s="67"/>
      <c r="M242" s="69"/>
      <c r="N242" s="71"/>
      <c r="O242" s="72"/>
      <c r="P242" s="26"/>
      <c r="Q242" s="26"/>
      <c r="R242" s="26"/>
      <c r="S242" s="26"/>
    </row>
    <row r="243" spans="1:19" s="66" customFormat="1">
      <c r="B243" s="26"/>
      <c r="C243" s="26"/>
      <c r="D243" s="67"/>
      <c r="E243" s="67"/>
      <c r="F243" s="26"/>
      <c r="G243" s="69"/>
      <c r="I243" s="26"/>
      <c r="J243" s="69"/>
      <c r="K243" s="69"/>
      <c r="L243" s="67"/>
      <c r="M243" s="69"/>
      <c r="N243" s="71"/>
      <c r="O243" s="72"/>
      <c r="P243" s="26"/>
      <c r="Q243" s="26"/>
      <c r="R243" s="26"/>
      <c r="S243" s="26"/>
    </row>
    <row r="244" spans="1:19" s="66" customFormat="1">
      <c r="B244" s="26"/>
      <c r="C244" s="26"/>
      <c r="D244" s="67"/>
      <c r="E244" s="67"/>
      <c r="F244" s="26"/>
      <c r="G244" s="69"/>
      <c r="I244" s="26"/>
      <c r="J244" s="69"/>
      <c r="K244" s="69"/>
      <c r="L244" s="67"/>
      <c r="M244" s="69"/>
      <c r="N244" s="71"/>
      <c r="O244" s="72"/>
      <c r="P244" s="26"/>
      <c r="Q244" s="26"/>
      <c r="R244" s="26"/>
      <c r="S244" s="26"/>
    </row>
    <row r="245" spans="1:19" s="66" customFormat="1">
      <c r="B245" s="26"/>
      <c r="C245" s="26"/>
      <c r="D245" s="67"/>
      <c r="E245" s="67"/>
      <c r="F245" s="26"/>
      <c r="G245" s="69"/>
      <c r="I245" s="26"/>
      <c r="J245" s="69"/>
      <c r="K245" s="69"/>
      <c r="L245" s="67"/>
      <c r="M245" s="69"/>
      <c r="N245" s="71"/>
      <c r="O245" s="72"/>
      <c r="P245" s="26"/>
      <c r="Q245" s="26"/>
      <c r="R245" s="26"/>
      <c r="S245" s="26"/>
    </row>
    <row r="246" spans="1:19" s="66" customFormat="1">
      <c r="B246" s="26"/>
      <c r="C246" s="26"/>
      <c r="D246" s="67"/>
      <c r="E246" s="67"/>
      <c r="F246" s="26"/>
      <c r="G246" s="69"/>
      <c r="I246" s="26"/>
      <c r="J246" s="69"/>
      <c r="K246" s="69"/>
      <c r="L246" s="67"/>
      <c r="M246" s="69"/>
      <c r="N246" s="71"/>
      <c r="O246" s="72"/>
      <c r="P246" s="26"/>
      <c r="Q246" s="26"/>
      <c r="R246" s="26"/>
      <c r="S246" s="26"/>
    </row>
    <row r="247" spans="1:19" s="66" customFormat="1">
      <c r="B247" s="26"/>
      <c r="C247" s="26"/>
      <c r="D247" s="67"/>
      <c r="E247" s="67"/>
      <c r="F247" s="26"/>
      <c r="G247" s="69"/>
      <c r="I247" s="26"/>
      <c r="J247" s="69"/>
      <c r="K247" s="69"/>
      <c r="L247" s="67"/>
      <c r="M247" s="69"/>
      <c r="N247" s="71"/>
      <c r="O247" s="72"/>
      <c r="P247" s="26"/>
      <c r="Q247" s="26"/>
      <c r="R247" s="26"/>
      <c r="S247" s="26"/>
    </row>
    <row r="248" spans="1:19" s="66" customFormat="1">
      <c r="B248" s="26"/>
      <c r="C248" s="26"/>
      <c r="D248" s="67"/>
      <c r="E248" s="67"/>
      <c r="F248" s="26"/>
      <c r="G248" s="69"/>
      <c r="I248" s="26"/>
      <c r="J248" s="69"/>
      <c r="K248" s="69"/>
      <c r="L248" s="67"/>
      <c r="M248" s="69"/>
      <c r="N248" s="71"/>
      <c r="O248" s="72"/>
      <c r="P248" s="26"/>
      <c r="Q248" s="26"/>
      <c r="R248" s="26"/>
      <c r="S248" s="26"/>
    </row>
    <row r="249" spans="1:19" s="66" customFormat="1">
      <c r="B249" s="26"/>
      <c r="C249" s="26"/>
      <c r="D249" s="67"/>
      <c r="E249" s="67"/>
      <c r="F249" s="26"/>
      <c r="G249" s="69"/>
      <c r="I249" s="26"/>
      <c r="J249" s="69"/>
      <c r="K249" s="69"/>
      <c r="L249" s="67"/>
      <c r="M249" s="69"/>
      <c r="N249" s="71"/>
      <c r="O249" s="72"/>
      <c r="P249" s="26"/>
      <c r="Q249" s="26"/>
      <c r="R249" s="26"/>
      <c r="S249" s="26"/>
    </row>
    <row r="250" spans="1:19" s="66" customFormat="1">
      <c r="B250" s="26"/>
      <c r="C250" s="26"/>
      <c r="D250" s="67"/>
      <c r="E250" s="67"/>
      <c r="F250" s="26"/>
      <c r="G250" s="69"/>
      <c r="I250" s="26"/>
      <c r="J250" s="69"/>
      <c r="K250" s="69"/>
      <c r="L250" s="67"/>
      <c r="M250" s="69"/>
      <c r="N250" s="71"/>
      <c r="O250" s="72"/>
      <c r="P250" s="26"/>
      <c r="Q250" s="26"/>
      <c r="R250" s="26"/>
      <c r="S250" s="26"/>
    </row>
    <row r="251" spans="1:19" s="66" customFormat="1">
      <c r="B251" s="26"/>
      <c r="C251" s="26"/>
      <c r="D251" s="67"/>
      <c r="E251" s="67"/>
      <c r="F251" s="26"/>
      <c r="G251" s="69"/>
      <c r="I251" s="26"/>
      <c r="J251" s="69"/>
      <c r="K251" s="69"/>
      <c r="L251" s="67"/>
      <c r="M251" s="69"/>
      <c r="N251" s="71"/>
      <c r="O251" s="72"/>
      <c r="P251" s="26"/>
      <c r="Q251" s="26"/>
      <c r="R251" s="26"/>
      <c r="S251" s="26"/>
    </row>
    <row r="252" spans="1:19" s="66" customFormat="1">
      <c r="B252" s="26"/>
      <c r="C252" s="26"/>
      <c r="D252" s="67"/>
      <c r="E252" s="67"/>
      <c r="F252" s="26"/>
      <c r="G252" s="69"/>
      <c r="I252" s="26"/>
      <c r="J252" s="69"/>
      <c r="K252" s="69"/>
      <c r="L252" s="67"/>
      <c r="M252" s="69"/>
      <c r="N252" s="71"/>
      <c r="O252" s="72"/>
      <c r="P252" s="26"/>
      <c r="Q252" s="26"/>
      <c r="R252" s="26"/>
      <c r="S252" s="26"/>
    </row>
    <row r="253" spans="1:19" s="66" customFormat="1">
      <c r="B253" s="26"/>
      <c r="C253" s="26"/>
      <c r="D253" s="67"/>
      <c r="E253" s="67"/>
      <c r="F253" s="26"/>
      <c r="G253" s="69"/>
      <c r="I253" s="26"/>
      <c r="J253" s="69"/>
      <c r="K253" s="69"/>
      <c r="L253" s="67"/>
      <c r="M253" s="69"/>
      <c r="N253" s="71"/>
      <c r="O253" s="72"/>
      <c r="P253" s="26"/>
      <c r="Q253" s="26"/>
      <c r="R253" s="26"/>
      <c r="S253" s="26"/>
    </row>
    <row r="254" spans="1:19">
      <c r="A254" s="26"/>
    </row>
    <row r="255" spans="1:19">
      <c r="A255" s="26"/>
    </row>
    <row r="256" spans="1:19">
      <c r="A256" s="26"/>
    </row>
    <row r="257" spans="1:19">
      <c r="A257" s="26"/>
    </row>
    <row r="258" spans="1:19">
      <c r="A258" s="26"/>
    </row>
    <row r="259" spans="1:19">
      <c r="A259" s="26"/>
    </row>
    <row r="260" spans="1:19">
      <c r="A260" s="26"/>
    </row>
    <row r="261" spans="1:19">
      <c r="A261" s="26"/>
    </row>
    <row r="262" spans="1:19">
      <c r="A262" s="26"/>
    </row>
    <row r="263" spans="1:19">
      <c r="A263" s="26"/>
    </row>
    <row r="264" spans="1:19">
      <c r="A264" s="26"/>
    </row>
    <row r="265" spans="1:19">
      <c r="A265" s="26"/>
    </row>
    <row r="266" spans="1:19">
      <c r="A266" s="26"/>
    </row>
    <row r="267" spans="1:19" s="66" customFormat="1">
      <c r="B267" s="26"/>
      <c r="C267" s="26"/>
      <c r="D267" s="67"/>
      <c r="E267" s="67"/>
      <c r="F267" s="26"/>
      <c r="G267" s="69"/>
      <c r="I267" s="26"/>
      <c r="J267" s="69"/>
      <c r="K267" s="69"/>
      <c r="L267" s="67"/>
      <c r="M267" s="69"/>
      <c r="N267" s="71"/>
      <c r="O267" s="72"/>
      <c r="P267" s="26"/>
      <c r="Q267" s="26"/>
      <c r="R267" s="26"/>
      <c r="S267" s="26"/>
    </row>
    <row r="268" spans="1:19" s="66" customFormat="1">
      <c r="B268" s="26"/>
      <c r="C268" s="26"/>
      <c r="D268" s="67"/>
      <c r="E268" s="67"/>
      <c r="F268" s="26"/>
      <c r="G268" s="69"/>
      <c r="I268" s="26"/>
      <c r="J268" s="69"/>
      <c r="K268" s="69"/>
      <c r="L268" s="67"/>
      <c r="M268" s="69"/>
      <c r="N268" s="71"/>
      <c r="O268" s="72"/>
      <c r="P268" s="26"/>
      <c r="Q268" s="26"/>
      <c r="R268" s="26"/>
      <c r="S268" s="26"/>
    </row>
    <row r="269" spans="1:19" s="66" customFormat="1">
      <c r="B269" s="26"/>
      <c r="C269" s="26"/>
      <c r="D269" s="67"/>
      <c r="E269" s="67"/>
      <c r="F269" s="26"/>
      <c r="G269" s="69"/>
      <c r="I269" s="26"/>
      <c r="J269" s="69"/>
      <c r="K269" s="69"/>
      <c r="L269" s="67"/>
      <c r="M269" s="69"/>
      <c r="N269" s="71"/>
      <c r="O269" s="72"/>
      <c r="P269" s="26"/>
      <c r="Q269" s="26"/>
      <c r="R269" s="26"/>
      <c r="S269" s="26"/>
    </row>
    <row r="270" spans="1:19" s="66" customFormat="1">
      <c r="B270" s="26"/>
      <c r="C270" s="26"/>
      <c r="D270" s="67"/>
      <c r="E270" s="67"/>
      <c r="F270" s="26"/>
      <c r="G270" s="69"/>
      <c r="I270" s="26"/>
      <c r="J270" s="69"/>
      <c r="K270" s="69"/>
      <c r="L270" s="67"/>
      <c r="M270" s="69"/>
      <c r="N270" s="71"/>
      <c r="O270" s="72"/>
      <c r="P270" s="26"/>
      <c r="Q270" s="26"/>
      <c r="R270" s="26"/>
      <c r="S270" s="26"/>
    </row>
    <row r="271" spans="1:19" s="66" customFormat="1">
      <c r="B271" s="26"/>
      <c r="C271" s="26"/>
      <c r="D271" s="67"/>
      <c r="E271" s="67"/>
      <c r="F271" s="26"/>
      <c r="G271" s="69"/>
      <c r="I271" s="26"/>
      <c r="J271" s="69"/>
      <c r="K271" s="69"/>
      <c r="L271" s="67"/>
      <c r="M271" s="69"/>
      <c r="N271" s="71"/>
      <c r="O271" s="72"/>
      <c r="P271" s="26"/>
      <c r="Q271" s="26"/>
      <c r="R271" s="26"/>
      <c r="S271" s="26"/>
    </row>
    <row r="272" spans="1:19" s="66" customFormat="1">
      <c r="B272" s="26"/>
      <c r="C272" s="26"/>
      <c r="D272" s="67"/>
      <c r="E272" s="67"/>
      <c r="F272" s="26"/>
      <c r="G272" s="69"/>
      <c r="I272" s="26"/>
      <c r="J272" s="69"/>
      <c r="K272" s="69"/>
      <c r="L272" s="67"/>
      <c r="M272" s="69"/>
      <c r="N272" s="71"/>
      <c r="O272" s="72"/>
      <c r="P272" s="26"/>
      <c r="Q272" s="26"/>
      <c r="R272" s="26"/>
      <c r="S272" s="26"/>
    </row>
    <row r="273" spans="1:19" s="66" customFormat="1">
      <c r="B273" s="26"/>
      <c r="C273" s="26"/>
      <c r="D273" s="67"/>
      <c r="E273" s="67"/>
      <c r="F273" s="26"/>
      <c r="G273" s="69"/>
      <c r="I273" s="26"/>
      <c r="J273" s="69"/>
      <c r="K273" s="69"/>
      <c r="L273" s="67"/>
      <c r="M273" s="69"/>
      <c r="N273" s="71"/>
      <c r="O273" s="72"/>
      <c r="P273" s="26"/>
      <c r="Q273" s="26"/>
      <c r="R273" s="26"/>
      <c r="S273" s="26"/>
    </row>
    <row r="274" spans="1:19" s="66" customFormat="1">
      <c r="B274" s="26"/>
      <c r="C274" s="26"/>
      <c r="D274" s="67"/>
      <c r="E274" s="67"/>
      <c r="F274" s="26"/>
      <c r="G274" s="69"/>
      <c r="I274" s="26"/>
      <c r="J274" s="69"/>
      <c r="K274" s="69"/>
      <c r="L274" s="67"/>
      <c r="M274" s="69"/>
      <c r="N274" s="71"/>
      <c r="O274" s="72"/>
      <c r="P274" s="26"/>
      <c r="Q274" s="26"/>
      <c r="R274" s="26"/>
      <c r="S274" s="26"/>
    </row>
    <row r="275" spans="1:19">
      <c r="A275" s="26"/>
    </row>
    <row r="276" spans="1:19">
      <c r="A276" s="26"/>
    </row>
    <row r="277" spans="1:19">
      <c r="A277" s="26"/>
    </row>
    <row r="278" spans="1:19">
      <c r="A278" s="26"/>
    </row>
    <row r="279" spans="1:19">
      <c r="A279" s="26"/>
    </row>
    <row r="280" spans="1:19">
      <c r="A280" s="26"/>
    </row>
    <row r="281" spans="1:19">
      <c r="A281" s="26"/>
    </row>
    <row r="282" spans="1:19">
      <c r="A282" s="26"/>
    </row>
    <row r="283" spans="1:19">
      <c r="A283" s="26"/>
    </row>
    <row r="284" spans="1:19">
      <c r="A284" s="26"/>
    </row>
    <row r="285" spans="1:19">
      <c r="A285" s="26"/>
    </row>
    <row r="286" spans="1:19">
      <c r="A286" s="26"/>
    </row>
    <row r="287" spans="1:19" s="66" customFormat="1">
      <c r="B287" s="26"/>
      <c r="C287" s="26"/>
      <c r="D287" s="67"/>
      <c r="E287" s="67"/>
      <c r="F287" s="26"/>
      <c r="G287" s="69"/>
      <c r="I287" s="26"/>
      <c r="J287" s="69"/>
      <c r="K287" s="69"/>
      <c r="L287" s="67"/>
      <c r="M287" s="69"/>
      <c r="N287" s="71"/>
      <c r="O287" s="72"/>
      <c r="P287" s="26"/>
      <c r="Q287" s="26"/>
      <c r="R287" s="26"/>
      <c r="S287" s="26"/>
    </row>
    <row r="288" spans="1:19" s="66" customFormat="1">
      <c r="B288" s="26"/>
      <c r="C288" s="26"/>
      <c r="D288" s="67"/>
      <c r="E288" s="67"/>
      <c r="F288" s="26"/>
      <c r="G288" s="69"/>
      <c r="I288" s="26"/>
      <c r="J288" s="69"/>
      <c r="K288" s="69"/>
      <c r="L288" s="67"/>
      <c r="M288" s="69"/>
      <c r="N288" s="71"/>
      <c r="O288" s="72"/>
      <c r="P288" s="26"/>
      <c r="Q288" s="26"/>
      <c r="R288" s="26"/>
      <c r="S288" s="26"/>
    </row>
    <row r="289" spans="1:19" s="66" customFormat="1">
      <c r="B289" s="26"/>
      <c r="C289" s="26"/>
      <c r="D289" s="67"/>
      <c r="E289" s="67"/>
      <c r="F289" s="26"/>
      <c r="G289" s="69"/>
      <c r="I289" s="26"/>
      <c r="J289" s="69"/>
      <c r="K289" s="69"/>
      <c r="L289" s="67"/>
      <c r="M289" s="69"/>
      <c r="N289" s="71"/>
      <c r="O289" s="72"/>
      <c r="P289" s="26"/>
      <c r="Q289" s="26"/>
      <c r="R289" s="26"/>
      <c r="S289" s="26"/>
    </row>
    <row r="290" spans="1:19" s="66" customFormat="1">
      <c r="B290" s="26"/>
      <c r="C290" s="26"/>
      <c r="D290" s="67"/>
      <c r="E290" s="67"/>
      <c r="F290" s="26"/>
      <c r="G290" s="69"/>
      <c r="I290" s="26"/>
      <c r="J290" s="69"/>
      <c r="K290" s="69"/>
      <c r="L290" s="67"/>
      <c r="M290" s="69"/>
      <c r="N290" s="71"/>
      <c r="O290" s="72"/>
      <c r="P290" s="26"/>
      <c r="Q290" s="26"/>
      <c r="R290" s="26"/>
      <c r="S290" s="26"/>
    </row>
    <row r="291" spans="1:19" s="66" customFormat="1">
      <c r="B291" s="26"/>
      <c r="C291" s="26"/>
      <c r="D291" s="67"/>
      <c r="E291" s="67"/>
      <c r="F291" s="26"/>
      <c r="G291" s="69"/>
      <c r="I291" s="26"/>
      <c r="J291" s="69"/>
      <c r="K291" s="69"/>
      <c r="L291" s="67"/>
      <c r="M291" s="69"/>
      <c r="N291" s="71"/>
      <c r="O291" s="72"/>
      <c r="P291" s="26"/>
      <c r="Q291" s="26"/>
      <c r="R291" s="26"/>
      <c r="S291" s="26"/>
    </row>
    <row r="292" spans="1:19" s="66" customFormat="1">
      <c r="B292" s="26"/>
      <c r="C292" s="26"/>
      <c r="D292" s="67"/>
      <c r="E292" s="67"/>
      <c r="F292" s="26"/>
      <c r="G292" s="69"/>
      <c r="I292" s="26"/>
      <c r="J292" s="69"/>
      <c r="K292" s="69"/>
      <c r="L292" s="67"/>
      <c r="M292" s="69"/>
      <c r="N292" s="71"/>
      <c r="O292" s="72"/>
      <c r="P292" s="26"/>
      <c r="Q292" s="26"/>
      <c r="R292" s="26"/>
      <c r="S292" s="26"/>
    </row>
    <row r="293" spans="1:19" s="66" customFormat="1">
      <c r="B293" s="26"/>
      <c r="C293" s="26"/>
      <c r="D293" s="67"/>
      <c r="E293" s="67"/>
      <c r="F293" s="26"/>
      <c r="G293" s="69"/>
      <c r="I293" s="26"/>
      <c r="J293" s="69"/>
      <c r="K293" s="69"/>
      <c r="L293" s="67"/>
      <c r="M293" s="69"/>
      <c r="N293" s="71"/>
      <c r="O293" s="72"/>
      <c r="P293" s="26"/>
      <c r="Q293" s="26"/>
      <c r="R293" s="26"/>
      <c r="S293" s="26"/>
    </row>
    <row r="294" spans="1:19" s="66" customFormat="1">
      <c r="B294" s="26"/>
      <c r="C294" s="26"/>
      <c r="D294" s="67"/>
      <c r="E294" s="67"/>
      <c r="F294" s="26"/>
      <c r="G294" s="69"/>
      <c r="I294" s="26"/>
      <c r="J294" s="69"/>
      <c r="K294" s="69"/>
      <c r="L294" s="67"/>
      <c r="M294" s="69"/>
      <c r="N294" s="71"/>
      <c r="O294" s="72"/>
      <c r="P294" s="26"/>
      <c r="Q294" s="26"/>
      <c r="R294" s="26"/>
      <c r="S294" s="26"/>
    </row>
    <row r="295" spans="1:19" s="66" customFormat="1">
      <c r="B295" s="26"/>
      <c r="C295" s="26"/>
      <c r="D295" s="67"/>
      <c r="E295" s="67"/>
      <c r="F295" s="26"/>
      <c r="G295" s="69"/>
      <c r="I295" s="26"/>
      <c r="J295" s="69"/>
      <c r="K295" s="69"/>
      <c r="L295" s="67"/>
      <c r="M295" s="69"/>
      <c r="N295" s="71"/>
      <c r="O295" s="72"/>
      <c r="P295" s="26"/>
      <c r="Q295" s="26"/>
      <c r="R295" s="26"/>
      <c r="S295" s="26"/>
    </row>
    <row r="296" spans="1:19" s="66" customFormat="1">
      <c r="B296" s="26"/>
      <c r="C296" s="26"/>
      <c r="D296" s="67"/>
      <c r="E296" s="67"/>
      <c r="F296" s="26"/>
      <c r="G296" s="69"/>
      <c r="I296" s="26"/>
      <c r="J296" s="69"/>
      <c r="K296" s="69"/>
      <c r="L296" s="67"/>
      <c r="M296" s="69"/>
      <c r="N296" s="71"/>
      <c r="O296" s="72"/>
      <c r="P296" s="26"/>
      <c r="Q296" s="26"/>
      <c r="R296" s="26"/>
      <c r="S296" s="26"/>
    </row>
    <row r="297" spans="1:19">
      <c r="A297" s="26"/>
    </row>
    <row r="298" spans="1:19">
      <c r="A298" s="26"/>
    </row>
    <row r="299" spans="1:19">
      <c r="A299" s="26"/>
    </row>
    <row r="300" spans="1:19">
      <c r="A300" s="26"/>
    </row>
    <row r="301" spans="1:19" s="66" customFormat="1">
      <c r="B301" s="26"/>
      <c r="C301" s="26"/>
      <c r="D301" s="67"/>
      <c r="E301" s="67"/>
      <c r="F301" s="26"/>
      <c r="G301" s="69"/>
      <c r="I301" s="26"/>
      <c r="J301" s="69"/>
      <c r="K301" s="69"/>
      <c r="L301" s="67"/>
      <c r="M301" s="69"/>
      <c r="N301" s="71"/>
      <c r="O301" s="72"/>
      <c r="P301" s="26"/>
      <c r="Q301" s="26"/>
      <c r="R301" s="26"/>
      <c r="S301" s="26"/>
    </row>
    <row r="302" spans="1:19" s="66" customFormat="1">
      <c r="B302" s="26"/>
      <c r="C302" s="26"/>
      <c r="D302" s="67"/>
      <c r="E302" s="67"/>
      <c r="F302" s="26"/>
      <c r="G302" s="69"/>
      <c r="I302" s="26"/>
      <c r="J302" s="69"/>
      <c r="K302" s="69"/>
      <c r="L302" s="67"/>
      <c r="M302" s="69"/>
      <c r="N302" s="71"/>
      <c r="O302" s="72"/>
      <c r="P302" s="26"/>
      <c r="Q302" s="26"/>
      <c r="R302" s="26"/>
      <c r="S302" s="26"/>
    </row>
    <row r="303" spans="1:19" s="66" customFormat="1">
      <c r="B303" s="26"/>
      <c r="C303" s="26"/>
      <c r="D303" s="67"/>
      <c r="E303" s="67"/>
      <c r="F303" s="26"/>
      <c r="G303" s="69"/>
      <c r="I303" s="26"/>
      <c r="J303" s="69"/>
      <c r="K303" s="69"/>
      <c r="L303" s="67"/>
      <c r="M303" s="69"/>
      <c r="N303" s="71"/>
      <c r="O303" s="72"/>
      <c r="P303" s="26"/>
      <c r="Q303" s="26"/>
      <c r="R303" s="26"/>
      <c r="S303" s="26"/>
    </row>
    <row r="304" spans="1:19" s="66" customFormat="1">
      <c r="B304" s="26"/>
      <c r="C304" s="26"/>
      <c r="D304" s="67"/>
      <c r="E304" s="67"/>
      <c r="F304" s="26"/>
      <c r="G304" s="69"/>
      <c r="I304" s="26"/>
      <c r="J304" s="69"/>
      <c r="K304" s="69"/>
      <c r="L304" s="67"/>
      <c r="M304" s="69"/>
      <c r="N304" s="71"/>
      <c r="O304" s="72"/>
      <c r="P304" s="26"/>
      <c r="Q304" s="26"/>
      <c r="R304" s="26"/>
      <c r="S304" s="26"/>
    </row>
    <row r="305" spans="1:19" s="66" customFormat="1">
      <c r="B305" s="26"/>
      <c r="C305" s="26"/>
      <c r="D305" s="67"/>
      <c r="E305" s="67"/>
      <c r="F305" s="26"/>
      <c r="G305" s="69"/>
      <c r="I305" s="26"/>
      <c r="J305" s="69"/>
      <c r="K305" s="69"/>
      <c r="L305" s="67"/>
      <c r="M305" s="69"/>
      <c r="N305" s="71"/>
      <c r="O305" s="72"/>
      <c r="P305" s="26"/>
      <c r="Q305" s="26"/>
      <c r="R305" s="26"/>
      <c r="S305" s="26"/>
    </row>
    <row r="306" spans="1:19" s="66" customFormat="1">
      <c r="B306" s="26"/>
      <c r="C306" s="26"/>
      <c r="D306" s="67"/>
      <c r="E306" s="67"/>
      <c r="F306" s="26"/>
      <c r="G306" s="69"/>
      <c r="I306" s="26"/>
      <c r="J306" s="69"/>
      <c r="K306" s="69"/>
      <c r="L306" s="67"/>
      <c r="M306" s="69"/>
      <c r="N306" s="71"/>
      <c r="O306" s="72"/>
      <c r="P306" s="26"/>
      <c r="Q306" s="26"/>
      <c r="R306" s="26"/>
      <c r="S306" s="26"/>
    </row>
    <row r="307" spans="1:19" s="66" customFormat="1">
      <c r="B307" s="26"/>
      <c r="C307" s="26"/>
      <c r="D307" s="67"/>
      <c r="E307" s="67"/>
      <c r="F307" s="26"/>
      <c r="G307" s="69"/>
      <c r="I307" s="26"/>
      <c r="J307" s="69"/>
      <c r="K307" s="69"/>
      <c r="L307" s="67"/>
      <c r="M307" s="69"/>
      <c r="N307" s="71"/>
      <c r="O307" s="72"/>
      <c r="P307" s="26"/>
      <c r="Q307" s="26"/>
      <c r="R307" s="26"/>
      <c r="S307" s="26"/>
    </row>
    <row r="308" spans="1:19">
      <c r="A308" s="26"/>
    </row>
    <row r="309" spans="1:19">
      <c r="A309" s="26"/>
    </row>
    <row r="310" spans="1:19">
      <c r="A310" s="26"/>
    </row>
    <row r="311" spans="1:19">
      <c r="A311" s="26"/>
    </row>
    <row r="312" spans="1:19">
      <c r="A312" s="26"/>
    </row>
    <row r="313" spans="1:19">
      <c r="A313" s="26"/>
    </row>
    <row r="314" spans="1:19" s="66" customFormat="1">
      <c r="B314" s="26"/>
      <c r="C314" s="26"/>
      <c r="D314" s="67"/>
      <c r="E314" s="67"/>
      <c r="F314" s="26"/>
      <c r="G314" s="69"/>
      <c r="I314" s="26"/>
      <c r="J314" s="69"/>
      <c r="K314" s="69"/>
      <c r="L314" s="67"/>
      <c r="M314" s="69"/>
      <c r="N314" s="71"/>
      <c r="O314" s="72"/>
      <c r="P314" s="26"/>
      <c r="Q314" s="26"/>
      <c r="R314" s="26"/>
      <c r="S314" s="26"/>
    </row>
    <row r="315" spans="1:19" s="66" customFormat="1">
      <c r="B315" s="26"/>
      <c r="C315" s="26"/>
      <c r="D315" s="67"/>
      <c r="E315" s="67"/>
      <c r="F315" s="26"/>
      <c r="G315" s="69"/>
      <c r="I315" s="26"/>
      <c r="J315" s="69"/>
      <c r="K315" s="69"/>
      <c r="L315" s="67"/>
      <c r="M315" s="69"/>
      <c r="N315" s="71"/>
      <c r="O315" s="72"/>
      <c r="P315" s="26"/>
      <c r="Q315" s="26"/>
      <c r="R315" s="26"/>
      <c r="S315" s="26"/>
    </row>
    <row r="316" spans="1:19" s="66" customFormat="1">
      <c r="B316" s="26"/>
      <c r="C316" s="26"/>
      <c r="D316" s="67"/>
      <c r="E316" s="67"/>
      <c r="F316" s="26"/>
      <c r="G316" s="69"/>
      <c r="I316" s="26"/>
      <c r="J316" s="69"/>
      <c r="K316" s="69"/>
      <c r="L316" s="67"/>
      <c r="M316" s="69"/>
      <c r="N316" s="71"/>
      <c r="O316" s="72"/>
      <c r="P316" s="26"/>
      <c r="Q316" s="26"/>
      <c r="R316" s="26"/>
      <c r="S316" s="26"/>
    </row>
    <row r="317" spans="1:19" s="66" customFormat="1">
      <c r="B317" s="26"/>
      <c r="C317" s="26"/>
      <c r="D317" s="67"/>
      <c r="E317" s="67"/>
      <c r="F317" s="26"/>
      <c r="G317" s="69"/>
      <c r="I317" s="26"/>
      <c r="J317" s="69"/>
      <c r="K317" s="69"/>
      <c r="L317" s="67"/>
      <c r="M317" s="69"/>
      <c r="N317" s="71"/>
      <c r="O317" s="72"/>
      <c r="P317" s="26"/>
      <c r="Q317" s="26"/>
      <c r="R317" s="26"/>
      <c r="S317" s="26"/>
    </row>
    <row r="318" spans="1:19" s="66" customFormat="1">
      <c r="B318" s="26"/>
      <c r="C318" s="26"/>
      <c r="D318" s="67"/>
      <c r="E318" s="67"/>
      <c r="F318" s="26"/>
      <c r="G318" s="69"/>
      <c r="I318" s="26"/>
      <c r="J318" s="69"/>
      <c r="K318" s="69"/>
      <c r="L318" s="67"/>
      <c r="M318" s="69"/>
      <c r="N318" s="71"/>
      <c r="O318" s="72"/>
      <c r="P318" s="26"/>
      <c r="Q318" s="26"/>
      <c r="R318" s="26"/>
      <c r="S318" s="26"/>
    </row>
    <row r="319" spans="1:19" s="66" customFormat="1">
      <c r="B319" s="26"/>
      <c r="C319" s="26"/>
      <c r="D319" s="67"/>
      <c r="E319" s="67"/>
      <c r="F319" s="26"/>
      <c r="G319" s="69"/>
      <c r="I319" s="26"/>
      <c r="J319" s="69"/>
      <c r="K319" s="69"/>
      <c r="L319" s="67"/>
      <c r="M319" s="69"/>
      <c r="N319" s="71"/>
      <c r="O319" s="72"/>
      <c r="P319" s="26"/>
      <c r="Q319" s="26"/>
      <c r="R319" s="26"/>
      <c r="S319" s="26"/>
    </row>
    <row r="320" spans="1:19" s="66" customFormat="1">
      <c r="B320" s="26"/>
      <c r="C320" s="26"/>
      <c r="D320" s="67"/>
      <c r="E320" s="67"/>
      <c r="F320" s="26"/>
      <c r="G320" s="69"/>
      <c r="I320" s="26"/>
      <c r="J320" s="69"/>
      <c r="K320" s="69"/>
      <c r="L320" s="67"/>
      <c r="M320" s="69"/>
      <c r="N320" s="71"/>
      <c r="O320" s="72"/>
      <c r="P320" s="26"/>
      <c r="Q320" s="26"/>
      <c r="R320" s="26"/>
      <c r="S320" s="26"/>
    </row>
    <row r="321" spans="2:19" s="66" customFormat="1">
      <c r="B321" s="26"/>
      <c r="C321" s="26"/>
      <c r="D321" s="67"/>
      <c r="E321" s="67"/>
      <c r="F321" s="26"/>
      <c r="G321" s="69"/>
      <c r="I321" s="26"/>
      <c r="J321" s="69"/>
      <c r="K321" s="69"/>
      <c r="L321" s="67"/>
      <c r="M321" s="69"/>
      <c r="N321" s="71"/>
      <c r="O321" s="72"/>
      <c r="P321" s="26"/>
      <c r="Q321" s="26"/>
      <c r="R321" s="26"/>
      <c r="S321" s="26"/>
    </row>
    <row r="322" spans="2:19" s="66" customFormat="1">
      <c r="B322" s="26"/>
      <c r="C322" s="26"/>
      <c r="D322" s="67"/>
      <c r="E322" s="67"/>
      <c r="F322" s="26"/>
      <c r="G322" s="69"/>
      <c r="I322" s="26"/>
      <c r="J322" s="69"/>
      <c r="K322" s="69"/>
      <c r="L322" s="67"/>
      <c r="M322" s="69"/>
      <c r="N322" s="71"/>
      <c r="O322" s="72"/>
      <c r="P322" s="26"/>
      <c r="Q322" s="26"/>
      <c r="R322" s="26"/>
      <c r="S322" s="26"/>
    </row>
    <row r="323" spans="2:19" s="66" customFormat="1">
      <c r="B323" s="26"/>
      <c r="C323" s="26"/>
      <c r="D323" s="67"/>
      <c r="E323" s="67"/>
      <c r="F323" s="26"/>
      <c r="G323" s="69"/>
      <c r="I323" s="26"/>
      <c r="J323" s="69"/>
      <c r="K323" s="69"/>
      <c r="L323" s="67"/>
      <c r="M323" s="69"/>
      <c r="N323" s="71"/>
      <c r="O323" s="72"/>
      <c r="P323" s="26"/>
      <c r="Q323" s="26"/>
      <c r="R323" s="26"/>
      <c r="S323" s="26"/>
    </row>
    <row r="324" spans="2:19" s="66" customFormat="1">
      <c r="B324" s="26"/>
      <c r="C324" s="26"/>
      <c r="D324" s="67"/>
      <c r="E324" s="67"/>
      <c r="F324" s="26"/>
      <c r="G324" s="69"/>
      <c r="I324" s="26"/>
      <c r="J324" s="69"/>
      <c r="K324" s="69"/>
      <c r="L324" s="67"/>
      <c r="M324" s="69"/>
      <c r="N324" s="71"/>
      <c r="O324" s="72"/>
      <c r="P324" s="26"/>
      <c r="Q324" s="26"/>
      <c r="R324" s="26"/>
      <c r="S324" s="26"/>
    </row>
    <row r="325" spans="2:19" s="66" customFormat="1">
      <c r="B325" s="26"/>
      <c r="C325" s="26"/>
      <c r="D325" s="67"/>
      <c r="E325" s="67"/>
      <c r="F325" s="26"/>
      <c r="G325" s="69"/>
      <c r="I325" s="26"/>
      <c r="J325" s="69"/>
      <c r="K325" s="69"/>
      <c r="L325" s="67"/>
      <c r="M325" s="69"/>
      <c r="N325" s="71"/>
      <c r="O325" s="72"/>
      <c r="P325" s="26"/>
      <c r="Q325" s="26"/>
      <c r="R325" s="26"/>
      <c r="S325" s="26"/>
    </row>
    <row r="326" spans="2:19" s="66" customFormat="1">
      <c r="B326" s="26"/>
      <c r="C326" s="26"/>
      <c r="D326" s="67"/>
      <c r="E326" s="67"/>
      <c r="F326" s="26"/>
      <c r="G326" s="69"/>
      <c r="I326" s="26"/>
      <c r="J326" s="69"/>
      <c r="K326" s="69"/>
      <c r="L326" s="67"/>
      <c r="M326" s="69"/>
      <c r="N326" s="71"/>
      <c r="O326" s="72"/>
      <c r="P326" s="26"/>
      <c r="Q326" s="26"/>
      <c r="R326" s="26"/>
      <c r="S326" s="26"/>
    </row>
    <row r="327" spans="2:19" s="66" customFormat="1">
      <c r="B327" s="26"/>
      <c r="C327" s="26"/>
      <c r="D327" s="67"/>
      <c r="E327" s="67"/>
      <c r="F327" s="26"/>
      <c r="G327" s="69"/>
      <c r="I327" s="26"/>
      <c r="J327" s="69"/>
      <c r="K327" s="69"/>
      <c r="L327" s="67"/>
      <c r="M327" s="69"/>
      <c r="N327" s="71"/>
      <c r="O327" s="72"/>
      <c r="P327" s="26"/>
      <c r="Q327" s="26"/>
      <c r="R327" s="26"/>
      <c r="S327" s="26"/>
    </row>
    <row r="328" spans="2:19" s="66" customFormat="1">
      <c r="B328" s="26"/>
      <c r="C328" s="26"/>
      <c r="D328" s="67"/>
      <c r="E328" s="67"/>
      <c r="F328" s="26"/>
      <c r="G328" s="69"/>
      <c r="I328" s="26"/>
      <c r="J328" s="69"/>
      <c r="K328" s="69"/>
      <c r="L328" s="67"/>
      <c r="M328" s="69"/>
      <c r="N328" s="71"/>
      <c r="O328" s="72"/>
      <c r="P328" s="26"/>
      <c r="Q328" s="26"/>
      <c r="R328" s="26"/>
      <c r="S328" s="26"/>
    </row>
    <row r="329" spans="2:19" s="66" customFormat="1">
      <c r="B329" s="26"/>
      <c r="C329" s="26"/>
      <c r="D329" s="67"/>
      <c r="E329" s="67"/>
      <c r="F329" s="26"/>
      <c r="G329" s="69"/>
      <c r="I329" s="26"/>
      <c r="J329" s="69"/>
      <c r="K329" s="69"/>
      <c r="L329" s="67"/>
      <c r="M329" s="69"/>
      <c r="N329" s="71"/>
      <c r="O329" s="72"/>
      <c r="P329" s="26"/>
      <c r="Q329" s="26"/>
      <c r="R329" s="26"/>
      <c r="S329" s="26"/>
    </row>
    <row r="330" spans="2:19" s="66" customFormat="1">
      <c r="B330" s="26"/>
      <c r="C330" s="26"/>
      <c r="D330" s="67"/>
      <c r="E330" s="67"/>
      <c r="F330" s="26"/>
      <c r="G330" s="69"/>
      <c r="I330" s="26"/>
      <c r="J330" s="69"/>
      <c r="K330" s="69"/>
      <c r="L330" s="67"/>
      <c r="M330" s="69"/>
      <c r="N330" s="71"/>
      <c r="O330" s="72"/>
      <c r="P330" s="26"/>
      <c r="Q330" s="26"/>
      <c r="R330" s="26"/>
      <c r="S330" s="26"/>
    </row>
    <row r="331" spans="2:19" s="66" customFormat="1">
      <c r="B331" s="26"/>
      <c r="C331" s="26"/>
      <c r="D331" s="67"/>
      <c r="E331" s="67"/>
      <c r="F331" s="26"/>
      <c r="G331" s="69"/>
      <c r="I331" s="26"/>
      <c r="J331" s="69"/>
      <c r="K331" s="69"/>
      <c r="L331" s="67"/>
      <c r="M331" s="69"/>
      <c r="N331" s="71"/>
      <c r="O331" s="72"/>
      <c r="P331" s="26"/>
      <c r="Q331" s="26"/>
      <c r="R331" s="26"/>
      <c r="S331" s="26"/>
    </row>
    <row r="332" spans="2:19" s="66" customFormat="1">
      <c r="B332" s="26"/>
      <c r="C332" s="26"/>
      <c r="D332" s="67"/>
      <c r="E332" s="67"/>
      <c r="F332" s="26"/>
      <c r="G332" s="69"/>
      <c r="I332" s="26"/>
      <c r="J332" s="69"/>
      <c r="K332" s="69"/>
      <c r="L332" s="67"/>
      <c r="M332" s="69"/>
      <c r="N332" s="71"/>
      <c r="O332" s="72"/>
      <c r="P332" s="26"/>
      <c r="Q332" s="26"/>
      <c r="R332" s="26"/>
      <c r="S332" s="26"/>
    </row>
    <row r="333" spans="2:19" s="66" customFormat="1">
      <c r="B333" s="26"/>
      <c r="C333" s="26"/>
      <c r="D333" s="67"/>
      <c r="E333" s="67"/>
      <c r="F333" s="26"/>
      <c r="G333" s="69"/>
      <c r="I333" s="26"/>
      <c r="J333" s="69"/>
      <c r="K333" s="69"/>
      <c r="L333" s="67"/>
      <c r="M333" s="69"/>
      <c r="N333" s="71"/>
      <c r="O333" s="72"/>
      <c r="P333" s="26"/>
      <c r="Q333" s="26"/>
      <c r="R333" s="26"/>
      <c r="S333" s="26"/>
    </row>
    <row r="334" spans="2:19" s="66" customFormat="1">
      <c r="B334" s="26"/>
      <c r="C334" s="26"/>
      <c r="D334" s="67"/>
      <c r="E334" s="67"/>
      <c r="F334" s="26"/>
      <c r="G334" s="69"/>
      <c r="I334" s="26"/>
      <c r="J334" s="69"/>
      <c r="K334" s="69"/>
      <c r="L334" s="67"/>
      <c r="M334" s="69"/>
      <c r="N334" s="71"/>
      <c r="O334" s="72"/>
      <c r="P334" s="26"/>
      <c r="Q334" s="26"/>
      <c r="R334" s="26"/>
      <c r="S334" s="26"/>
    </row>
    <row r="335" spans="2:19" s="66" customFormat="1">
      <c r="B335" s="26"/>
      <c r="C335" s="26"/>
      <c r="D335" s="67"/>
      <c r="E335" s="67"/>
      <c r="F335" s="26"/>
      <c r="G335" s="69"/>
      <c r="I335" s="26"/>
      <c r="J335" s="69"/>
      <c r="K335" s="69"/>
      <c r="L335" s="67"/>
      <c r="M335" s="69"/>
      <c r="N335" s="71"/>
      <c r="O335" s="72"/>
      <c r="P335" s="26"/>
      <c r="Q335" s="26"/>
      <c r="R335" s="26"/>
      <c r="S335" s="26"/>
    </row>
    <row r="336" spans="2:19" s="66" customFormat="1">
      <c r="B336" s="26"/>
      <c r="C336" s="26"/>
      <c r="D336" s="67"/>
      <c r="E336" s="67"/>
      <c r="F336" s="26"/>
      <c r="G336" s="69"/>
      <c r="I336" s="26"/>
      <c r="J336" s="69"/>
      <c r="K336" s="69"/>
      <c r="L336" s="67"/>
      <c r="M336" s="69"/>
      <c r="N336" s="71"/>
      <c r="O336" s="72"/>
      <c r="P336" s="26"/>
      <c r="Q336" s="26"/>
      <c r="R336" s="26"/>
      <c r="S336" s="26"/>
    </row>
    <row r="337" spans="2:19" s="66" customFormat="1">
      <c r="B337" s="26"/>
      <c r="C337" s="26"/>
      <c r="D337" s="67"/>
      <c r="E337" s="67"/>
      <c r="F337" s="26"/>
      <c r="G337" s="69"/>
      <c r="I337" s="26"/>
      <c r="J337" s="69"/>
      <c r="K337" s="69"/>
      <c r="L337" s="67"/>
      <c r="M337" s="69"/>
      <c r="N337" s="71"/>
      <c r="O337" s="72"/>
      <c r="P337" s="26"/>
      <c r="Q337" s="26"/>
      <c r="R337" s="26"/>
      <c r="S337" s="26"/>
    </row>
    <row r="338" spans="2:19" s="66" customFormat="1">
      <c r="B338" s="26"/>
      <c r="C338" s="26"/>
      <c r="D338" s="67"/>
      <c r="E338" s="67"/>
      <c r="F338" s="26"/>
      <c r="G338" s="69"/>
      <c r="I338" s="26"/>
      <c r="J338" s="69"/>
      <c r="K338" s="69"/>
      <c r="L338" s="67"/>
      <c r="M338" s="69"/>
      <c r="N338" s="71"/>
      <c r="O338" s="72"/>
      <c r="P338" s="26"/>
      <c r="Q338" s="26"/>
      <c r="R338" s="26"/>
      <c r="S338" s="26"/>
    </row>
    <row r="339" spans="2:19" s="66" customFormat="1">
      <c r="B339" s="26"/>
      <c r="C339" s="26"/>
      <c r="D339" s="67"/>
      <c r="E339" s="67"/>
      <c r="F339" s="26"/>
      <c r="G339" s="69"/>
      <c r="I339" s="26"/>
      <c r="J339" s="69"/>
      <c r="K339" s="69"/>
      <c r="L339" s="67"/>
      <c r="M339" s="69"/>
      <c r="N339" s="71"/>
      <c r="O339" s="72"/>
      <c r="P339" s="26"/>
      <c r="Q339" s="26"/>
      <c r="R339" s="26"/>
      <c r="S339" s="26"/>
    </row>
    <row r="340" spans="2:19" s="66" customFormat="1">
      <c r="B340" s="26"/>
      <c r="C340" s="26"/>
      <c r="D340" s="67"/>
      <c r="E340" s="67"/>
      <c r="F340" s="26"/>
      <c r="G340" s="69"/>
      <c r="I340" s="26"/>
      <c r="J340" s="69"/>
      <c r="K340" s="69"/>
      <c r="L340" s="67"/>
      <c r="M340" s="69"/>
      <c r="N340" s="71"/>
      <c r="O340" s="72"/>
      <c r="P340" s="26"/>
      <c r="Q340" s="26"/>
      <c r="R340" s="26"/>
      <c r="S340" s="26"/>
    </row>
    <row r="341" spans="2:19" s="66" customFormat="1">
      <c r="B341" s="26"/>
      <c r="C341" s="26"/>
      <c r="D341" s="67"/>
      <c r="E341" s="67"/>
      <c r="F341" s="26"/>
      <c r="G341" s="69"/>
      <c r="I341" s="26"/>
      <c r="J341" s="69"/>
      <c r="K341" s="69"/>
      <c r="L341" s="67"/>
      <c r="M341" s="69"/>
      <c r="N341" s="71"/>
      <c r="O341" s="72"/>
      <c r="P341" s="26"/>
      <c r="Q341" s="26"/>
      <c r="R341" s="26"/>
      <c r="S341" s="26"/>
    </row>
    <row r="342" spans="2:19" s="66" customFormat="1">
      <c r="B342" s="26"/>
      <c r="C342" s="26"/>
      <c r="D342" s="67"/>
      <c r="E342" s="67"/>
      <c r="F342" s="26"/>
      <c r="G342" s="69"/>
      <c r="I342" s="26"/>
      <c r="J342" s="69"/>
      <c r="K342" s="69"/>
      <c r="L342" s="67"/>
      <c r="M342" s="69"/>
      <c r="N342" s="71"/>
      <c r="O342" s="72"/>
      <c r="P342" s="26"/>
      <c r="Q342" s="26"/>
      <c r="R342" s="26"/>
      <c r="S342" s="26"/>
    </row>
    <row r="343" spans="2:19" s="66" customFormat="1">
      <c r="B343" s="26"/>
      <c r="C343" s="26"/>
      <c r="D343" s="67"/>
      <c r="E343" s="67"/>
      <c r="F343" s="26"/>
      <c r="G343" s="69"/>
      <c r="I343" s="26"/>
      <c r="J343" s="69"/>
      <c r="K343" s="69"/>
      <c r="L343" s="67"/>
      <c r="M343" s="69"/>
      <c r="N343" s="71"/>
      <c r="O343" s="72"/>
      <c r="P343" s="26"/>
      <c r="Q343" s="26"/>
      <c r="R343" s="26"/>
      <c r="S343" s="26"/>
    </row>
    <row r="344" spans="2:19" s="66" customFormat="1">
      <c r="B344" s="26"/>
      <c r="C344" s="26"/>
      <c r="D344" s="67"/>
      <c r="E344" s="67"/>
      <c r="F344" s="26"/>
      <c r="G344" s="69"/>
      <c r="I344" s="26"/>
      <c r="J344" s="69"/>
      <c r="K344" s="69"/>
      <c r="L344" s="67"/>
      <c r="M344" s="69"/>
      <c r="N344" s="71"/>
      <c r="O344" s="72"/>
      <c r="P344" s="26"/>
      <c r="Q344" s="26"/>
      <c r="R344" s="26"/>
      <c r="S344" s="26"/>
    </row>
    <row r="345" spans="2:19" s="66" customFormat="1">
      <c r="B345" s="26"/>
      <c r="C345" s="26"/>
      <c r="D345" s="67"/>
      <c r="E345" s="67"/>
      <c r="F345" s="26"/>
      <c r="G345" s="69"/>
      <c r="I345" s="26"/>
      <c r="J345" s="69"/>
      <c r="K345" s="69"/>
      <c r="L345" s="67"/>
      <c r="M345" s="69"/>
      <c r="N345" s="71"/>
      <c r="O345" s="72"/>
      <c r="P345" s="26"/>
      <c r="Q345" s="26"/>
      <c r="R345" s="26"/>
      <c r="S345" s="26"/>
    </row>
    <row r="346" spans="2:19" s="66" customFormat="1">
      <c r="B346" s="26"/>
      <c r="C346" s="26"/>
      <c r="D346" s="67"/>
      <c r="E346" s="67"/>
      <c r="F346" s="26"/>
      <c r="G346" s="69"/>
      <c r="I346" s="26"/>
      <c r="J346" s="69"/>
      <c r="K346" s="69"/>
      <c r="L346" s="67"/>
      <c r="M346" s="69"/>
      <c r="N346" s="71"/>
      <c r="O346" s="72"/>
      <c r="P346" s="26"/>
      <c r="Q346" s="26"/>
      <c r="R346" s="26"/>
      <c r="S346" s="26"/>
    </row>
    <row r="347" spans="2:19" s="66" customFormat="1">
      <c r="B347" s="26"/>
      <c r="C347" s="26"/>
      <c r="D347" s="67"/>
      <c r="E347" s="67"/>
      <c r="F347" s="26"/>
      <c r="G347" s="69"/>
      <c r="I347" s="26"/>
      <c r="J347" s="69"/>
      <c r="K347" s="69"/>
      <c r="L347" s="67"/>
      <c r="M347" s="69"/>
      <c r="N347" s="71"/>
      <c r="O347" s="72"/>
      <c r="P347" s="26"/>
      <c r="Q347" s="26"/>
      <c r="R347" s="26"/>
      <c r="S347" s="26"/>
    </row>
    <row r="348" spans="2:19" s="66" customFormat="1">
      <c r="B348" s="26"/>
      <c r="C348" s="26"/>
      <c r="D348" s="67"/>
      <c r="E348" s="67"/>
      <c r="F348" s="26"/>
      <c r="G348" s="69"/>
      <c r="I348" s="26"/>
      <c r="J348" s="69"/>
      <c r="K348" s="69"/>
      <c r="L348" s="67"/>
      <c r="M348" s="69"/>
      <c r="N348" s="71"/>
      <c r="O348" s="72"/>
      <c r="P348" s="26"/>
      <c r="Q348" s="26"/>
      <c r="R348" s="26"/>
      <c r="S348" s="26"/>
    </row>
    <row r="349" spans="2:19" s="66" customFormat="1">
      <c r="B349" s="26"/>
      <c r="C349" s="26"/>
      <c r="D349" s="67"/>
      <c r="E349" s="67"/>
      <c r="F349" s="26"/>
      <c r="G349" s="69"/>
      <c r="I349" s="26"/>
      <c r="J349" s="69"/>
      <c r="K349" s="69"/>
      <c r="L349" s="67"/>
      <c r="M349" s="69"/>
      <c r="N349" s="71"/>
      <c r="O349" s="72"/>
      <c r="P349" s="26"/>
      <c r="Q349" s="26"/>
      <c r="R349" s="26"/>
      <c r="S349" s="26"/>
    </row>
    <row r="350" spans="2:19" s="66" customFormat="1">
      <c r="B350" s="26"/>
      <c r="C350" s="26"/>
      <c r="D350" s="67"/>
      <c r="E350" s="67"/>
      <c r="F350" s="26"/>
      <c r="G350" s="69"/>
      <c r="I350" s="26"/>
      <c r="J350" s="69"/>
      <c r="K350" s="69"/>
      <c r="L350" s="67"/>
      <c r="M350" s="69"/>
      <c r="N350" s="71"/>
      <c r="O350" s="72"/>
      <c r="P350" s="26"/>
      <c r="Q350" s="26"/>
      <c r="R350" s="26"/>
      <c r="S350" s="26"/>
    </row>
    <row r="351" spans="2:19" s="66" customFormat="1">
      <c r="B351" s="26"/>
      <c r="C351" s="26"/>
      <c r="D351" s="67"/>
      <c r="E351" s="67"/>
      <c r="F351" s="26"/>
      <c r="G351" s="69"/>
      <c r="I351" s="26"/>
      <c r="J351" s="69"/>
      <c r="K351" s="69"/>
      <c r="L351" s="67"/>
      <c r="M351" s="69"/>
      <c r="N351" s="71"/>
      <c r="O351" s="72"/>
      <c r="P351" s="26"/>
      <c r="Q351" s="26"/>
      <c r="R351" s="26"/>
      <c r="S351" s="26"/>
    </row>
    <row r="352" spans="2:19" s="66" customFormat="1">
      <c r="B352" s="26"/>
      <c r="C352" s="26"/>
      <c r="D352" s="67"/>
      <c r="E352" s="67"/>
      <c r="F352" s="26"/>
      <c r="G352" s="69"/>
      <c r="I352" s="26"/>
      <c r="J352" s="69"/>
      <c r="K352" s="69"/>
      <c r="L352" s="67"/>
      <c r="M352" s="69"/>
      <c r="N352" s="71"/>
      <c r="O352" s="72"/>
      <c r="P352" s="26"/>
      <c r="Q352" s="26"/>
      <c r="R352" s="26"/>
      <c r="S352" s="26"/>
    </row>
    <row r="353" spans="1:19">
      <c r="A353" s="26"/>
    </row>
    <row r="354" spans="1:19">
      <c r="A354" s="26"/>
    </row>
    <row r="355" spans="1:19">
      <c r="A355" s="26"/>
    </row>
    <row r="356" spans="1:19">
      <c r="A356" s="26"/>
    </row>
    <row r="357" spans="1:19">
      <c r="A357" s="26"/>
    </row>
    <row r="358" spans="1:19">
      <c r="A358" s="26"/>
    </row>
    <row r="359" spans="1:19">
      <c r="A359" s="26"/>
    </row>
    <row r="360" spans="1:19">
      <c r="A360" s="26"/>
    </row>
    <row r="361" spans="1:19">
      <c r="A361" s="26"/>
    </row>
    <row r="362" spans="1:19">
      <c r="A362" s="26"/>
    </row>
    <row r="363" spans="1:19">
      <c r="A363" s="26"/>
    </row>
    <row r="364" spans="1:19">
      <c r="A364" s="26"/>
    </row>
    <row r="365" spans="1:19">
      <c r="A365" s="26"/>
    </row>
    <row r="366" spans="1:19">
      <c r="A366" s="26"/>
    </row>
    <row r="367" spans="1:19">
      <c r="A367" s="26"/>
    </row>
    <row r="368" spans="1:19" s="66" customFormat="1">
      <c r="B368" s="26"/>
      <c r="C368" s="26"/>
      <c r="D368" s="67"/>
      <c r="E368" s="67"/>
      <c r="F368" s="26"/>
      <c r="G368" s="69"/>
      <c r="I368" s="26"/>
      <c r="J368" s="69"/>
      <c r="K368" s="69"/>
      <c r="L368" s="67"/>
      <c r="M368" s="69"/>
      <c r="N368" s="71"/>
      <c r="O368" s="72"/>
      <c r="P368" s="26"/>
      <c r="Q368" s="26"/>
      <c r="R368" s="26"/>
      <c r="S368" s="26"/>
    </row>
    <row r="369" spans="2:19" s="66" customFormat="1">
      <c r="B369" s="26"/>
      <c r="C369" s="26"/>
      <c r="D369" s="67"/>
      <c r="E369" s="67"/>
      <c r="F369" s="26"/>
      <c r="G369" s="69"/>
      <c r="I369" s="26"/>
      <c r="J369" s="69"/>
      <c r="K369" s="69"/>
      <c r="L369" s="67"/>
      <c r="M369" s="69"/>
      <c r="N369" s="71"/>
      <c r="O369" s="72"/>
      <c r="P369" s="26"/>
      <c r="Q369" s="26"/>
      <c r="R369" s="26"/>
      <c r="S369" s="26"/>
    </row>
    <row r="370" spans="2:19" s="66" customFormat="1">
      <c r="B370" s="26"/>
      <c r="C370" s="26"/>
      <c r="D370" s="67"/>
      <c r="E370" s="67"/>
      <c r="F370" s="26"/>
      <c r="G370" s="69"/>
      <c r="I370" s="26"/>
      <c r="J370" s="69"/>
      <c r="K370" s="69"/>
      <c r="L370" s="67"/>
      <c r="M370" s="69"/>
      <c r="N370" s="71"/>
      <c r="O370" s="72"/>
      <c r="P370" s="26"/>
      <c r="Q370" s="26"/>
      <c r="R370" s="26"/>
      <c r="S370" s="26"/>
    </row>
    <row r="371" spans="2:19" s="66" customFormat="1">
      <c r="B371" s="26"/>
      <c r="C371" s="26"/>
      <c r="D371" s="67"/>
      <c r="E371" s="67"/>
      <c r="F371" s="26"/>
      <c r="G371" s="69"/>
      <c r="I371" s="26"/>
      <c r="J371" s="69"/>
      <c r="K371" s="69"/>
      <c r="L371" s="67"/>
      <c r="M371" s="69"/>
      <c r="N371" s="71"/>
      <c r="O371" s="72"/>
      <c r="P371" s="26"/>
      <c r="Q371" s="26"/>
      <c r="R371" s="26"/>
      <c r="S371" s="26"/>
    </row>
    <row r="372" spans="2:19" s="66" customFormat="1">
      <c r="B372" s="26"/>
      <c r="C372" s="26"/>
      <c r="D372" s="67"/>
      <c r="E372" s="67"/>
      <c r="F372" s="26"/>
      <c r="G372" s="69"/>
      <c r="I372" s="26"/>
      <c r="J372" s="69"/>
      <c r="K372" s="69"/>
      <c r="L372" s="67"/>
      <c r="M372" s="69"/>
      <c r="N372" s="71"/>
      <c r="O372" s="72"/>
      <c r="P372" s="26"/>
      <c r="Q372" s="26"/>
      <c r="R372" s="26"/>
      <c r="S372" s="26"/>
    </row>
    <row r="373" spans="2:19" s="66" customFormat="1">
      <c r="B373" s="26"/>
      <c r="C373" s="26"/>
      <c r="D373" s="67"/>
      <c r="E373" s="67"/>
      <c r="F373" s="26"/>
      <c r="G373" s="69"/>
      <c r="I373" s="26"/>
      <c r="J373" s="69"/>
      <c r="K373" s="69"/>
      <c r="L373" s="67"/>
      <c r="M373" s="69"/>
      <c r="N373" s="71"/>
      <c r="O373" s="72"/>
      <c r="P373" s="26"/>
      <c r="Q373" s="26"/>
      <c r="R373" s="26"/>
      <c r="S373" s="26"/>
    </row>
    <row r="374" spans="2:19" s="66" customFormat="1">
      <c r="B374" s="26"/>
      <c r="C374" s="26"/>
      <c r="D374" s="67"/>
      <c r="E374" s="67"/>
      <c r="F374" s="26"/>
      <c r="G374" s="69"/>
      <c r="I374" s="26"/>
      <c r="J374" s="69"/>
      <c r="K374" s="69"/>
      <c r="L374" s="67"/>
      <c r="M374" s="69"/>
      <c r="N374" s="71"/>
      <c r="O374" s="72"/>
      <c r="P374" s="26"/>
      <c r="Q374" s="26"/>
      <c r="R374" s="26"/>
      <c r="S374" s="26"/>
    </row>
    <row r="375" spans="2:19" s="66" customFormat="1">
      <c r="B375" s="26"/>
      <c r="C375" s="26"/>
      <c r="D375" s="67"/>
      <c r="E375" s="67"/>
      <c r="F375" s="26"/>
      <c r="G375" s="69"/>
      <c r="I375" s="26"/>
      <c r="J375" s="69"/>
      <c r="K375" s="69"/>
      <c r="L375" s="67"/>
      <c r="M375" s="69"/>
      <c r="N375" s="71"/>
      <c r="O375" s="72"/>
      <c r="P375" s="26"/>
      <c r="Q375" s="26"/>
      <c r="R375" s="26"/>
      <c r="S375" s="26"/>
    </row>
    <row r="376" spans="2:19" s="66" customFormat="1">
      <c r="B376" s="26"/>
      <c r="C376" s="26"/>
      <c r="D376" s="67"/>
      <c r="E376" s="67"/>
      <c r="F376" s="26"/>
      <c r="G376" s="69"/>
      <c r="I376" s="26"/>
      <c r="J376" s="69"/>
      <c r="K376" s="69"/>
      <c r="L376" s="67"/>
      <c r="M376" s="69"/>
      <c r="N376" s="71"/>
      <c r="O376" s="72"/>
      <c r="P376" s="26"/>
      <c r="Q376" s="26"/>
      <c r="R376" s="26"/>
      <c r="S376" s="26"/>
    </row>
    <row r="377" spans="2:19" s="66" customFormat="1">
      <c r="B377" s="26"/>
      <c r="C377" s="26"/>
      <c r="D377" s="67"/>
      <c r="E377" s="67"/>
      <c r="F377" s="26"/>
      <c r="G377" s="69"/>
      <c r="I377" s="26"/>
      <c r="J377" s="69"/>
      <c r="K377" s="69"/>
      <c r="L377" s="67"/>
      <c r="M377" s="69"/>
      <c r="N377" s="71"/>
      <c r="O377" s="72"/>
      <c r="P377" s="26"/>
      <c r="Q377" s="26"/>
      <c r="R377" s="26"/>
      <c r="S377" s="26"/>
    </row>
    <row r="378" spans="2:19" s="66" customFormat="1">
      <c r="B378" s="26"/>
      <c r="C378" s="26"/>
      <c r="D378" s="67"/>
      <c r="E378" s="67"/>
      <c r="F378" s="26"/>
      <c r="G378" s="69"/>
      <c r="I378" s="26"/>
      <c r="J378" s="69"/>
      <c r="K378" s="69"/>
      <c r="L378" s="67"/>
      <c r="M378" s="69"/>
      <c r="N378" s="71"/>
      <c r="O378" s="72"/>
      <c r="P378" s="26"/>
      <c r="Q378" s="26"/>
      <c r="R378" s="26"/>
      <c r="S378" s="26"/>
    </row>
    <row r="379" spans="2:19" s="66" customFormat="1">
      <c r="B379" s="26"/>
      <c r="C379" s="26"/>
      <c r="D379" s="67"/>
      <c r="E379" s="67"/>
      <c r="F379" s="26"/>
      <c r="G379" s="69"/>
      <c r="I379" s="26"/>
      <c r="J379" s="69"/>
      <c r="K379" s="69"/>
      <c r="L379" s="67"/>
      <c r="M379" s="69"/>
      <c r="N379" s="71"/>
      <c r="O379" s="72"/>
      <c r="P379" s="26"/>
      <c r="Q379" s="26"/>
      <c r="R379" s="26"/>
      <c r="S379" s="26"/>
    </row>
    <row r="380" spans="2:19" s="66" customFormat="1">
      <c r="B380" s="26"/>
      <c r="C380" s="26"/>
      <c r="D380" s="67"/>
      <c r="E380" s="67"/>
      <c r="F380" s="26"/>
      <c r="G380" s="69"/>
      <c r="I380" s="26"/>
      <c r="J380" s="69"/>
      <c r="K380" s="69"/>
      <c r="L380" s="67"/>
      <c r="M380" s="69"/>
      <c r="N380" s="71"/>
      <c r="O380" s="72"/>
      <c r="P380" s="26"/>
      <c r="Q380" s="26"/>
      <c r="R380" s="26"/>
      <c r="S380" s="26"/>
    </row>
    <row r="381" spans="2:19" s="66" customFormat="1">
      <c r="B381" s="26"/>
      <c r="C381" s="26"/>
      <c r="D381" s="67"/>
      <c r="E381" s="67"/>
      <c r="F381" s="26"/>
      <c r="G381" s="69"/>
      <c r="I381" s="26"/>
      <c r="J381" s="69"/>
      <c r="K381" s="69"/>
      <c r="L381" s="67"/>
      <c r="M381" s="69"/>
      <c r="N381" s="71"/>
      <c r="O381" s="72"/>
      <c r="P381" s="26"/>
      <c r="Q381" s="26"/>
      <c r="R381" s="26"/>
      <c r="S381" s="26"/>
    </row>
    <row r="382" spans="2:19" s="66" customFormat="1">
      <c r="B382" s="26"/>
      <c r="C382" s="26"/>
      <c r="D382" s="67"/>
      <c r="E382" s="67"/>
      <c r="F382" s="26"/>
      <c r="G382" s="69"/>
      <c r="I382" s="26"/>
      <c r="J382" s="69"/>
      <c r="K382" s="69"/>
      <c r="L382" s="67"/>
      <c r="M382" s="69"/>
      <c r="N382" s="71"/>
      <c r="O382" s="72"/>
      <c r="P382" s="26"/>
      <c r="Q382" s="26"/>
      <c r="R382" s="26"/>
      <c r="S382" s="26"/>
    </row>
    <row r="383" spans="2:19" s="66" customFormat="1">
      <c r="B383" s="26"/>
      <c r="C383" s="26"/>
      <c r="D383" s="67"/>
      <c r="E383" s="67"/>
      <c r="F383" s="26"/>
      <c r="G383" s="69"/>
      <c r="I383" s="26"/>
      <c r="J383" s="69"/>
      <c r="K383" s="69"/>
      <c r="L383" s="67"/>
      <c r="M383" s="69"/>
      <c r="N383" s="71"/>
      <c r="O383" s="72"/>
      <c r="P383" s="26"/>
      <c r="Q383" s="26"/>
      <c r="R383" s="26"/>
      <c r="S383" s="26"/>
    </row>
    <row r="384" spans="2:19" s="66" customFormat="1">
      <c r="B384" s="26"/>
      <c r="C384" s="26"/>
      <c r="D384" s="67"/>
      <c r="E384" s="67"/>
      <c r="F384" s="26"/>
      <c r="G384" s="69"/>
      <c r="I384" s="26"/>
      <c r="J384" s="69"/>
      <c r="K384" s="69"/>
      <c r="L384" s="67"/>
      <c r="M384" s="69"/>
      <c r="N384" s="71"/>
      <c r="O384" s="72"/>
      <c r="P384" s="26"/>
      <c r="Q384" s="26"/>
      <c r="R384" s="26"/>
      <c r="S384" s="26"/>
    </row>
    <row r="385" spans="2:19" s="66" customFormat="1">
      <c r="B385" s="26"/>
      <c r="C385" s="26"/>
      <c r="D385" s="67"/>
      <c r="E385" s="67"/>
      <c r="F385" s="26"/>
      <c r="G385" s="69"/>
      <c r="I385" s="26"/>
      <c r="J385" s="69"/>
      <c r="K385" s="69"/>
      <c r="L385" s="67"/>
      <c r="M385" s="69"/>
      <c r="N385" s="71"/>
      <c r="O385" s="72"/>
      <c r="P385" s="26"/>
      <c r="Q385" s="26"/>
      <c r="R385" s="26"/>
      <c r="S385" s="26"/>
    </row>
    <row r="386" spans="2:19" s="66" customFormat="1">
      <c r="B386" s="26"/>
      <c r="C386" s="26"/>
      <c r="D386" s="67"/>
      <c r="E386" s="67"/>
      <c r="F386" s="26"/>
      <c r="G386" s="69"/>
      <c r="I386" s="26"/>
      <c r="J386" s="69"/>
      <c r="K386" s="69"/>
      <c r="L386" s="67"/>
      <c r="M386" s="69"/>
      <c r="N386" s="71"/>
      <c r="O386" s="72"/>
      <c r="P386" s="26"/>
      <c r="Q386" s="26"/>
      <c r="R386" s="26"/>
      <c r="S386" s="26"/>
    </row>
    <row r="387" spans="2:19" s="66" customFormat="1">
      <c r="B387" s="26"/>
      <c r="C387" s="26"/>
      <c r="D387" s="67"/>
      <c r="E387" s="67"/>
      <c r="F387" s="26"/>
      <c r="G387" s="69"/>
      <c r="I387" s="26"/>
      <c r="J387" s="69"/>
      <c r="K387" s="69"/>
      <c r="L387" s="67"/>
      <c r="M387" s="69"/>
      <c r="N387" s="71"/>
      <c r="O387" s="72"/>
      <c r="P387" s="26"/>
      <c r="Q387" s="26"/>
      <c r="R387" s="26"/>
      <c r="S387" s="26"/>
    </row>
    <row r="388" spans="2:19" s="66" customFormat="1">
      <c r="B388" s="26"/>
      <c r="C388" s="26"/>
      <c r="D388" s="67"/>
      <c r="E388" s="67"/>
      <c r="F388" s="26"/>
      <c r="G388" s="69"/>
      <c r="I388" s="26"/>
      <c r="J388" s="69"/>
      <c r="K388" s="69"/>
      <c r="L388" s="67"/>
      <c r="M388" s="69"/>
      <c r="N388" s="71"/>
      <c r="O388" s="72"/>
      <c r="P388" s="26"/>
      <c r="Q388" s="26"/>
      <c r="R388" s="26"/>
      <c r="S388" s="26"/>
    </row>
    <row r="389" spans="2:19" s="66" customFormat="1">
      <c r="B389" s="26"/>
      <c r="C389" s="26"/>
      <c r="D389" s="67"/>
      <c r="E389" s="67"/>
      <c r="F389" s="26"/>
      <c r="G389" s="69"/>
      <c r="I389" s="26"/>
      <c r="J389" s="69"/>
      <c r="K389" s="69"/>
      <c r="L389" s="67"/>
      <c r="M389" s="69"/>
      <c r="N389" s="71"/>
      <c r="O389" s="72"/>
      <c r="P389" s="26"/>
      <c r="Q389" s="26"/>
      <c r="R389" s="26"/>
      <c r="S389" s="26"/>
    </row>
    <row r="390" spans="2:19" s="66" customFormat="1">
      <c r="B390" s="26"/>
      <c r="C390" s="26"/>
      <c r="D390" s="67"/>
      <c r="E390" s="67"/>
      <c r="F390" s="26"/>
      <c r="G390" s="69"/>
      <c r="I390" s="26"/>
      <c r="J390" s="69"/>
      <c r="K390" s="69"/>
      <c r="L390" s="67"/>
      <c r="M390" s="69"/>
      <c r="N390" s="71"/>
      <c r="O390" s="72"/>
      <c r="P390" s="26"/>
      <c r="Q390" s="26"/>
      <c r="R390" s="26"/>
      <c r="S390" s="26"/>
    </row>
    <row r="391" spans="2:19" s="66" customFormat="1">
      <c r="B391" s="26"/>
      <c r="C391" s="26"/>
      <c r="D391" s="67"/>
      <c r="E391" s="67"/>
      <c r="F391" s="26"/>
      <c r="G391" s="69"/>
      <c r="I391" s="26"/>
      <c r="J391" s="69"/>
      <c r="K391" s="69"/>
      <c r="L391" s="67"/>
      <c r="M391" s="69"/>
      <c r="N391" s="71"/>
      <c r="O391" s="72"/>
      <c r="P391" s="26"/>
      <c r="Q391" s="26"/>
      <c r="R391" s="26"/>
      <c r="S391" s="26"/>
    </row>
    <row r="392" spans="2:19" s="66" customFormat="1">
      <c r="B392" s="26"/>
      <c r="C392" s="26"/>
      <c r="D392" s="67"/>
      <c r="E392" s="67"/>
      <c r="F392" s="26"/>
      <c r="G392" s="69"/>
      <c r="I392" s="26"/>
      <c r="J392" s="69"/>
      <c r="K392" s="69"/>
      <c r="L392" s="67"/>
      <c r="M392" s="69"/>
      <c r="N392" s="71"/>
      <c r="O392" s="72"/>
      <c r="P392" s="26"/>
      <c r="Q392" s="26"/>
      <c r="R392" s="26"/>
      <c r="S392" s="26"/>
    </row>
    <row r="393" spans="2:19" s="66" customFormat="1">
      <c r="B393" s="26"/>
      <c r="C393" s="26"/>
      <c r="D393" s="67"/>
      <c r="E393" s="67"/>
      <c r="F393" s="26"/>
      <c r="G393" s="69"/>
      <c r="I393" s="26"/>
      <c r="J393" s="69"/>
      <c r="K393" s="69"/>
      <c r="L393" s="67"/>
      <c r="M393" s="69"/>
      <c r="N393" s="71"/>
      <c r="O393" s="72"/>
      <c r="P393" s="26"/>
      <c r="Q393" s="26"/>
      <c r="R393" s="26"/>
      <c r="S393" s="26"/>
    </row>
    <row r="394" spans="2:19" s="66" customFormat="1">
      <c r="B394" s="26"/>
      <c r="C394" s="26"/>
      <c r="D394" s="67"/>
      <c r="E394" s="67"/>
      <c r="F394" s="26"/>
      <c r="G394" s="69"/>
      <c r="I394" s="26"/>
      <c r="J394" s="69"/>
      <c r="K394" s="69"/>
      <c r="L394" s="67"/>
      <c r="M394" s="69"/>
      <c r="N394" s="71"/>
      <c r="O394" s="72"/>
      <c r="P394" s="26"/>
      <c r="Q394" s="26"/>
      <c r="R394" s="26"/>
      <c r="S394" s="26"/>
    </row>
    <row r="395" spans="2:19" s="66" customFormat="1">
      <c r="B395" s="26"/>
      <c r="C395" s="26"/>
      <c r="D395" s="67"/>
      <c r="E395" s="67"/>
      <c r="F395" s="26"/>
      <c r="G395" s="69"/>
      <c r="I395" s="26"/>
      <c r="J395" s="69"/>
      <c r="K395" s="69"/>
      <c r="L395" s="67"/>
      <c r="M395" s="69"/>
      <c r="N395" s="71"/>
      <c r="O395" s="72"/>
      <c r="P395" s="26"/>
      <c r="Q395" s="26"/>
      <c r="R395" s="26"/>
      <c r="S395" s="26"/>
    </row>
    <row r="396" spans="2:19" s="66" customFormat="1">
      <c r="B396" s="26"/>
      <c r="C396" s="26"/>
      <c r="D396" s="67"/>
      <c r="E396" s="67"/>
      <c r="F396" s="26"/>
      <c r="G396" s="69"/>
      <c r="I396" s="26"/>
      <c r="J396" s="69"/>
      <c r="K396" s="69"/>
      <c r="L396" s="67"/>
      <c r="M396" s="69"/>
      <c r="N396" s="71"/>
      <c r="O396" s="72"/>
      <c r="P396" s="26"/>
      <c r="Q396" s="26"/>
      <c r="R396" s="26"/>
      <c r="S396" s="26"/>
    </row>
    <row r="397" spans="2:19" s="66" customFormat="1">
      <c r="B397" s="26"/>
      <c r="C397" s="26"/>
      <c r="D397" s="67"/>
      <c r="E397" s="67"/>
      <c r="F397" s="26"/>
      <c r="G397" s="69"/>
      <c r="I397" s="26"/>
      <c r="J397" s="69"/>
      <c r="K397" s="69"/>
      <c r="L397" s="67"/>
      <c r="M397" s="69"/>
      <c r="N397" s="71"/>
      <c r="O397" s="72"/>
      <c r="P397" s="26"/>
      <c r="Q397" s="26"/>
      <c r="R397" s="26"/>
      <c r="S397" s="26"/>
    </row>
    <row r="398" spans="2:19" s="66" customFormat="1">
      <c r="B398" s="26"/>
      <c r="C398" s="26"/>
      <c r="D398" s="67"/>
      <c r="E398" s="67"/>
      <c r="F398" s="26"/>
      <c r="G398" s="69"/>
      <c r="I398" s="26"/>
      <c r="J398" s="69"/>
      <c r="K398" s="69"/>
      <c r="L398" s="67"/>
      <c r="M398" s="69"/>
      <c r="N398" s="71"/>
      <c r="O398" s="72"/>
      <c r="P398" s="26"/>
      <c r="Q398" s="26"/>
      <c r="R398" s="26"/>
      <c r="S398" s="26"/>
    </row>
    <row r="399" spans="2:19" s="66" customFormat="1">
      <c r="B399" s="26"/>
      <c r="C399" s="26"/>
      <c r="D399" s="67"/>
      <c r="E399" s="67"/>
      <c r="F399" s="26"/>
      <c r="G399" s="69"/>
      <c r="I399" s="26"/>
      <c r="J399" s="69"/>
      <c r="K399" s="69"/>
      <c r="L399" s="67"/>
      <c r="M399" s="69"/>
      <c r="N399" s="71"/>
      <c r="O399" s="72"/>
      <c r="P399" s="26"/>
      <c r="Q399" s="26"/>
      <c r="R399" s="26"/>
      <c r="S399" s="26"/>
    </row>
    <row r="400" spans="2:19" s="66" customFormat="1">
      <c r="B400" s="26"/>
      <c r="C400" s="26"/>
      <c r="D400" s="67"/>
      <c r="E400" s="67"/>
      <c r="F400" s="26"/>
      <c r="G400" s="69"/>
      <c r="I400" s="26"/>
      <c r="J400" s="69"/>
      <c r="K400" s="69"/>
      <c r="L400" s="67"/>
      <c r="M400" s="69"/>
      <c r="N400" s="71"/>
      <c r="O400" s="72"/>
      <c r="P400" s="26"/>
      <c r="Q400" s="26"/>
      <c r="R400" s="26"/>
      <c r="S400" s="26"/>
    </row>
    <row r="401" spans="2:19" s="66" customFormat="1">
      <c r="B401" s="26"/>
      <c r="C401" s="26"/>
      <c r="D401" s="67"/>
      <c r="E401" s="67"/>
      <c r="F401" s="26"/>
      <c r="G401" s="69"/>
      <c r="I401" s="26"/>
      <c r="J401" s="69"/>
      <c r="K401" s="69"/>
      <c r="L401" s="67"/>
      <c r="M401" s="69"/>
      <c r="N401" s="71"/>
      <c r="O401" s="72"/>
      <c r="P401" s="26"/>
      <c r="Q401" s="26"/>
      <c r="R401" s="26"/>
      <c r="S401" s="26"/>
    </row>
    <row r="402" spans="2:19" s="66" customFormat="1">
      <c r="B402" s="26"/>
      <c r="C402" s="26"/>
      <c r="D402" s="67"/>
      <c r="E402" s="67"/>
      <c r="F402" s="26"/>
      <c r="G402" s="69"/>
      <c r="I402" s="26"/>
      <c r="J402" s="69"/>
      <c r="K402" s="69"/>
      <c r="L402" s="67"/>
      <c r="M402" s="69"/>
      <c r="N402" s="71"/>
      <c r="O402" s="72"/>
      <c r="P402" s="26"/>
      <c r="Q402" s="26"/>
      <c r="R402" s="26"/>
      <c r="S402" s="26"/>
    </row>
    <row r="403" spans="2:19" s="66" customFormat="1">
      <c r="B403" s="26"/>
      <c r="C403" s="26"/>
      <c r="D403" s="67"/>
      <c r="E403" s="67"/>
      <c r="F403" s="26"/>
      <c r="G403" s="69"/>
      <c r="I403" s="26"/>
      <c r="J403" s="69"/>
      <c r="K403" s="69"/>
      <c r="L403" s="67"/>
      <c r="M403" s="69"/>
      <c r="N403" s="71"/>
      <c r="O403" s="72"/>
      <c r="P403" s="26"/>
      <c r="Q403" s="26"/>
      <c r="R403" s="26"/>
      <c r="S403" s="26"/>
    </row>
    <row r="404" spans="2:19" s="66" customFormat="1">
      <c r="B404" s="26"/>
      <c r="C404" s="26"/>
      <c r="D404" s="67"/>
      <c r="E404" s="67"/>
      <c r="F404" s="26"/>
      <c r="G404" s="69"/>
      <c r="I404" s="26"/>
      <c r="J404" s="69"/>
      <c r="K404" s="69"/>
      <c r="L404" s="67"/>
      <c r="M404" s="69"/>
      <c r="N404" s="71"/>
      <c r="O404" s="72"/>
      <c r="P404" s="26"/>
      <c r="Q404" s="26"/>
      <c r="R404" s="26"/>
      <c r="S404" s="26"/>
    </row>
    <row r="405" spans="2:19" s="66" customFormat="1">
      <c r="B405" s="26"/>
      <c r="C405" s="26"/>
      <c r="D405" s="67"/>
      <c r="E405" s="67"/>
      <c r="F405" s="26"/>
      <c r="G405" s="69"/>
      <c r="I405" s="26"/>
      <c r="J405" s="69"/>
      <c r="K405" s="69"/>
      <c r="L405" s="67"/>
      <c r="M405" s="69"/>
      <c r="N405" s="71"/>
      <c r="O405" s="72"/>
      <c r="P405" s="26"/>
      <c r="Q405" s="26"/>
      <c r="R405" s="26"/>
      <c r="S405" s="26"/>
    </row>
    <row r="406" spans="2:19" s="66" customFormat="1">
      <c r="B406" s="26"/>
      <c r="C406" s="26"/>
      <c r="D406" s="67"/>
      <c r="E406" s="67"/>
      <c r="F406" s="26"/>
      <c r="G406" s="69"/>
      <c r="I406" s="26"/>
      <c r="J406" s="69"/>
      <c r="K406" s="69"/>
      <c r="L406" s="67"/>
      <c r="M406" s="69"/>
      <c r="N406" s="71"/>
      <c r="O406" s="72"/>
      <c r="P406" s="26"/>
      <c r="Q406" s="26"/>
      <c r="R406" s="26"/>
      <c r="S406" s="26"/>
    </row>
    <row r="407" spans="2:19" s="66" customFormat="1">
      <c r="B407" s="26"/>
      <c r="C407" s="26"/>
      <c r="D407" s="67"/>
      <c r="E407" s="67"/>
      <c r="F407" s="26"/>
      <c r="G407" s="69"/>
      <c r="I407" s="26"/>
      <c r="J407" s="69"/>
      <c r="K407" s="69"/>
      <c r="L407" s="67"/>
      <c r="M407" s="69"/>
      <c r="N407" s="71"/>
      <c r="O407" s="72"/>
      <c r="P407" s="26"/>
      <c r="Q407" s="26"/>
      <c r="R407" s="26"/>
      <c r="S407" s="26"/>
    </row>
    <row r="408" spans="2:19" s="66" customFormat="1">
      <c r="B408" s="26"/>
      <c r="C408" s="26"/>
      <c r="D408" s="67"/>
      <c r="E408" s="67"/>
      <c r="F408" s="26"/>
      <c r="G408" s="69"/>
      <c r="I408" s="26"/>
      <c r="J408" s="69"/>
      <c r="K408" s="69"/>
      <c r="L408" s="67"/>
      <c r="M408" s="69"/>
      <c r="N408" s="71"/>
      <c r="O408" s="72"/>
      <c r="P408" s="26"/>
      <c r="Q408" s="26"/>
      <c r="R408" s="26"/>
      <c r="S408" s="26"/>
    </row>
    <row r="409" spans="2:19" s="66" customFormat="1">
      <c r="B409" s="26"/>
      <c r="C409" s="26"/>
      <c r="D409" s="67"/>
      <c r="E409" s="67"/>
      <c r="F409" s="26"/>
      <c r="G409" s="69"/>
      <c r="I409" s="26"/>
      <c r="J409" s="69"/>
      <c r="K409" s="69"/>
      <c r="L409" s="67"/>
      <c r="M409" s="69"/>
      <c r="N409" s="71"/>
      <c r="O409" s="72"/>
      <c r="P409" s="26"/>
      <c r="Q409" s="26"/>
      <c r="R409" s="26"/>
      <c r="S409" s="26"/>
    </row>
    <row r="410" spans="2:19" s="66" customFormat="1">
      <c r="B410" s="26"/>
      <c r="C410" s="26"/>
      <c r="D410" s="67"/>
      <c r="E410" s="67"/>
      <c r="F410" s="26"/>
      <c r="G410" s="69"/>
      <c r="I410" s="26"/>
      <c r="J410" s="69"/>
      <c r="K410" s="69"/>
      <c r="L410" s="67"/>
      <c r="M410" s="69"/>
      <c r="N410" s="71"/>
      <c r="O410" s="72"/>
      <c r="P410" s="26"/>
      <c r="Q410" s="26"/>
      <c r="R410" s="26"/>
      <c r="S410" s="26"/>
    </row>
    <row r="411" spans="2:19" s="66" customFormat="1">
      <c r="B411" s="26"/>
      <c r="C411" s="26"/>
      <c r="D411" s="67"/>
      <c r="E411" s="67"/>
      <c r="F411" s="26"/>
      <c r="G411" s="69"/>
      <c r="I411" s="26"/>
      <c r="J411" s="69"/>
      <c r="K411" s="69"/>
      <c r="L411" s="67"/>
      <c r="M411" s="69"/>
      <c r="N411" s="71"/>
      <c r="O411" s="72"/>
      <c r="P411" s="26"/>
      <c r="Q411" s="26"/>
      <c r="R411" s="26"/>
      <c r="S411" s="26"/>
    </row>
    <row r="412" spans="2:19" s="66" customFormat="1">
      <c r="B412" s="26"/>
      <c r="C412" s="26"/>
      <c r="D412" s="67"/>
      <c r="E412" s="67"/>
      <c r="F412" s="26"/>
      <c r="G412" s="69"/>
      <c r="I412" s="26"/>
      <c r="J412" s="69"/>
      <c r="K412" s="69"/>
      <c r="L412" s="67"/>
      <c r="M412" s="69"/>
      <c r="N412" s="71"/>
      <c r="O412" s="72"/>
      <c r="P412" s="26"/>
      <c r="Q412" s="26"/>
      <c r="R412" s="26"/>
      <c r="S412" s="26"/>
    </row>
    <row r="413" spans="2:19" s="66" customFormat="1">
      <c r="B413" s="26"/>
      <c r="C413" s="26"/>
      <c r="D413" s="67"/>
      <c r="E413" s="67"/>
      <c r="F413" s="26"/>
      <c r="G413" s="69"/>
      <c r="I413" s="26"/>
      <c r="J413" s="69"/>
      <c r="K413" s="69"/>
      <c r="L413" s="67"/>
      <c r="M413" s="69"/>
      <c r="N413" s="71"/>
      <c r="O413" s="72"/>
      <c r="P413" s="26"/>
      <c r="Q413" s="26"/>
      <c r="R413" s="26"/>
      <c r="S413" s="26"/>
    </row>
    <row r="414" spans="2:19" s="66" customFormat="1">
      <c r="B414" s="26"/>
      <c r="C414" s="26"/>
      <c r="D414" s="67"/>
      <c r="E414" s="67"/>
      <c r="F414" s="26"/>
      <c r="G414" s="69"/>
      <c r="I414" s="26"/>
      <c r="J414" s="69"/>
      <c r="K414" s="69"/>
      <c r="L414" s="67"/>
      <c r="M414" s="69"/>
      <c r="N414" s="71"/>
      <c r="O414" s="72"/>
      <c r="P414" s="26"/>
      <c r="Q414" s="26"/>
      <c r="R414" s="26"/>
      <c r="S414" s="26"/>
    </row>
    <row r="415" spans="2:19" s="66" customFormat="1">
      <c r="B415" s="26"/>
      <c r="C415" s="26"/>
      <c r="D415" s="67"/>
      <c r="E415" s="67"/>
      <c r="F415" s="26"/>
      <c r="G415" s="69"/>
      <c r="I415" s="26"/>
      <c r="J415" s="69"/>
      <c r="K415" s="69"/>
      <c r="L415" s="67"/>
      <c r="M415" s="69"/>
      <c r="N415" s="71"/>
      <c r="O415" s="72"/>
      <c r="P415" s="26"/>
      <c r="Q415" s="26"/>
      <c r="R415" s="26"/>
      <c r="S415" s="26"/>
    </row>
    <row r="416" spans="2:19" s="66" customFormat="1">
      <c r="B416" s="26"/>
      <c r="C416" s="26"/>
      <c r="D416" s="67"/>
      <c r="E416" s="67"/>
      <c r="F416" s="26"/>
      <c r="G416" s="69"/>
      <c r="I416" s="26"/>
      <c r="J416" s="69"/>
      <c r="K416" s="69"/>
      <c r="L416" s="67"/>
      <c r="M416" s="69"/>
      <c r="N416" s="71"/>
      <c r="O416" s="72"/>
      <c r="P416" s="26"/>
      <c r="Q416" s="26"/>
      <c r="R416" s="26"/>
      <c r="S416" s="26"/>
    </row>
    <row r="417" spans="1:19" s="66" customFormat="1">
      <c r="B417" s="26"/>
      <c r="C417" s="26"/>
      <c r="D417" s="67"/>
      <c r="E417" s="67"/>
      <c r="F417" s="26"/>
      <c r="G417" s="69"/>
      <c r="I417" s="26"/>
      <c r="J417" s="69"/>
      <c r="K417" s="69"/>
      <c r="L417" s="67"/>
      <c r="M417" s="69"/>
      <c r="N417" s="71"/>
      <c r="O417" s="72"/>
      <c r="P417" s="26"/>
      <c r="Q417" s="26"/>
      <c r="R417" s="26"/>
      <c r="S417" s="26"/>
    </row>
    <row r="418" spans="1:19" s="66" customFormat="1">
      <c r="B418" s="26"/>
      <c r="C418" s="26"/>
      <c r="D418" s="67"/>
      <c r="E418" s="67"/>
      <c r="F418" s="26"/>
      <c r="G418" s="69"/>
      <c r="I418" s="26"/>
      <c r="J418" s="69"/>
      <c r="K418" s="69"/>
      <c r="L418" s="67"/>
      <c r="M418" s="69"/>
      <c r="N418" s="71"/>
      <c r="O418" s="72"/>
      <c r="P418" s="26"/>
      <c r="Q418" s="26"/>
      <c r="R418" s="26"/>
      <c r="S418" s="26"/>
    </row>
    <row r="419" spans="1:19" s="66" customFormat="1">
      <c r="B419" s="26"/>
      <c r="C419" s="26"/>
      <c r="D419" s="67"/>
      <c r="E419" s="67"/>
      <c r="F419" s="26"/>
      <c r="G419" s="69"/>
      <c r="I419" s="26"/>
      <c r="J419" s="69"/>
      <c r="K419" s="69"/>
      <c r="L419" s="67"/>
      <c r="M419" s="69"/>
      <c r="N419" s="71"/>
      <c r="O419" s="72"/>
      <c r="P419" s="26"/>
      <c r="Q419" s="26"/>
      <c r="R419" s="26"/>
      <c r="S419" s="26"/>
    </row>
    <row r="420" spans="1:19" s="66" customFormat="1">
      <c r="B420" s="26"/>
      <c r="C420" s="26"/>
      <c r="D420" s="67"/>
      <c r="E420" s="67"/>
      <c r="F420" s="26"/>
      <c r="G420" s="69"/>
      <c r="I420" s="26"/>
      <c r="J420" s="69"/>
      <c r="K420" s="69"/>
      <c r="L420" s="67"/>
      <c r="M420" s="69"/>
      <c r="N420" s="71"/>
      <c r="O420" s="72"/>
      <c r="P420" s="26"/>
      <c r="Q420" s="26"/>
      <c r="R420" s="26"/>
      <c r="S420" s="26"/>
    </row>
    <row r="421" spans="1:19" s="66" customFormat="1">
      <c r="B421" s="26"/>
      <c r="C421" s="26"/>
      <c r="D421" s="67"/>
      <c r="E421" s="67"/>
      <c r="F421" s="26"/>
      <c r="G421" s="69"/>
      <c r="I421" s="26"/>
      <c r="J421" s="69"/>
      <c r="K421" s="69"/>
      <c r="L421" s="67"/>
      <c r="M421" s="69"/>
      <c r="N421" s="71"/>
      <c r="O421" s="72"/>
      <c r="P421" s="26"/>
      <c r="Q421" s="26"/>
      <c r="R421" s="26"/>
      <c r="S421" s="26"/>
    </row>
    <row r="422" spans="1:19" s="66" customFormat="1">
      <c r="B422" s="26"/>
      <c r="C422" s="26"/>
      <c r="D422" s="67"/>
      <c r="E422" s="67"/>
      <c r="F422" s="26"/>
      <c r="G422" s="69"/>
      <c r="I422" s="26"/>
      <c r="J422" s="69"/>
      <c r="K422" s="69"/>
      <c r="L422" s="67"/>
      <c r="M422" s="69"/>
      <c r="N422" s="71"/>
      <c r="O422" s="72"/>
      <c r="P422" s="26"/>
      <c r="Q422" s="26"/>
      <c r="R422" s="26"/>
      <c r="S422" s="26"/>
    </row>
    <row r="423" spans="1:19">
      <c r="A423" s="26"/>
    </row>
    <row r="424" spans="1:19">
      <c r="A424" s="26"/>
    </row>
    <row r="425" spans="1:19">
      <c r="A425" s="26"/>
    </row>
    <row r="426" spans="1:19">
      <c r="A426" s="26"/>
    </row>
    <row r="427" spans="1:19">
      <c r="A427" s="26"/>
    </row>
    <row r="428" spans="1:19">
      <c r="A428" s="26"/>
    </row>
    <row r="429" spans="1:19" s="66" customFormat="1">
      <c r="B429" s="26"/>
      <c r="C429" s="26"/>
      <c r="D429" s="67"/>
      <c r="E429" s="67"/>
      <c r="F429" s="26"/>
      <c r="G429" s="69"/>
      <c r="I429" s="26"/>
      <c r="J429" s="69"/>
      <c r="K429" s="69"/>
      <c r="L429" s="67"/>
      <c r="M429" s="69"/>
      <c r="N429" s="71"/>
      <c r="O429" s="72"/>
      <c r="P429" s="26"/>
      <c r="Q429" s="26"/>
      <c r="R429" s="26"/>
      <c r="S429" s="26"/>
    </row>
    <row r="430" spans="1:19" s="66" customFormat="1">
      <c r="B430" s="26"/>
      <c r="C430" s="26"/>
      <c r="D430" s="67"/>
      <c r="E430" s="67"/>
      <c r="F430" s="26"/>
      <c r="G430" s="69"/>
      <c r="I430" s="26"/>
      <c r="J430" s="69"/>
      <c r="K430" s="69"/>
      <c r="L430" s="67"/>
      <c r="M430" s="69"/>
      <c r="N430" s="71"/>
      <c r="O430" s="72"/>
      <c r="P430" s="26"/>
      <c r="Q430" s="26"/>
      <c r="R430" s="26"/>
      <c r="S430" s="26"/>
    </row>
    <row r="431" spans="1:19" s="66" customFormat="1">
      <c r="B431" s="26"/>
      <c r="C431" s="26"/>
      <c r="D431" s="67"/>
      <c r="E431" s="67"/>
      <c r="F431" s="26"/>
      <c r="G431" s="69"/>
      <c r="I431" s="26"/>
      <c r="J431" s="69"/>
      <c r="K431" s="69"/>
      <c r="L431" s="67"/>
      <c r="M431" s="69"/>
      <c r="N431" s="71"/>
      <c r="O431" s="72"/>
      <c r="P431" s="26"/>
      <c r="Q431" s="26"/>
      <c r="R431" s="26"/>
      <c r="S431" s="26"/>
    </row>
    <row r="432" spans="1:19" s="66" customFormat="1">
      <c r="B432" s="26"/>
      <c r="C432" s="26"/>
      <c r="D432" s="67"/>
      <c r="E432" s="67"/>
      <c r="F432" s="26"/>
      <c r="G432" s="69"/>
      <c r="I432" s="26"/>
      <c r="J432" s="69"/>
      <c r="K432" s="69"/>
      <c r="L432" s="67"/>
      <c r="M432" s="69"/>
      <c r="N432" s="71"/>
      <c r="O432" s="72"/>
      <c r="P432" s="26"/>
      <c r="Q432" s="26"/>
      <c r="R432" s="26"/>
      <c r="S432" s="26"/>
    </row>
    <row r="433" spans="2:19" s="66" customFormat="1">
      <c r="B433" s="26"/>
      <c r="C433" s="26"/>
      <c r="D433" s="67"/>
      <c r="E433" s="67"/>
      <c r="F433" s="26"/>
      <c r="G433" s="69"/>
      <c r="I433" s="26"/>
      <c r="J433" s="69"/>
      <c r="K433" s="69"/>
      <c r="L433" s="67"/>
      <c r="M433" s="69"/>
      <c r="N433" s="71"/>
      <c r="O433" s="72"/>
      <c r="P433" s="26"/>
      <c r="Q433" s="26"/>
      <c r="R433" s="26"/>
      <c r="S433" s="26"/>
    </row>
    <row r="434" spans="2:19" s="66" customFormat="1">
      <c r="B434" s="26"/>
      <c r="C434" s="26"/>
      <c r="D434" s="67"/>
      <c r="E434" s="67"/>
      <c r="F434" s="26"/>
      <c r="G434" s="69"/>
      <c r="I434" s="26"/>
      <c r="J434" s="69"/>
      <c r="K434" s="69"/>
      <c r="L434" s="67"/>
      <c r="M434" s="69"/>
      <c r="N434" s="71"/>
      <c r="O434" s="72"/>
      <c r="P434" s="26"/>
      <c r="Q434" s="26"/>
      <c r="R434" s="26"/>
      <c r="S434" s="26"/>
    </row>
    <row r="435" spans="2:19" s="66" customFormat="1">
      <c r="B435" s="26"/>
      <c r="C435" s="26"/>
      <c r="D435" s="67"/>
      <c r="E435" s="67"/>
      <c r="F435" s="26"/>
      <c r="G435" s="69"/>
      <c r="I435" s="26"/>
      <c r="J435" s="69"/>
      <c r="K435" s="69"/>
      <c r="L435" s="67"/>
      <c r="M435" s="69"/>
      <c r="N435" s="71"/>
      <c r="O435" s="72"/>
      <c r="P435" s="26"/>
      <c r="Q435" s="26"/>
      <c r="R435" s="26"/>
      <c r="S435" s="26"/>
    </row>
    <row r="436" spans="2:19" s="66" customFormat="1">
      <c r="B436" s="26"/>
      <c r="C436" s="26"/>
      <c r="D436" s="67"/>
      <c r="E436" s="67"/>
      <c r="F436" s="26"/>
      <c r="G436" s="69"/>
      <c r="I436" s="26"/>
      <c r="J436" s="69"/>
      <c r="K436" s="69"/>
      <c r="L436" s="67"/>
      <c r="M436" s="69"/>
      <c r="N436" s="71"/>
      <c r="O436" s="72"/>
      <c r="P436" s="26"/>
      <c r="Q436" s="26"/>
      <c r="R436" s="26"/>
      <c r="S436" s="26"/>
    </row>
    <row r="437" spans="2:19" s="66" customFormat="1">
      <c r="B437" s="26"/>
      <c r="C437" s="26"/>
      <c r="D437" s="67"/>
      <c r="E437" s="67"/>
      <c r="F437" s="26"/>
      <c r="G437" s="69"/>
      <c r="I437" s="26"/>
      <c r="J437" s="69"/>
      <c r="K437" s="69"/>
      <c r="L437" s="67"/>
      <c r="M437" s="69"/>
      <c r="N437" s="71"/>
      <c r="O437" s="72"/>
      <c r="P437" s="26"/>
      <c r="Q437" s="26"/>
      <c r="R437" s="26"/>
      <c r="S437" s="26"/>
    </row>
    <row r="438" spans="2:19" s="66" customFormat="1">
      <c r="B438" s="26"/>
      <c r="C438" s="26"/>
      <c r="D438" s="67"/>
      <c r="E438" s="67"/>
      <c r="F438" s="26"/>
      <c r="G438" s="69"/>
      <c r="I438" s="26"/>
      <c r="J438" s="69"/>
      <c r="K438" s="69"/>
      <c r="L438" s="67"/>
      <c r="M438" s="69"/>
      <c r="N438" s="71"/>
      <c r="O438" s="72"/>
      <c r="P438" s="26"/>
      <c r="Q438" s="26"/>
      <c r="R438" s="26"/>
      <c r="S438" s="26"/>
    </row>
    <row r="439" spans="2:19" s="66" customFormat="1">
      <c r="B439" s="26"/>
      <c r="C439" s="26"/>
      <c r="D439" s="67"/>
      <c r="E439" s="67"/>
      <c r="F439" s="26"/>
      <c r="G439" s="69"/>
      <c r="I439" s="26"/>
      <c r="J439" s="69"/>
      <c r="K439" s="69"/>
      <c r="L439" s="67"/>
      <c r="M439" s="69"/>
      <c r="N439" s="71"/>
      <c r="O439" s="72"/>
      <c r="P439" s="26"/>
      <c r="Q439" s="26"/>
      <c r="R439" s="26"/>
      <c r="S439" s="26"/>
    </row>
    <row r="440" spans="2:19" s="66" customFormat="1">
      <c r="B440" s="26"/>
      <c r="C440" s="26"/>
      <c r="D440" s="67"/>
      <c r="E440" s="67"/>
      <c r="F440" s="26"/>
      <c r="G440" s="69"/>
      <c r="I440" s="26"/>
      <c r="J440" s="69"/>
      <c r="K440" s="69"/>
      <c r="L440" s="67"/>
      <c r="M440" s="69"/>
      <c r="N440" s="71"/>
      <c r="O440" s="72"/>
      <c r="P440" s="26"/>
      <c r="Q440" s="26"/>
      <c r="R440" s="26"/>
      <c r="S440" s="26"/>
    </row>
    <row r="441" spans="2:19" s="66" customFormat="1">
      <c r="B441" s="26"/>
      <c r="C441" s="26"/>
      <c r="D441" s="67"/>
      <c r="E441" s="67"/>
      <c r="F441" s="26"/>
      <c r="G441" s="69"/>
      <c r="I441" s="26"/>
      <c r="J441" s="69"/>
      <c r="K441" s="69"/>
      <c r="L441" s="67"/>
      <c r="M441" s="69"/>
      <c r="N441" s="71"/>
      <c r="O441" s="72"/>
      <c r="P441" s="26"/>
      <c r="Q441" s="26"/>
      <c r="R441" s="26"/>
      <c r="S441" s="26"/>
    </row>
    <row r="442" spans="2:19" s="66" customFormat="1">
      <c r="B442" s="26"/>
      <c r="C442" s="26"/>
      <c r="D442" s="67"/>
      <c r="E442" s="67"/>
      <c r="F442" s="26"/>
      <c r="G442" s="69"/>
      <c r="I442" s="26"/>
      <c r="J442" s="69"/>
      <c r="K442" s="69"/>
      <c r="L442" s="67"/>
      <c r="M442" s="69"/>
      <c r="N442" s="71"/>
      <c r="O442" s="72"/>
      <c r="P442" s="26"/>
      <c r="Q442" s="26"/>
      <c r="R442" s="26"/>
      <c r="S442" s="26"/>
    </row>
    <row r="443" spans="2:19" s="66" customFormat="1">
      <c r="B443" s="26"/>
      <c r="C443" s="26"/>
      <c r="D443" s="67"/>
      <c r="E443" s="67"/>
      <c r="F443" s="26"/>
      <c r="G443" s="69"/>
      <c r="I443" s="26"/>
      <c r="J443" s="69"/>
      <c r="K443" s="69"/>
      <c r="L443" s="67"/>
      <c r="M443" s="69"/>
      <c r="N443" s="71"/>
      <c r="O443" s="72"/>
      <c r="P443" s="26"/>
      <c r="Q443" s="26"/>
      <c r="R443" s="26"/>
      <c r="S443" s="26"/>
    </row>
    <row r="444" spans="2:19" s="66" customFormat="1">
      <c r="B444" s="26"/>
      <c r="C444" s="26"/>
      <c r="D444" s="67"/>
      <c r="E444" s="67"/>
      <c r="F444" s="26"/>
      <c r="G444" s="69"/>
      <c r="I444" s="26"/>
      <c r="J444" s="69"/>
      <c r="K444" s="69"/>
      <c r="L444" s="67"/>
      <c r="M444" s="69"/>
      <c r="N444" s="71"/>
      <c r="O444" s="72"/>
      <c r="P444" s="26"/>
      <c r="Q444" s="26"/>
      <c r="R444" s="26"/>
      <c r="S444" s="26"/>
    </row>
    <row r="445" spans="2:19" s="66" customFormat="1">
      <c r="B445" s="26"/>
      <c r="C445" s="26"/>
      <c r="D445" s="67"/>
      <c r="E445" s="67"/>
      <c r="F445" s="26"/>
      <c r="G445" s="69"/>
      <c r="I445" s="26"/>
      <c r="J445" s="69"/>
      <c r="K445" s="69"/>
      <c r="L445" s="67"/>
      <c r="M445" s="69"/>
      <c r="N445" s="71"/>
      <c r="O445" s="72"/>
      <c r="P445" s="26"/>
      <c r="Q445" s="26"/>
      <c r="R445" s="26"/>
      <c r="S445" s="26"/>
    </row>
    <row r="446" spans="2:19" s="66" customFormat="1">
      <c r="B446" s="26"/>
      <c r="C446" s="26"/>
      <c r="D446" s="67"/>
      <c r="E446" s="67"/>
      <c r="F446" s="26"/>
      <c r="G446" s="69"/>
      <c r="I446" s="26"/>
      <c r="J446" s="69"/>
      <c r="K446" s="69"/>
      <c r="L446" s="67"/>
      <c r="M446" s="69"/>
      <c r="N446" s="71"/>
      <c r="O446" s="72"/>
      <c r="P446" s="26"/>
      <c r="Q446" s="26"/>
      <c r="R446" s="26"/>
      <c r="S446" s="26"/>
    </row>
    <row r="447" spans="2:19" s="66" customFormat="1">
      <c r="B447" s="26"/>
      <c r="C447" s="26"/>
      <c r="D447" s="67"/>
      <c r="E447" s="67"/>
      <c r="F447" s="26"/>
      <c r="G447" s="69"/>
      <c r="I447" s="26"/>
      <c r="J447" s="69"/>
      <c r="K447" s="69"/>
      <c r="L447" s="67"/>
      <c r="M447" s="69"/>
      <c r="N447" s="71"/>
      <c r="O447" s="72"/>
      <c r="P447" s="26"/>
      <c r="Q447" s="26"/>
      <c r="R447" s="26"/>
      <c r="S447" s="26"/>
    </row>
    <row r="448" spans="2:19" s="66" customFormat="1">
      <c r="B448" s="26"/>
      <c r="C448" s="26"/>
      <c r="D448" s="67"/>
      <c r="E448" s="67"/>
      <c r="F448" s="26"/>
      <c r="G448" s="69"/>
      <c r="I448" s="26"/>
      <c r="J448" s="69"/>
      <c r="K448" s="69"/>
      <c r="L448" s="67"/>
      <c r="M448" s="69"/>
      <c r="N448" s="71"/>
      <c r="O448" s="72"/>
      <c r="P448" s="26"/>
      <c r="Q448" s="26"/>
      <c r="R448" s="26"/>
      <c r="S448" s="26"/>
    </row>
    <row r="449" spans="2:19" s="66" customFormat="1">
      <c r="B449" s="26"/>
      <c r="C449" s="26"/>
      <c r="D449" s="67"/>
      <c r="E449" s="67"/>
      <c r="F449" s="26"/>
      <c r="G449" s="69"/>
      <c r="I449" s="26"/>
      <c r="J449" s="69"/>
      <c r="K449" s="69"/>
      <c r="L449" s="67"/>
      <c r="M449" s="69"/>
      <c r="N449" s="71"/>
      <c r="O449" s="72"/>
      <c r="P449" s="26"/>
      <c r="Q449" s="26"/>
      <c r="R449" s="26"/>
      <c r="S449" s="26"/>
    </row>
    <row r="450" spans="2:19" s="66" customFormat="1">
      <c r="B450" s="26"/>
      <c r="C450" s="26"/>
      <c r="D450" s="67"/>
      <c r="E450" s="67"/>
      <c r="F450" s="26"/>
      <c r="G450" s="69"/>
      <c r="I450" s="26"/>
      <c r="J450" s="69"/>
      <c r="K450" s="69"/>
      <c r="L450" s="67"/>
      <c r="M450" s="69"/>
      <c r="N450" s="71"/>
      <c r="O450" s="72"/>
      <c r="P450" s="26"/>
      <c r="Q450" s="26"/>
      <c r="R450" s="26"/>
      <c r="S450" s="26"/>
    </row>
    <row r="451" spans="2:19" s="66" customFormat="1">
      <c r="B451" s="26"/>
      <c r="C451" s="26"/>
      <c r="D451" s="67"/>
      <c r="E451" s="67"/>
      <c r="F451" s="26"/>
      <c r="G451" s="69"/>
      <c r="I451" s="26"/>
      <c r="J451" s="69"/>
      <c r="K451" s="69"/>
      <c r="L451" s="67"/>
      <c r="M451" s="69"/>
      <c r="N451" s="71"/>
      <c r="O451" s="72"/>
      <c r="P451" s="26"/>
      <c r="Q451" s="26"/>
      <c r="R451" s="26"/>
      <c r="S451" s="26"/>
    </row>
    <row r="452" spans="2:19" s="66" customFormat="1">
      <c r="B452" s="26"/>
      <c r="C452" s="26"/>
      <c r="D452" s="67"/>
      <c r="E452" s="67"/>
      <c r="F452" s="26"/>
      <c r="G452" s="69"/>
      <c r="I452" s="26"/>
      <c r="J452" s="69"/>
      <c r="K452" s="69"/>
      <c r="L452" s="67"/>
      <c r="M452" s="69"/>
      <c r="N452" s="71"/>
      <c r="O452" s="72"/>
      <c r="P452" s="26"/>
      <c r="Q452" s="26"/>
      <c r="R452" s="26"/>
      <c r="S452" s="26"/>
    </row>
    <row r="453" spans="2:19" s="66" customFormat="1">
      <c r="B453" s="26"/>
      <c r="C453" s="26"/>
      <c r="D453" s="67"/>
      <c r="E453" s="67"/>
      <c r="F453" s="26"/>
      <c r="G453" s="69"/>
      <c r="I453" s="26"/>
      <c r="J453" s="69"/>
      <c r="K453" s="69"/>
      <c r="L453" s="67"/>
      <c r="M453" s="69"/>
      <c r="N453" s="71"/>
      <c r="O453" s="72"/>
      <c r="P453" s="26"/>
      <c r="Q453" s="26"/>
      <c r="R453" s="26"/>
      <c r="S453" s="26"/>
    </row>
    <row r="454" spans="2:19" s="66" customFormat="1">
      <c r="B454" s="26"/>
      <c r="C454" s="26"/>
      <c r="D454" s="67"/>
      <c r="E454" s="67"/>
      <c r="F454" s="26"/>
      <c r="G454" s="69"/>
      <c r="I454" s="26"/>
      <c r="J454" s="69"/>
      <c r="K454" s="69"/>
      <c r="L454" s="67"/>
      <c r="M454" s="69"/>
      <c r="N454" s="71"/>
      <c r="O454" s="72"/>
      <c r="P454" s="26"/>
      <c r="Q454" s="26"/>
      <c r="R454" s="26"/>
      <c r="S454" s="26"/>
    </row>
    <row r="455" spans="2:19" s="66" customFormat="1">
      <c r="B455" s="26"/>
      <c r="C455" s="26"/>
      <c r="D455" s="67"/>
      <c r="E455" s="67"/>
      <c r="F455" s="26"/>
      <c r="G455" s="69"/>
      <c r="I455" s="26"/>
      <c r="J455" s="69"/>
      <c r="K455" s="69"/>
      <c r="L455" s="67"/>
      <c r="M455" s="69"/>
      <c r="N455" s="71"/>
      <c r="O455" s="72"/>
      <c r="P455" s="26"/>
      <c r="Q455" s="26"/>
      <c r="R455" s="26"/>
      <c r="S455" s="26"/>
    </row>
    <row r="456" spans="2:19" s="66" customFormat="1">
      <c r="B456" s="26"/>
      <c r="C456" s="26"/>
      <c r="D456" s="67"/>
      <c r="E456" s="67"/>
      <c r="F456" s="26"/>
      <c r="G456" s="69"/>
      <c r="I456" s="26"/>
      <c r="J456" s="69"/>
      <c r="K456" s="69"/>
      <c r="L456" s="67"/>
      <c r="M456" s="69"/>
      <c r="N456" s="71"/>
      <c r="O456" s="72"/>
      <c r="P456" s="26"/>
      <c r="Q456" s="26"/>
      <c r="R456" s="26"/>
      <c r="S456" s="26"/>
    </row>
    <row r="457" spans="2:19" s="66" customFormat="1">
      <c r="B457" s="26"/>
      <c r="C457" s="26"/>
      <c r="D457" s="67"/>
      <c r="E457" s="67"/>
      <c r="F457" s="26"/>
      <c r="G457" s="69"/>
      <c r="I457" s="26"/>
      <c r="J457" s="69"/>
      <c r="K457" s="69"/>
      <c r="L457" s="67"/>
      <c r="M457" s="69"/>
      <c r="N457" s="71"/>
      <c r="O457" s="72"/>
      <c r="P457" s="26"/>
      <c r="Q457" s="26"/>
      <c r="R457" s="26"/>
      <c r="S457" s="26"/>
    </row>
    <row r="458" spans="2:19"/>
    <row r="459" spans="2:19"/>
    <row r="460" spans="2:19"/>
    <row r="461" spans="2:19"/>
    <row r="462" spans="2:19"/>
    <row r="463" spans="2:19"/>
    <row r="464" spans="2:19"/>
    <row r="465" spans="2:19"/>
    <row r="466" spans="2:19"/>
    <row r="467" spans="2:19"/>
    <row r="468" spans="2:19"/>
    <row r="469" spans="2:19"/>
    <row r="470" spans="2:19"/>
    <row r="471" spans="2:19"/>
    <row r="472" spans="2:19" s="66" customFormat="1">
      <c r="B472" s="26"/>
      <c r="C472" s="26"/>
      <c r="D472" s="67"/>
      <c r="E472" s="67"/>
      <c r="F472" s="26"/>
      <c r="G472" s="69"/>
      <c r="I472" s="26"/>
      <c r="J472" s="69"/>
      <c r="K472" s="69"/>
      <c r="L472" s="67"/>
      <c r="M472" s="69"/>
      <c r="N472" s="71"/>
      <c r="O472" s="72"/>
      <c r="P472" s="26"/>
      <c r="Q472" s="26"/>
      <c r="R472" s="26"/>
      <c r="S472" s="26"/>
    </row>
    <row r="473" spans="2:19" s="66" customFormat="1">
      <c r="B473" s="26"/>
      <c r="C473" s="26"/>
      <c r="D473" s="67"/>
      <c r="E473" s="67"/>
      <c r="F473" s="26"/>
      <c r="G473" s="69"/>
      <c r="I473" s="26"/>
      <c r="J473" s="69"/>
      <c r="K473" s="69"/>
      <c r="L473" s="67"/>
      <c r="M473" s="69"/>
      <c r="N473" s="71"/>
      <c r="O473" s="72"/>
      <c r="P473" s="26"/>
      <c r="Q473" s="26"/>
      <c r="R473" s="26"/>
      <c r="S473" s="26"/>
    </row>
    <row r="474" spans="2:19" s="66" customFormat="1">
      <c r="B474" s="26"/>
      <c r="C474" s="26"/>
      <c r="D474" s="67"/>
      <c r="E474" s="67"/>
      <c r="F474" s="26"/>
      <c r="G474" s="69"/>
      <c r="I474" s="26"/>
      <c r="J474" s="69"/>
      <c r="K474" s="69"/>
      <c r="L474" s="67"/>
      <c r="M474" s="69"/>
      <c r="N474" s="71"/>
      <c r="O474" s="72"/>
      <c r="P474" s="26"/>
      <c r="Q474" s="26"/>
      <c r="R474" s="26"/>
      <c r="S474" s="26"/>
    </row>
    <row r="475" spans="2:19" s="66" customFormat="1">
      <c r="B475" s="26"/>
      <c r="C475" s="26"/>
      <c r="D475" s="67"/>
      <c r="E475" s="67"/>
      <c r="F475" s="26"/>
      <c r="G475" s="69"/>
      <c r="I475" s="26"/>
      <c r="J475" s="69"/>
      <c r="K475" s="69"/>
      <c r="L475" s="67"/>
      <c r="M475" s="69"/>
      <c r="N475" s="71"/>
      <c r="O475" s="72"/>
      <c r="P475" s="26"/>
      <c r="Q475" s="26"/>
      <c r="R475" s="26"/>
      <c r="S475" s="26"/>
    </row>
    <row r="476" spans="2:19" s="66" customFormat="1">
      <c r="B476" s="26"/>
      <c r="C476" s="26"/>
      <c r="D476" s="67"/>
      <c r="E476" s="67"/>
      <c r="F476" s="26"/>
      <c r="G476" s="69"/>
      <c r="I476" s="26"/>
      <c r="J476" s="69"/>
      <c r="K476" s="69"/>
      <c r="L476" s="67"/>
      <c r="M476" s="69"/>
      <c r="N476" s="71"/>
      <c r="O476" s="72"/>
      <c r="P476" s="26"/>
      <c r="Q476" s="26"/>
      <c r="R476" s="26"/>
      <c r="S476" s="26"/>
    </row>
    <row r="477" spans="2:19" s="66" customFormat="1">
      <c r="B477" s="26"/>
      <c r="C477" s="26"/>
      <c r="D477" s="67"/>
      <c r="E477" s="67"/>
      <c r="F477" s="26"/>
      <c r="G477" s="69"/>
      <c r="I477" s="26"/>
      <c r="J477" s="69"/>
      <c r="K477" s="69"/>
      <c r="L477" s="67"/>
      <c r="M477" s="69"/>
      <c r="N477" s="71"/>
      <c r="O477" s="72"/>
      <c r="P477" s="26"/>
      <c r="Q477" s="26"/>
      <c r="R477" s="26"/>
      <c r="S477" s="26"/>
    </row>
    <row r="478" spans="2:19" s="66" customFormat="1">
      <c r="B478" s="26"/>
      <c r="C478" s="26"/>
      <c r="D478" s="67"/>
      <c r="E478" s="67"/>
      <c r="F478" s="26"/>
      <c r="G478" s="69"/>
      <c r="I478" s="26"/>
      <c r="J478" s="69"/>
      <c r="K478" s="69"/>
      <c r="L478" s="67"/>
      <c r="M478" s="69"/>
      <c r="N478" s="71"/>
      <c r="O478" s="72"/>
      <c r="P478" s="26"/>
      <c r="Q478" s="26"/>
      <c r="R478" s="26"/>
      <c r="S478" s="26"/>
    </row>
    <row r="479" spans="2:19" s="66" customFormat="1">
      <c r="B479" s="26"/>
      <c r="C479" s="26"/>
      <c r="D479" s="67"/>
      <c r="E479" s="67"/>
      <c r="F479" s="26"/>
      <c r="G479" s="69"/>
      <c r="I479" s="26"/>
      <c r="J479" s="69"/>
      <c r="K479" s="69"/>
      <c r="L479" s="67"/>
      <c r="M479" s="69"/>
      <c r="N479" s="71"/>
      <c r="O479" s="72"/>
      <c r="P479" s="26"/>
      <c r="Q479" s="26"/>
      <c r="R479" s="26"/>
      <c r="S479" s="26"/>
    </row>
    <row r="480" spans="2:19" s="66" customFormat="1">
      <c r="B480" s="26"/>
      <c r="C480" s="26"/>
      <c r="D480" s="67"/>
      <c r="E480" s="67"/>
      <c r="F480" s="26"/>
      <c r="G480" s="69"/>
      <c r="I480" s="26"/>
      <c r="J480" s="69"/>
      <c r="K480" s="69"/>
      <c r="L480" s="67"/>
      <c r="M480" s="69"/>
      <c r="N480" s="71"/>
      <c r="O480" s="72"/>
      <c r="P480" s="26"/>
      <c r="Q480" s="26"/>
      <c r="R480" s="26"/>
      <c r="S480" s="26"/>
    </row>
    <row r="481" spans="2:19" s="66" customFormat="1">
      <c r="B481" s="26"/>
      <c r="C481" s="26"/>
      <c r="D481" s="67"/>
      <c r="E481" s="67"/>
      <c r="F481" s="26"/>
      <c r="G481" s="69"/>
      <c r="I481" s="26"/>
      <c r="J481" s="69"/>
      <c r="K481" s="69"/>
      <c r="L481" s="67"/>
      <c r="M481" s="69"/>
      <c r="N481" s="71"/>
      <c r="O481" s="72"/>
      <c r="P481" s="26"/>
      <c r="Q481" s="26"/>
      <c r="R481" s="26"/>
      <c r="S481" s="26"/>
    </row>
    <row r="482" spans="2:19" s="66" customFormat="1">
      <c r="B482" s="26"/>
      <c r="C482" s="26"/>
      <c r="D482" s="67"/>
      <c r="E482" s="67"/>
      <c r="F482" s="26"/>
      <c r="G482" s="69"/>
      <c r="I482" s="26"/>
      <c r="J482" s="69"/>
      <c r="K482" s="69"/>
      <c r="L482" s="67"/>
      <c r="M482" s="69"/>
      <c r="N482" s="71"/>
      <c r="O482" s="72"/>
      <c r="P482" s="26"/>
      <c r="Q482" s="26"/>
      <c r="R482" s="26"/>
      <c r="S482" s="26"/>
    </row>
    <row r="483" spans="2:19" s="66" customFormat="1">
      <c r="B483" s="26"/>
      <c r="C483" s="26"/>
      <c r="D483" s="67"/>
      <c r="E483" s="67"/>
      <c r="F483" s="26"/>
      <c r="G483" s="69"/>
      <c r="I483" s="26"/>
      <c r="J483" s="69"/>
      <c r="K483" s="69"/>
      <c r="L483" s="67"/>
      <c r="M483" s="69"/>
      <c r="N483" s="71"/>
      <c r="O483" s="72"/>
      <c r="P483" s="26"/>
      <c r="Q483" s="26"/>
      <c r="R483" s="26"/>
      <c r="S483" s="26"/>
    </row>
    <row r="484" spans="2:19" s="66" customFormat="1">
      <c r="B484" s="26"/>
      <c r="C484" s="26"/>
      <c r="D484" s="67"/>
      <c r="E484" s="67"/>
      <c r="F484" s="26"/>
      <c r="G484" s="69"/>
      <c r="I484" s="26"/>
      <c r="J484" s="69"/>
      <c r="K484" s="69"/>
      <c r="L484" s="67"/>
      <c r="M484" s="69"/>
      <c r="N484" s="71"/>
      <c r="O484" s="72"/>
      <c r="P484" s="26"/>
      <c r="Q484" s="26"/>
      <c r="R484" s="26"/>
      <c r="S484" s="26"/>
    </row>
    <row r="485" spans="2:19" s="66" customFormat="1">
      <c r="B485" s="26"/>
      <c r="C485" s="26"/>
      <c r="D485" s="67"/>
      <c r="E485" s="67"/>
      <c r="F485" s="26"/>
      <c r="G485" s="69"/>
      <c r="I485" s="26"/>
      <c r="J485" s="69"/>
      <c r="K485" s="69"/>
      <c r="L485" s="67"/>
      <c r="M485" s="69"/>
      <c r="N485" s="71"/>
      <c r="O485" s="72"/>
      <c r="P485" s="26"/>
      <c r="Q485" s="26"/>
      <c r="R485" s="26"/>
      <c r="S485" s="26"/>
    </row>
    <row r="486" spans="2:19" s="66" customFormat="1">
      <c r="B486" s="26"/>
      <c r="C486" s="26"/>
      <c r="D486" s="67"/>
      <c r="E486" s="67"/>
      <c r="F486" s="26"/>
      <c r="G486" s="69"/>
      <c r="I486" s="26"/>
      <c r="J486" s="69"/>
      <c r="K486" s="69"/>
      <c r="L486" s="67"/>
      <c r="M486" s="69"/>
      <c r="N486" s="71"/>
      <c r="O486" s="72"/>
      <c r="P486" s="26"/>
      <c r="Q486" s="26"/>
      <c r="R486" s="26"/>
      <c r="S486" s="26"/>
    </row>
    <row r="487" spans="2:19" s="66" customFormat="1">
      <c r="B487" s="26"/>
      <c r="C487" s="26"/>
      <c r="D487" s="67"/>
      <c r="E487" s="67"/>
      <c r="F487" s="26"/>
      <c r="G487" s="69"/>
      <c r="I487" s="26"/>
      <c r="J487" s="69"/>
      <c r="K487" s="69"/>
      <c r="L487" s="67"/>
      <c r="M487" s="69"/>
      <c r="N487" s="71"/>
      <c r="O487" s="72"/>
      <c r="P487" s="26"/>
      <c r="Q487" s="26"/>
      <c r="R487" s="26"/>
      <c r="S487" s="26"/>
    </row>
    <row r="488" spans="2:19" s="66" customFormat="1">
      <c r="B488" s="26"/>
      <c r="C488" s="26"/>
      <c r="D488" s="67"/>
      <c r="E488" s="67"/>
      <c r="F488" s="26"/>
      <c r="G488" s="69"/>
      <c r="I488" s="26"/>
      <c r="J488" s="69"/>
      <c r="K488" s="69"/>
      <c r="L488" s="67"/>
      <c r="M488" s="69"/>
      <c r="N488" s="71"/>
      <c r="O488" s="72"/>
      <c r="P488" s="26"/>
      <c r="Q488" s="26"/>
      <c r="R488" s="26"/>
      <c r="S488" s="26"/>
    </row>
    <row r="489" spans="2:19" s="66" customFormat="1">
      <c r="B489" s="26"/>
      <c r="C489" s="26"/>
      <c r="D489" s="67"/>
      <c r="E489" s="67"/>
      <c r="F489" s="26"/>
      <c r="G489" s="69"/>
      <c r="I489" s="26"/>
      <c r="J489" s="69"/>
      <c r="K489" s="69"/>
      <c r="L489" s="67"/>
      <c r="M489" s="69"/>
      <c r="N489" s="71"/>
      <c r="O489" s="72"/>
      <c r="P489" s="26"/>
      <c r="Q489" s="26"/>
      <c r="R489" s="26"/>
      <c r="S489" s="26"/>
    </row>
    <row r="490" spans="2:19" s="66" customFormat="1">
      <c r="B490" s="26"/>
      <c r="C490" s="26"/>
      <c r="D490" s="67"/>
      <c r="E490" s="67"/>
      <c r="F490" s="26"/>
      <c r="G490" s="69"/>
      <c r="I490" s="26"/>
      <c r="J490" s="69"/>
      <c r="K490" s="69"/>
      <c r="L490" s="67"/>
      <c r="M490" s="69"/>
      <c r="N490" s="71"/>
      <c r="O490" s="72"/>
      <c r="P490" s="26"/>
      <c r="Q490" s="26"/>
      <c r="R490" s="26"/>
      <c r="S490" s="26"/>
    </row>
    <row r="491" spans="2:19" s="66" customFormat="1">
      <c r="B491" s="26"/>
      <c r="C491" s="26"/>
      <c r="D491" s="67"/>
      <c r="E491" s="67"/>
      <c r="F491" s="26"/>
      <c r="G491" s="69"/>
      <c r="I491" s="26"/>
      <c r="J491" s="69"/>
      <c r="K491" s="69"/>
      <c r="L491" s="67"/>
      <c r="M491" s="69"/>
      <c r="N491" s="71"/>
      <c r="O491" s="72"/>
      <c r="P491" s="26"/>
      <c r="Q491" s="26"/>
      <c r="R491" s="26"/>
      <c r="S491" s="26"/>
    </row>
    <row r="492" spans="2:19" s="66" customFormat="1">
      <c r="B492" s="26"/>
      <c r="C492" s="26"/>
      <c r="D492" s="67"/>
      <c r="E492" s="67"/>
      <c r="F492" s="26"/>
      <c r="G492" s="69"/>
      <c r="I492" s="26"/>
      <c r="J492" s="69"/>
      <c r="K492" s="69"/>
      <c r="L492" s="67"/>
      <c r="M492" s="69"/>
      <c r="N492" s="71"/>
      <c r="O492" s="72"/>
      <c r="P492" s="26"/>
      <c r="Q492" s="26"/>
      <c r="R492" s="26"/>
      <c r="S492" s="26"/>
    </row>
    <row r="493" spans="2:19" s="66" customFormat="1">
      <c r="B493" s="26"/>
      <c r="C493" s="26"/>
      <c r="D493" s="67"/>
      <c r="E493" s="67"/>
      <c r="F493" s="26"/>
      <c r="G493" s="69"/>
      <c r="I493" s="26"/>
      <c r="J493" s="69"/>
      <c r="K493" s="69"/>
      <c r="L493" s="67"/>
      <c r="M493" s="69"/>
      <c r="N493" s="71"/>
      <c r="O493" s="72"/>
      <c r="P493" s="26"/>
      <c r="Q493" s="26"/>
      <c r="R493" s="26"/>
      <c r="S493" s="26"/>
    </row>
    <row r="494" spans="2:19" s="66" customFormat="1">
      <c r="B494" s="26"/>
      <c r="C494" s="26"/>
      <c r="D494" s="67"/>
      <c r="E494" s="67"/>
      <c r="F494" s="26"/>
      <c r="G494" s="69"/>
      <c r="I494" s="26"/>
      <c r="J494" s="69"/>
      <c r="K494" s="69"/>
      <c r="L494" s="67"/>
      <c r="M494" s="69"/>
      <c r="N494" s="71"/>
      <c r="O494" s="72"/>
      <c r="P494" s="26"/>
      <c r="Q494" s="26"/>
      <c r="R494" s="26"/>
      <c r="S494" s="26"/>
    </row>
    <row r="495" spans="2:19" s="66" customFormat="1">
      <c r="B495" s="26"/>
      <c r="C495" s="26"/>
      <c r="D495" s="67"/>
      <c r="E495" s="67"/>
      <c r="F495" s="26"/>
      <c r="G495" s="69"/>
      <c r="I495" s="26"/>
      <c r="J495" s="69"/>
      <c r="K495" s="69"/>
      <c r="L495" s="67"/>
      <c r="M495" s="69"/>
      <c r="N495" s="71"/>
      <c r="O495" s="72"/>
      <c r="P495" s="26"/>
      <c r="Q495" s="26"/>
      <c r="R495" s="26"/>
      <c r="S495" s="26"/>
    </row>
    <row r="496" spans="2:19" s="66" customFormat="1">
      <c r="B496" s="26"/>
      <c r="C496" s="26"/>
      <c r="D496" s="67"/>
      <c r="E496" s="67"/>
      <c r="F496" s="26"/>
      <c r="G496" s="69"/>
      <c r="I496" s="26"/>
      <c r="J496" s="69"/>
      <c r="K496" s="69"/>
      <c r="L496" s="67"/>
      <c r="M496" s="69"/>
      <c r="N496" s="71"/>
      <c r="O496" s="72"/>
      <c r="P496" s="26"/>
      <c r="Q496" s="26"/>
      <c r="R496" s="26"/>
      <c r="S496" s="26"/>
    </row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</sheetData>
  <mergeCells count="1">
    <mergeCell ref="A1:O1"/>
  </mergeCells>
  <conditionalFormatting sqref="C27">
    <cfRule type="duplicateValues" dxfId="73" priority="3"/>
  </conditionalFormatting>
  <conditionalFormatting sqref="C39">
    <cfRule type="duplicateValues" dxfId="72" priority="2"/>
  </conditionalFormatting>
  <conditionalFormatting sqref="C41">
    <cfRule type="duplicateValues" dxfId="71" priority="1"/>
  </conditionalFormatting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63ACF-FC07-42AD-A9BF-4C2C0D9CC9EE}">
  <dimension ref="A1:S520"/>
  <sheetViews>
    <sheetView zoomScale="70" zoomScaleNormal="70" workbookViewId="0">
      <selection activeCell="C16" sqref="C16"/>
    </sheetView>
  </sheetViews>
  <sheetFormatPr defaultColWidth="0" defaultRowHeight="11.4" zeroHeight="1"/>
  <cols>
    <col min="1" max="1" width="4.75" style="66" customWidth="1"/>
    <col min="2" max="2" width="4.75" style="26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71" t="s">
        <v>336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8" s="5" customFormat="1" ht="63.6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52" customFormat="1" ht="24.9" customHeight="1">
      <c r="A3" s="11">
        <v>1</v>
      </c>
      <c r="B3" s="11" t="s">
        <v>51</v>
      </c>
      <c r="C3" s="13" t="s">
        <v>333</v>
      </c>
      <c r="D3" s="8">
        <v>125666.15</v>
      </c>
      <c r="E3" s="8">
        <v>24214.78</v>
      </c>
      <c r="F3" s="136">
        <f t="shared" ref="F3:F10" si="0">(D3-E3)/E3</f>
        <v>4.1896465712263335</v>
      </c>
      <c r="G3" s="10">
        <v>15705</v>
      </c>
      <c r="H3" s="11">
        <v>260</v>
      </c>
      <c r="I3" s="11">
        <f t="shared" ref="I3:I13" si="1">G3/H3</f>
        <v>60.403846153846153</v>
      </c>
      <c r="J3" s="10">
        <v>17</v>
      </c>
      <c r="K3" s="10">
        <v>1</v>
      </c>
      <c r="L3" s="8">
        <v>149881</v>
      </c>
      <c r="M3" s="10">
        <v>18932</v>
      </c>
      <c r="N3" s="12">
        <v>46185</v>
      </c>
      <c r="O3" s="30" t="s">
        <v>88</v>
      </c>
      <c r="R3" s="6"/>
    </row>
    <row r="4" spans="1:18" s="52" customFormat="1" ht="24.9" customHeight="1">
      <c r="A4" s="11">
        <v>2</v>
      </c>
      <c r="B4" s="11">
        <v>1</v>
      </c>
      <c r="C4" s="7" t="s">
        <v>324</v>
      </c>
      <c r="D4" s="8">
        <v>72557.11</v>
      </c>
      <c r="E4" s="8">
        <v>142164.71</v>
      </c>
      <c r="F4" s="136">
        <f t="shared" si="0"/>
        <v>-0.4896264340144611</v>
      </c>
      <c r="G4" s="10">
        <v>9432</v>
      </c>
      <c r="H4" s="11">
        <v>258</v>
      </c>
      <c r="I4" s="11">
        <f t="shared" si="1"/>
        <v>36.558139534883722</v>
      </c>
      <c r="J4" s="10">
        <v>15</v>
      </c>
      <c r="K4" s="10">
        <v>2</v>
      </c>
      <c r="L4" s="8">
        <v>226650</v>
      </c>
      <c r="M4" s="10">
        <v>26881</v>
      </c>
      <c r="N4" s="12">
        <v>46178</v>
      </c>
      <c r="O4" s="30" t="s">
        <v>308</v>
      </c>
      <c r="R4" s="6"/>
    </row>
    <row r="5" spans="1:18" s="52" customFormat="1" ht="24.9" customHeight="1">
      <c r="A5" s="11">
        <v>3</v>
      </c>
      <c r="B5" s="11" t="s">
        <v>51</v>
      </c>
      <c r="C5" s="13" t="s">
        <v>334</v>
      </c>
      <c r="D5" s="8">
        <v>65334.27</v>
      </c>
      <c r="E5" s="8">
        <v>11587.22</v>
      </c>
      <c r="F5" s="136">
        <f t="shared" si="0"/>
        <v>4.6384767010551275</v>
      </c>
      <c r="G5" s="10">
        <v>8342</v>
      </c>
      <c r="H5" s="11">
        <v>296</v>
      </c>
      <c r="I5" s="11">
        <f t="shared" si="1"/>
        <v>28.182432432432432</v>
      </c>
      <c r="J5" s="10">
        <v>20</v>
      </c>
      <c r="K5" s="10">
        <v>1</v>
      </c>
      <c r="L5" s="8">
        <v>76921</v>
      </c>
      <c r="M5" s="10">
        <v>9733</v>
      </c>
      <c r="N5" s="12">
        <v>46185</v>
      </c>
      <c r="O5" s="30" t="s">
        <v>215</v>
      </c>
      <c r="R5" s="6"/>
    </row>
    <row r="6" spans="1:18" s="52" customFormat="1" ht="24.9" customHeight="1">
      <c r="A6" s="11">
        <v>4</v>
      </c>
      <c r="B6" s="11">
        <v>3</v>
      </c>
      <c r="C6" s="13" t="s">
        <v>262</v>
      </c>
      <c r="D6" s="8">
        <v>41978.83</v>
      </c>
      <c r="E6" s="8">
        <v>35063.599999999999</v>
      </c>
      <c r="F6" s="136">
        <f t="shared" si="0"/>
        <v>0.19721962376937918</v>
      </c>
      <c r="G6" s="10">
        <v>5972</v>
      </c>
      <c r="H6" s="11">
        <v>127</v>
      </c>
      <c r="I6" s="11">
        <f t="shared" si="1"/>
        <v>47.023622047244096</v>
      </c>
      <c r="J6" s="10">
        <v>13</v>
      </c>
      <c r="K6" s="10">
        <v>8</v>
      </c>
      <c r="L6" s="8">
        <v>609363</v>
      </c>
      <c r="M6" s="10">
        <v>79401</v>
      </c>
      <c r="N6" s="12">
        <v>46136</v>
      </c>
      <c r="O6" s="30" t="s">
        <v>215</v>
      </c>
      <c r="R6" s="6"/>
    </row>
    <row r="7" spans="1:18" s="52" customFormat="1" ht="24.9" customHeight="1">
      <c r="A7" s="11">
        <v>5</v>
      </c>
      <c r="B7" s="11">
        <v>2</v>
      </c>
      <c r="C7" s="7" t="s">
        <v>315</v>
      </c>
      <c r="D7" s="8">
        <v>41951.009999999995</v>
      </c>
      <c r="E7" s="8">
        <v>64453.17</v>
      </c>
      <c r="F7" s="136">
        <f t="shared" si="0"/>
        <v>-0.34912417806602847</v>
      </c>
      <c r="G7" s="10">
        <v>5974</v>
      </c>
      <c r="H7" s="11">
        <v>170</v>
      </c>
      <c r="I7" s="11">
        <f t="shared" si="1"/>
        <v>35.141176470588235</v>
      </c>
      <c r="J7" s="10">
        <v>26</v>
      </c>
      <c r="K7" s="10">
        <v>3</v>
      </c>
      <c r="L7" s="8">
        <v>235137.91</v>
      </c>
      <c r="M7" s="10">
        <v>30909</v>
      </c>
      <c r="N7" s="12">
        <v>46171</v>
      </c>
      <c r="O7" s="30" t="s">
        <v>49</v>
      </c>
      <c r="R7" s="6"/>
    </row>
    <row r="8" spans="1:18" s="52" customFormat="1" ht="24.9" customHeight="1">
      <c r="A8" s="11">
        <v>6</v>
      </c>
      <c r="B8" s="11">
        <v>4</v>
      </c>
      <c r="C8" s="7" t="s">
        <v>329</v>
      </c>
      <c r="D8" s="8">
        <v>30124.97</v>
      </c>
      <c r="E8" s="129">
        <v>30171.49</v>
      </c>
      <c r="F8" s="136">
        <f t="shared" si="0"/>
        <v>-1.5418529214168883E-3</v>
      </c>
      <c r="G8" s="10">
        <v>5428</v>
      </c>
      <c r="H8" s="11">
        <v>172</v>
      </c>
      <c r="I8" s="11">
        <f t="shared" si="1"/>
        <v>31.558139534883722</v>
      </c>
      <c r="J8" s="127">
        <v>15</v>
      </c>
      <c r="K8" s="10">
        <v>2</v>
      </c>
      <c r="L8" s="129">
        <v>61056.01</v>
      </c>
      <c r="M8" s="127">
        <v>11414</v>
      </c>
      <c r="N8" s="12">
        <v>46178</v>
      </c>
      <c r="O8" s="30" t="s">
        <v>44</v>
      </c>
      <c r="R8" s="6"/>
    </row>
    <row r="9" spans="1:18" s="52" customFormat="1" ht="24" customHeight="1">
      <c r="A9" s="11">
        <v>7</v>
      </c>
      <c r="B9" s="11">
        <v>7</v>
      </c>
      <c r="C9" s="7" t="s">
        <v>313</v>
      </c>
      <c r="D9" s="8">
        <v>27915.71</v>
      </c>
      <c r="E9" s="129">
        <v>22485.07</v>
      </c>
      <c r="F9" s="136">
        <f t="shared" si="0"/>
        <v>0.24152204106991881</v>
      </c>
      <c r="G9" s="127">
        <v>5168</v>
      </c>
      <c r="H9" s="137">
        <v>164</v>
      </c>
      <c r="I9" s="11">
        <f t="shared" si="1"/>
        <v>31.512195121951219</v>
      </c>
      <c r="J9" s="127">
        <v>17</v>
      </c>
      <c r="K9" s="10">
        <v>3</v>
      </c>
      <c r="L9" s="129">
        <v>81902.95</v>
      </c>
      <c r="M9" s="127">
        <v>15812</v>
      </c>
      <c r="N9" s="12">
        <v>46171</v>
      </c>
      <c r="O9" s="30" t="s">
        <v>44</v>
      </c>
      <c r="R9" s="6"/>
    </row>
    <row r="10" spans="1:18" s="52" customFormat="1" ht="24.9" customHeight="1">
      <c r="A10" s="11">
        <v>8</v>
      </c>
      <c r="B10" s="11">
        <v>5</v>
      </c>
      <c r="C10" s="7" t="s">
        <v>273</v>
      </c>
      <c r="D10" s="8">
        <v>25777.9</v>
      </c>
      <c r="E10" s="8">
        <v>25603.02</v>
      </c>
      <c r="F10" s="136">
        <f t="shared" si="0"/>
        <v>6.8304442210333398E-3</v>
      </c>
      <c r="G10" s="10">
        <v>3542</v>
      </c>
      <c r="H10" s="11">
        <v>102</v>
      </c>
      <c r="I10" s="11">
        <f t="shared" si="1"/>
        <v>34.725490196078432</v>
      </c>
      <c r="J10" s="10">
        <v>11</v>
      </c>
      <c r="K10" s="10">
        <v>7</v>
      </c>
      <c r="L10" s="8">
        <v>909174</v>
      </c>
      <c r="M10" s="10">
        <v>108317</v>
      </c>
      <c r="N10" s="12">
        <v>46143</v>
      </c>
      <c r="O10" s="30" t="s">
        <v>40</v>
      </c>
      <c r="R10" s="6"/>
    </row>
    <row r="11" spans="1:18" s="52" customFormat="1" ht="24.9" customHeight="1">
      <c r="A11" s="11">
        <v>9</v>
      </c>
      <c r="B11" s="10" t="s">
        <v>53</v>
      </c>
      <c r="C11" s="13" t="s">
        <v>342</v>
      </c>
      <c r="D11" s="8">
        <v>23958.77</v>
      </c>
      <c r="E11" s="10" t="s">
        <v>53</v>
      </c>
      <c r="F11" s="10" t="s">
        <v>53</v>
      </c>
      <c r="G11" s="10">
        <v>4144</v>
      </c>
      <c r="H11" s="11">
        <v>43</v>
      </c>
      <c r="I11" s="11">
        <f t="shared" si="1"/>
        <v>96.372093023255815</v>
      </c>
      <c r="J11" s="10">
        <v>15</v>
      </c>
      <c r="K11" s="10" t="s">
        <v>53</v>
      </c>
      <c r="L11" s="8">
        <v>23959</v>
      </c>
      <c r="M11" s="10">
        <v>4144</v>
      </c>
      <c r="N11" s="12" t="s">
        <v>48</v>
      </c>
      <c r="O11" s="30" t="s">
        <v>40</v>
      </c>
      <c r="R11" s="6"/>
    </row>
    <row r="12" spans="1:18" s="52" customFormat="1" ht="24.9" customHeight="1">
      <c r="A12" s="11">
        <v>10</v>
      </c>
      <c r="B12" s="11">
        <v>9</v>
      </c>
      <c r="C12" s="7" t="s">
        <v>283</v>
      </c>
      <c r="D12" s="8">
        <v>15527.53</v>
      </c>
      <c r="E12" s="138">
        <v>14848</v>
      </c>
      <c r="F12" s="136">
        <f>(D12-E12)/E12</f>
        <v>4.5765759698275905E-2</v>
      </c>
      <c r="G12" s="10">
        <v>2590</v>
      </c>
      <c r="H12" s="11">
        <v>83</v>
      </c>
      <c r="I12" s="11">
        <f t="shared" si="1"/>
        <v>31.204819277108435</v>
      </c>
      <c r="J12" s="6">
        <v>12</v>
      </c>
      <c r="K12" s="10">
        <v>6</v>
      </c>
      <c r="L12" s="138">
        <v>124199.81</v>
      </c>
      <c r="M12" s="6">
        <v>21273</v>
      </c>
      <c r="N12" s="12">
        <v>46150</v>
      </c>
      <c r="O12" s="30" t="s">
        <v>41</v>
      </c>
      <c r="R12" s="6"/>
    </row>
    <row r="13" spans="1:18" s="52" customFormat="1" ht="24.9" customHeight="1">
      <c r="A13" s="11">
        <v>11</v>
      </c>
      <c r="B13" s="11">
        <v>12</v>
      </c>
      <c r="C13" s="13" t="s">
        <v>225</v>
      </c>
      <c r="D13" s="8">
        <v>11978.64</v>
      </c>
      <c r="E13" s="129">
        <v>11450.37</v>
      </c>
      <c r="F13" s="136">
        <f>(D13-E13)/E13</f>
        <v>4.6135627058339478E-2</v>
      </c>
      <c r="G13" s="127">
        <v>2100</v>
      </c>
      <c r="H13" s="137">
        <v>56</v>
      </c>
      <c r="I13" s="11">
        <f t="shared" si="1"/>
        <v>37.5</v>
      </c>
      <c r="J13" s="127">
        <v>6</v>
      </c>
      <c r="K13" s="10">
        <v>12</v>
      </c>
      <c r="L13" s="129">
        <v>524965</v>
      </c>
      <c r="M13" s="127">
        <v>84548</v>
      </c>
      <c r="N13" s="12">
        <v>46113</v>
      </c>
      <c r="O13" s="30" t="s">
        <v>215</v>
      </c>
      <c r="R13" s="6"/>
    </row>
    <row r="14" spans="1:18" s="52" customFormat="1" ht="24.9" customHeight="1">
      <c r="A14" s="11">
        <v>12</v>
      </c>
      <c r="B14" s="10" t="s">
        <v>51</v>
      </c>
      <c r="C14" s="13" t="s">
        <v>343</v>
      </c>
      <c r="D14" s="8">
        <v>11917</v>
      </c>
      <c r="E14" s="127" t="s">
        <v>53</v>
      </c>
      <c r="F14" s="10" t="s">
        <v>53</v>
      </c>
      <c r="G14" s="127">
        <v>1899</v>
      </c>
      <c r="H14" s="127" t="s">
        <v>53</v>
      </c>
      <c r="I14" s="10" t="s">
        <v>53</v>
      </c>
      <c r="J14" s="127">
        <v>20</v>
      </c>
      <c r="K14" s="10">
        <v>1</v>
      </c>
      <c r="L14" s="129">
        <v>11882</v>
      </c>
      <c r="M14" s="127">
        <v>1878</v>
      </c>
      <c r="N14" s="12">
        <v>46185</v>
      </c>
      <c r="O14" s="30" t="s">
        <v>46</v>
      </c>
      <c r="R14" s="6"/>
    </row>
    <row r="15" spans="1:18" s="52" customFormat="1" ht="24.9" customHeight="1">
      <c r="A15" s="11">
        <v>13</v>
      </c>
      <c r="B15" s="11">
        <v>8</v>
      </c>
      <c r="C15" s="7" t="s">
        <v>302</v>
      </c>
      <c r="D15" s="8">
        <v>8758.57</v>
      </c>
      <c r="E15" s="8">
        <v>16079.61</v>
      </c>
      <c r="F15" s="136">
        <f>(D15-E15)/E15</f>
        <v>-0.45529959992810776</v>
      </c>
      <c r="G15" s="10">
        <v>1236</v>
      </c>
      <c r="H15" s="11">
        <v>47</v>
      </c>
      <c r="I15" s="11">
        <f>G15/H15</f>
        <v>26.297872340425531</v>
      </c>
      <c r="J15" s="10">
        <v>5</v>
      </c>
      <c r="K15" s="10">
        <v>4</v>
      </c>
      <c r="L15" s="8">
        <v>104562</v>
      </c>
      <c r="M15" s="10">
        <v>12162</v>
      </c>
      <c r="N15" s="12">
        <v>46164</v>
      </c>
      <c r="O15" s="30" t="s">
        <v>40</v>
      </c>
      <c r="R15" s="6"/>
    </row>
    <row r="16" spans="1:18" s="52" customFormat="1" ht="24.9" customHeight="1">
      <c r="A16" s="11">
        <v>14</v>
      </c>
      <c r="B16" s="11">
        <v>10</v>
      </c>
      <c r="C16" s="7" t="s">
        <v>337</v>
      </c>
      <c r="D16" s="8">
        <v>6575.62</v>
      </c>
      <c r="E16" s="139">
        <v>12115</v>
      </c>
      <c r="F16" s="136">
        <f>(D16-E16)/E16</f>
        <v>-0.45723318200577795</v>
      </c>
      <c r="G16" s="140">
        <v>1013</v>
      </c>
      <c r="H16" s="141">
        <v>59</v>
      </c>
      <c r="I16" s="11">
        <f>G16/H16</f>
        <v>17.16949152542373</v>
      </c>
      <c r="J16" s="141">
        <v>9</v>
      </c>
      <c r="K16" s="10">
        <v>2</v>
      </c>
      <c r="L16" s="139">
        <v>19305.900000000001</v>
      </c>
      <c r="M16" s="141">
        <v>2738</v>
      </c>
      <c r="N16" s="12">
        <v>46178</v>
      </c>
      <c r="O16" s="30" t="s">
        <v>41</v>
      </c>
      <c r="R16" s="6"/>
    </row>
    <row r="17" spans="1:15" s="1" customFormat="1" ht="24.9" customHeight="1">
      <c r="A17" s="11">
        <v>15</v>
      </c>
      <c r="B17" s="10" t="s">
        <v>53</v>
      </c>
      <c r="C17" s="13" t="s">
        <v>344</v>
      </c>
      <c r="D17" s="8">
        <v>2287</v>
      </c>
      <c r="E17" s="10" t="s">
        <v>53</v>
      </c>
      <c r="F17" s="10" t="s">
        <v>53</v>
      </c>
      <c r="G17" s="10">
        <v>957</v>
      </c>
      <c r="H17" s="10" t="s">
        <v>53</v>
      </c>
      <c r="I17" s="10" t="s">
        <v>53</v>
      </c>
      <c r="J17" s="10">
        <v>5</v>
      </c>
      <c r="K17" s="10" t="s">
        <v>53</v>
      </c>
      <c r="L17" s="8">
        <v>13355</v>
      </c>
      <c r="M17" s="10">
        <v>3145</v>
      </c>
      <c r="N17" s="12">
        <v>45898</v>
      </c>
      <c r="O17" s="30" t="s">
        <v>46</v>
      </c>
    </row>
    <row r="18" spans="1:15" s="1" customFormat="1" ht="24.9" customHeight="1">
      <c r="A18" s="11">
        <v>16</v>
      </c>
      <c r="B18" s="10" t="s">
        <v>53</v>
      </c>
      <c r="C18" s="13" t="s">
        <v>353</v>
      </c>
      <c r="D18" s="8">
        <v>1736</v>
      </c>
      <c r="E18" s="10" t="s">
        <v>53</v>
      </c>
      <c r="F18" s="10" t="s">
        <v>53</v>
      </c>
      <c r="G18" s="10">
        <v>821</v>
      </c>
      <c r="H18" s="10" t="s">
        <v>53</v>
      </c>
      <c r="I18" s="10" t="s">
        <v>53</v>
      </c>
      <c r="J18" s="10">
        <v>5</v>
      </c>
      <c r="K18" s="10" t="s">
        <v>53</v>
      </c>
      <c r="L18" s="8">
        <v>21621</v>
      </c>
      <c r="M18" s="10">
        <v>5326</v>
      </c>
      <c r="N18" s="12">
        <v>45758</v>
      </c>
      <c r="O18" s="30" t="s">
        <v>46</v>
      </c>
    </row>
    <row r="19" spans="1:15" s="1" customFormat="1" ht="24.9" customHeight="1">
      <c r="A19" s="11">
        <v>17</v>
      </c>
      <c r="B19" s="11">
        <v>13</v>
      </c>
      <c r="C19" s="7" t="s">
        <v>321</v>
      </c>
      <c r="D19" s="8">
        <v>1497.04</v>
      </c>
      <c r="E19" s="139">
        <v>7328</v>
      </c>
      <c r="F19" s="136">
        <f t="shared" ref="F19:F27" si="2">(D19-E19)/E19</f>
        <v>-0.79570960698689952</v>
      </c>
      <c r="G19" s="140">
        <v>202</v>
      </c>
      <c r="H19" s="141">
        <v>6</v>
      </c>
      <c r="I19" s="11">
        <f>G19/H19</f>
        <v>33.666666666666664</v>
      </c>
      <c r="J19" s="141">
        <v>1</v>
      </c>
      <c r="K19" s="10">
        <v>3</v>
      </c>
      <c r="L19" s="139">
        <v>22323.439999999999</v>
      </c>
      <c r="M19" s="141">
        <v>3125</v>
      </c>
      <c r="N19" s="12">
        <v>46171</v>
      </c>
      <c r="O19" s="30" t="s">
        <v>44</v>
      </c>
    </row>
    <row r="20" spans="1:15" s="1" customFormat="1" ht="24.9" customHeight="1">
      <c r="A20" s="11">
        <v>18</v>
      </c>
      <c r="B20" s="10" t="s">
        <v>53</v>
      </c>
      <c r="C20" s="7" t="s">
        <v>238</v>
      </c>
      <c r="D20" s="8">
        <v>1085.31</v>
      </c>
      <c r="E20" s="10" t="s">
        <v>53</v>
      </c>
      <c r="F20" s="146" t="e">
        <f t="shared" si="2"/>
        <v>#VALUE!</v>
      </c>
      <c r="G20" s="10">
        <v>134</v>
      </c>
      <c r="H20" s="11">
        <v>11</v>
      </c>
      <c r="I20" s="11">
        <f>G20/H20</f>
        <v>12.181818181818182</v>
      </c>
      <c r="J20" s="10">
        <v>3</v>
      </c>
      <c r="K20" s="10" t="s">
        <v>53</v>
      </c>
      <c r="L20" s="8">
        <v>198638.19</v>
      </c>
      <c r="M20" s="10">
        <v>27458</v>
      </c>
      <c r="N20" s="23">
        <v>46122</v>
      </c>
      <c r="O20" s="29" t="s">
        <v>47</v>
      </c>
    </row>
    <row r="21" spans="1:15" s="1" customFormat="1" ht="24.9" customHeight="1">
      <c r="A21" s="11">
        <v>19</v>
      </c>
      <c r="B21" s="11">
        <v>21</v>
      </c>
      <c r="C21" s="7" t="s">
        <v>269</v>
      </c>
      <c r="D21" s="8">
        <v>902</v>
      </c>
      <c r="E21" s="8">
        <v>1046</v>
      </c>
      <c r="F21" s="136">
        <f t="shared" si="2"/>
        <v>-0.13766730401529637</v>
      </c>
      <c r="G21" s="10">
        <v>204</v>
      </c>
      <c r="H21" s="10" t="s">
        <v>53</v>
      </c>
      <c r="I21" s="10" t="s">
        <v>53</v>
      </c>
      <c r="J21" s="10">
        <v>3</v>
      </c>
      <c r="K21" s="11">
        <v>8</v>
      </c>
      <c r="L21" s="8">
        <v>74771</v>
      </c>
      <c r="M21" s="10">
        <v>13538</v>
      </c>
      <c r="N21" s="12">
        <v>46136</v>
      </c>
      <c r="O21" s="30" t="s">
        <v>46</v>
      </c>
    </row>
    <row r="22" spans="1:15" s="1" customFormat="1" ht="24.9" customHeight="1">
      <c r="A22" s="11">
        <v>20</v>
      </c>
      <c r="B22" s="11">
        <v>28</v>
      </c>
      <c r="C22" s="7" t="s">
        <v>279</v>
      </c>
      <c r="D22" s="8">
        <v>758.5</v>
      </c>
      <c r="E22" s="8">
        <v>293</v>
      </c>
      <c r="F22" s="136">
        <f t="shared" si="2"/>
        <v>1.5887372013651877</v>
      </c>
      <c r="G22" s="10">
        <v>236</v>
      </c>
      <c r="H22" s="11">
        <v>8</v>
      </c>
      <c r="I22" s="11">
        <f t="shared" ref="I22:I28" si="3">G22/H22</f>
        <v>29.5</v>
      </c>
      <c r="J22" s="10">
        <v>6</v>
      </c>
      <c r="K22" s="10">
        <v>7</v>
      </c>
      <c r="L22" s="8">
        <v>19335.060000000001</v>
      </c>
      <c r="M22" s="10">
        <v>3866</v>
      </c>
      <c r="N22" s="12">
        <v>46143</v>
      </c>
      <c r="O22" s="30" t="s">
        <v>49</v>
      </c>
    </row>
    <row r="23" spans="1:15" s="1" customFormat="1" ht="24.9" customHeight="1">
      <c r="A23" s="11">
        <v>21</v>
      </c>
      <c r="B23" s="11">
        <v>37</v>
      </c>
      <c r="C23" s="7" t="s">
        <v>287</v>
      </c>
      <c r="D23" s="8">
        <v>626</v>
      </c>
      <c r="E23" s="8">
        <v>149.35</v>
      </c>
      <c r="F23" s="136">
        <f t="shared" si="2"/>
        <v>3.1914964847673248</v>
      </c>
      <c r="G23" s="10">
        <v>100</v>
      </c>
      <c r="H23" s="11">
        <v>2</v>
      </c>
      <c r="I23" s="11">
        <f t="shared" si="3"/>
        <v>50</v>
      </c>
      <c r="J23" s="10">
        <v>3</v>
      </c>
      <c r="K23" s="10" t="s">
        <v>53</v>
      </c>
      <c r="L23" s="10">
        <v>5646</v>
      </c>
      <c r="M23" s="10">
        <v>954</v>
      </c>
      <c r="N23" s="12">
        <v>46143</v>
      </c>
      <c r="O23" s="30" t="s">
        <v>54</v>
      </c>
    </row>
    <row r="24" spans="1:15" s="1" customFormat="1" ht="24.9" customHeight="1">
      <c r="A24" s="11">
        <v>22</v>
      </c>
      <c r="B24" s="11">
        <v>25</v>
      </c>
      <c r="C24" s="13" t="s">
        <v>264</v>
      </c>
      <c r="D24" s="8">
        <v>587.28</v>
      </c>
      <c r="E24" s="8">
        <v>335.09</v>
      </c>
      <c r="F24" s="136">
        <f t="shared" si="2"/>
        <v>0.75260377808946854</v>
      </c>
      <c r="G24" s="10">
        <v>123</v>
      </c>
      <c r="H24" s="11">
        <v>2</v>
      </c>
      <c r="I24" s="11">
        <f t="shared" si="3"/>
        <v>61.5</v>
      </c>
      <c r="J24" s="10" t="s">
        <v>53</v>
      </c>
      <c r="K24" s="10">
        <v>9</v>
      </c>
      <c r="L24" s="10" t="s">
        <v>53</v>
      </c>
      <c r="M24" s="10" t="s">
        <v>53</v>
      </c>
      <c r="N24" s="12">
        <v>46129</v>
      </c>
      <c r="O24" s="30" t="s">
        <v>45</v>
      </c>
    </row>
    <row r="25" spans="1:15" s="1" customFormat="1" ht="24.9" customHeight="1">
      <c r="A25" s="11">
        <v>23</v>
      </c>
      <c r="B25" s="10" t="s">
        <v>53</v>
      </c>
      <c r="C25" s="7" t="s">
        <v>202</v>
      </c>
      <c r="D25" s="8">
        <v>536.5</v>
      </c>
      <c r="E25" s="10" t="s">
        <v>53</v>
      </c>
      <c r="F25" s="146" t="e">
        <f t="shared" si="2"/>
        <v>#VALUE!</v>
      </c>
      <c r="G25" s="10">
        <v>73</v>
      </c>
      <c r="H25" s="11">
        <v>4</v>
      </c>
      <c r="I25" s="11">
        <f t="shared" si="3"/>
        <v>18.25</v>
      </c>
      <c r="J25" s="10">
        <v>1</v>
      </c>
      <c r="K25" s="10" t="s">
        <v>53</v>
      </c>
      <c r="L25" s="8">
        <v>1755.1</v>
      </c>
      <c r="M25" s="10">
        <v>305</v>
      </c>
      <c r="N25" s="12">
        <v>46104</v>
      </c>
      <c r="O25" s="29" t="s">
        <v>47</v>
      </c>
    </row>
    <row r="26" spans="1:15" s="1" customFormat="1" ht="24.9" customHeight="1">
      <c r="A26" s="11">
        <v>24</v>
      </c>
      <c r="B26" s="11">
        <v>35</v>
      </c>
      <c r="C26" s="7" t="s">
        <v>94</v>
      </c>
      <c r="D26" s="8">
        <v>496.83</v>
      </c>
      <c r="E26" s="8">
        <v>157.97</v>
      </c>
      <c r="F26" s="136">
        <f t="shared" si="2"/>
        <v>2.1450908400329176</v>
      </c>
      <c r="G26" s="10">
        <v>135</v>
      </c>
      <c r="H26" s="11">
        <v>3</v>
      </c>
      <c r="I26" s="11">
        <f t="shared" si="3"/>
        <v>45</v>
      </c>
      <c r="J26" s="10">
        <v>2</v>
      </c>
      <c r="K26" s="10">
        <v>22</v>
      </c>
      <c r="L26" s="8">
        <v>304052.77</v>
      </c>
      <c r="M26" s="10">
        <v>54708</v>
      </c>
      <c r="N26" s="12">
        <v>46038</v>
      </c>
      <c r="O26" s="30" t="s">
        <v>44</v>
      </c>
    </row>
    <row r="27" spans="1:15" s="1" customFormat="1" ht="24.9" customHeight="1">
      <c r="A27" s="11">
        <v>25</v>
      </c>
      <c r="B27" s="11">
        <v>33</v>
      </c>
      <c r="C27" s="7" t="s">
        <v>323</v>
      </c>
      <c r="D27" s="8">
        <v>396</v>
      </c>
      <c r="E27" s="8">
        <v>237.49</v>
      </c>
      <c r="F27" s="136">
        <f t="shared" si="2"/>
        <v>0.66743862899490503</v>
      </c>
      <c r="G27" s="10">
        <v>108</v>
      </c>
      <c r="H27" s="11">
        <v>1</v>
      </c>
      <c r="I27" s="11">
        <f t="shared" si="3"/>
        <v>108</v>
      </c>
      <c r="J27" s="10">
        <v>1</v>
      </c>
      <c r="K27" s="10" t="s">
        <v>53</v>
      </c>
      <c r="L27" s="8">
        <v>31796.83</v>
      </c>
      <c r="M27" s="10">
        <v>5846</v>
      </c>
      <c r="N27" s="12">
        <v>45359</v>
      </c>
      <c r="O27" s="30" t="s">
        <v>44</v>
      </c>
    </row>
    <row r="28" spans="1:15" s="1" customFormat="1" ht="24.9" customHeight="1">
      <c r="A28" s="11">
        <v>26</v>
      </c>
      <c r="B28" s="10" t="s">
        <v>53</v>
      </c>
      <c r="C28" s="13" t="s">
        <v>261</v>
      </c>
      <c r="D28" s="8">
        <v>380</v>
      </c>
      <c r="E28" s="10" t="s">
        <v>53</v>
      </c>
      <c r="F28" s="10" t="s">
        <v>53</v>
      </c>
      <c r="G28" s="10">
        <v>76</v>
      </c>
      <c r="H28" s="11">
        <v>1</v>
      </c>
      <c r="I28" s="11">
        <f t="shared" si="3"/>
        <v>76</v>
      </c>
      <c r="J28" s="10">
        <v>1</v>
      </c>
      <c r="K28" s="10" t="s">
        <v>53</v>
      </c>
      <c r="L28" s="8">
        <v>71089.649999999994</v>
      </c>
      <c r="M28" s="10">
        <v>13996</v>
      </c>
      <c r="N28" s="12">
        <v>45947</v>
      </c>
      <c r="O28" s="30" t="s">
        <v>44</v>
      </c>
    </row>
    <row r="29" spans="1:15" s="1" customFormat="1" ht="24.9" customHeight="1">
      <c r="A29" s="11">
        <v>27</v>
      </c>
      <c r="B29" s="10" t="s">
        <v>53</v>
      </c>
      <c r="C29" s="13" t="s">
        <v>340</v>
      </c>
      <c r="D29" s="8">
        <v>368.1</v>
      </c>
      <c r="E29" s="10" t="s">
        <v>53</v>
      </c>
      <c r="F29" s="10" t="s">
        <v>53</v>
      </c>
      <c r="G29" s="10">
        <v>70</v>
      </c>
      <c r="H29" s="10" t="s">
        <v>53</v>
      </c>
      <c r="I29" s="10" t="s">
        <v>53</v>
      </c>
      <c r="J29" s="10" t="s">
        <v>53</v>
      </c>
      <c r="K29" s="10" t="s">
        <v>53</v>
      </c>
      <c r="L29" s="8">
        <v>1470</v>
      </c>
      <c r="M29" s="10">
        <v>244</v>
      </c>
      <c r="N29" s="12">
        <v>46171</v>
      </c>
      <c r="O29" s="30" t="s">
        <v>341</v>
      </c>
    </row>
    <row r="30" spans="1:15" s="1" customFormat="1" ht="24.9" customHeight="1">
      <c r="A30" s="11">
        <v>28</v>
      </c>
      <c r="B30" s="11">
        <v>46</v>
      </c>
      <c r="C30" s="7" t="s">
        <v>306</v>
      </c>
      <c r="D30" s="8">
        <v>289</v>
      </c>
      <c r="E30" s="8">
        <v>56</v>
      </c>
      <c r="F30" s="136">
        <f>(D30-E30)/E30</f>
        <v>4.1607142857142856</v>
      </c>
      <c r="G30" s="10">
        <v>96</v>
      </c>
      <c r="H30" s="10" t="s">
        <v>53</v>
      </c>
      <c r="I30" s="10" t="s">
        <v>53</v>
      </c>
      <c r="J30" s="10">
        <v>2</v>
      </c>
      <c r="K30" s="10">
        <v>5</v>
      </c>
      <c r="L30" s="8">
        <v>13902</v>
      </c>
      <c r="M30" s="10">
        <v>2899</v>
      </c>
      <c r="N30" s="12">
        <v>46157</v>
      </c>
      <c r="O30" s="30" t="s">
        <v>46</v>
      </c>
    </row>
    <row r="31" spans="1:15" s="1" customFormat="1" ht="24.9" customHeight="1">
      <c r="A31" s="11">
        <v>29</v>
      </c>
      <c r="B31" s="10" t="s">
        <v>53</v>
      </c>
      <c r="C31" s="7" t="s">
        <v>35</v>
      </c>
      <c r="D31" s="8">
        <v>286.52999999999997</v>
      </c>
      <c r="E31" s="10" t="s">
        <v>53</v>
      </c>
      <c r="F31" s="146" t="e">
        <f>(D31-E31)/E31</f>
        <v>#VALUE!</v>
      </c>
      <c r="G31" s="10">
        <v>43</v>
      </c>
      <c r="H31" s="11">
        <v>1</v>
      </c>
      <c r="I31" s="11">
        <f t="shared" ref="I31:I55" si="4">G31/H31</f>
        <v>43</v>
      </c>
      <c r="J31" s="10">
        <v>1</v>
      </c>
      <c r="K31" s="10" t="s">
        <v>53</v>
      </c>
      <c r="L31" s="8">
        <v>378464.42</v>
      </c>
      <c r="M31" s="10">
        <v>63872</v>
      </c>
      <c r="N31" s="12">
        <v>45744</v>
      </c>
      <c r="O31" s="29" t="s">
        <v>47</v>
      </c>
    </row>
    <row r="32" spans="1:15" s="1" customFormat="1" ht="24.9" customHeight="1">
      <c r="A32" s="11">
        <v>30</v>
      </c>
      <c r="B32" s="10" t="s">
        <v>53</v>
      </c>
      <c r="C32" s="13" t="s">
        <v>33</v>
      </c>
      <c r="D32" s="8">
        <v>262</v>
      </c>
      <c r="E32" s="10" t="s">
        <v>53</v>
      </c>
      <c r="F32" s="10" t="s">
        <v>53</v>
      </c>
      <c r="G32" s="10">
        <v>38</v>
      </c>
      <c r="H32" s="11">
        <v>1</v>
      </c>
      <c r="I32" s="11">
        <f t="shared" si="4"/>
        <v>38</v>
      </c>
      <c r="J32" s="10">
        <v>1</v>
      </c>
      <c r="K32" s="10" t="s">
        <v>53</v>
      </c>
      <c r="L32" s="8">
        <v>22924.51</v>
      </c>
      <c r="M32" s="10">
        <v>3186</v>
      </c>
      <c r="N32" s="12">
        <v>46024</v>
      </c>
      <c r="O32" s="30" t="s">
        <v>49</v>
      </c>
    </row>
    <row r="33" spans="1:15" s="1" customFormat="1" ht="24.9" customHeight="1">
      <c r="A33" s="11">
        <v>31</v>
      </c>
      <c r="B33" s="10" t="s">
        <v>53</v>
      </c>
      <c r="C33" s="13" t="s">
        <v>234</v>
      </c>
      <c r="D33" s="8">
        <v>255</v>
      </c>
      <c r="E33" s="10" t="s">
        <v>53</v>
      </c>
      <c r="F33" s="10" t="s">
        <v>53</v>
      </c>
      <c r="G33" s="10">
        <v>43</v>
      </c>
      <c r="H33" s="11">
        <v>1</v>
      </c>
      <c r="I33" s="11">
        <f t="shared" si="4"/>
        <v>43</v>
      </c>
      <c r="J33" s="10">
        <v>1</v>
      </c>
      <c r="K33" s="10" t="s">
        <v>53</v>
      </c>
      <c r="L33" s="8">
        <v>11332.33</v>
      </c>
      <c r="M33" s="10">
        <v>1864</v>
      </c>
      <c r="N33" s="12">
        <v>46115</v>
      </c>
      <c r="O33" s="30" t="s">
        <v>49</v>
      </c>
    </row>
    <row r="34" spans="1:15" s="1" customFormat="1" ht="24.9" customHeight="1">
      <c r="A34" s="11">
        <v>32</v>
      </c>
      <c r="B34" s="10" t="s">
        <v>53</v>
      </c>
      <c r="C34" s="13" t="s">
        <v>86</v>
      </c>
      <c r="D34" s="8">
        <v>213.75</v>
      </c>
      <c r="E34" s="10" t="s">
        <v>53</v>
      </c>
      <c r="F34" s="10" t="s">
        <v>53</v>
      </c>
      <c r="G34" s="10">
        <v>25</v>
      </c>
      <c r="H34" s="11">
        <v>1</v>
      </c>
      <c r="I34" s="11">
        <f t="shared" si="4"/>
        <v>25</v>
      </c>
      <c r="J34" s="10">
        <v>1</v>
      </c>
      <c r="K34" s="10" t="s">
        <v>53</v>
      </c>
      <c r="L34" s="8">
        <v>41148</v>
      </c>
      <c r="M34" s="10">
        <v>6525</v>
      </c>
      <c r="N34" s="12">
        <v>46038</v>
      </c>
      <c r="O34" s="30" t="s">
        <v>272</v>
      </c>
    </row>
    <row r="35" spans="1:15" s="1" customFormat="1" ht="24.9" customHeight="1">
      <c r="A35" s="11">
        <v>33</v>
      </c>
      <c r="B35" s="11">
        <v>31</v>
      </c>
      <c r="C35" s="7" t="s">
        <v>103</v>
      </c>
      <c r="D35" s="8">
        <v>204.73</v>
      </c>
      <c r="E35" s="8">
        <v>259.39</v>
      </c>
      <c r="F35" s="136">
        <f>(D35-E35)/E35</f>
        <v>-0.21072516288214657</v>
      </c>
      <c r="G35" s="10">
        <v>34</v>
      </c>
      <c r="H35" s="11">
        <v>1</v>
      </c>
      <c r="I35" s="11">
        <f t="shared" si="4"/>
        <v>34</v>
      </c>
      <c r="J35" s="10">
        <v>1</v>
      </c>
      <c r="K35" s="10" t="s">
        <v>53</v>
      </c>
      <c r="L35" s="8">
        <v>91024.5</v>
      </c>
      <c r="M35" s="10">
        <v>18955</v>
      </c>
      <c r="N35" s="12">
        <v>44855</v>
      </c>
      <c r="O35" s="30" t="s">
        <v>44</v>
      </c>
    </row>
    <row r="36" spans="1:15" s="1" customFormat="1" ht="24.9" customHeight="1">
      <c r="A36" s="11">
        <v>34</v>
      </c>
      <c r="B36" s="10" t="s">
        <v>53</v>
      </c>
      <c r="C36" s="7" t="s">
        <v>347</v>
      </c>
      <c r="D36" s="8">
        <v>196.4</v>
      </c>
      <c r="E36" s="10" t="s">
        <v>53</v>
      </c>
      <c r="F36" s="146" t="e">
        <f>(D36-E36)/E36</f>
        <v>#VALUE!</v>
      </c>
      <c r="G36" s="10">
        <v>22</v>
      </c>
      <c r="H36" s="11">
        <v>2</v>
      </c>
      <c r="I36" s="11">
        <f t="shared" si="4"/>
        <v>11</v>
      </c>
      <c r="J36" s="10">
        <v>2</v>
      </c>
      <c r="K36" s="10" t="s">
        <v>53</v>
      </c>
      <c r="L36" s="8">
        <v>35545.56</v>
      </c>
      <c r="M36" s="10">
        <v>5521</v>
      </c>
      <c r="N36" s="12">
        <v>45926</v>
      </c>
      <c r="O36" s="29" t="s">
        <v>47</v>
      </c>
    </row>
    <row r="37" spans="1:15" s="1" customFormat="1" ht="24.9" customHeight="1">
      <c r="A37" s="11">
        <v>35</v>
      </c>
      <c r="B37" s="11">
        <v>14</v>
      </c>
      <c r="C37" s="13" t="s">
        <v>184</v>
      </c>
      <c r="D37" s="8">
        <v>178</v>
      </c>
      <c r="E37" s="139">
        <v>5016</v>
      </c>
      <c r="F37" s="136">
        <f>(D37-E37)/E37</f>
        <v>-0.96451355661881977</v>
      </c>
      <c r="G37" s="141">
        <v>33</v>
      </c>
      <c r="H37" s="141">
        <v>1</v>
      </c>
      <c r="I37" s="11">
        <f t="shared" si="4"/>
        <v>33</v>
      </c>
      <c r="J37" s="141">
        <v>1</v>
      </c>
      <c r="K37" s="10">
        <v>13</v>
      </c>
      <c r="L37" s="139">
        <v>699116.1</v>
      </c>
      <c r="M37" s="141">
        <v>79323</v>
      </c>
      <c r="N37" s="12">
        <v>46101</v>
      </c>
      <c r="O37" s="30" t="s">
        <v>41</v>
      </c>
    </row>
    <row r="38" spans="1:15" s="1" customFormat="1" ht="24.9" customHeight="1">
      <c r="A38" s="11">
        <v>36</v>
      </c>
      <c r="B38" s="10" t="s">
        <v>53</v>
      </c>
      <c r="C38" s="7" t="s">
        <v>295</v>
      </c>
      <c r="D38" s="8">
        <v>132</v>
      </c>
      <c r="E38" s="10" t="s">
        <v>53</v>
      </c>
      <c r="F38" s="146" t="e">
        <f>(D38-E38)/E38</f>
        <v>#VALUE!</v>
      </c>
      <c r="G38" s="10">
        <v>29</v>
      </c>
      <c r="H38" s="11">
        <v>3</v>
      </c>
      <c r="I38" s="11">
        <f t="shared" si="4"/>
        <v>9.6666666666666661</v>
      </c>
      <c r="J38" s="10">
        <v>1</v>
      </c>
      <c r="K38" s="10" t="s">
        <v>53</v>
      </c>
      <c r="L38" s="8">
        <v>9562.65</v>
      </c>
      <c r="M38" s="10">
        <v>1264</v>
      </c>
      <c r="N38" s="12">
        <v>46104</v>
      </c>
      <c r="O38" s="29" t="s">
        <v>47</v>
      </c>
    </row>
    <row r="39" spans="1:15" s="1" customFormat="1" ht="24.9" customHeight="1">
      <c r="A39" s="11">
        <v>37</v>
      </c>
      <c r="B39" s="11">
        <v>26</v>
      </c>
      <c r="C39" s="7" t="s">
        <v>325</v>
      </c>
      <c r="D39" s="8">
        <v>111.5</v>
      </c>
      <c r="E39" s="8">
        <v>331.4</v>
      </c>
      <c r="F39" s="136">
        <f>(D39-E39)/E39</f>
        <v>-0.66354858177429088</v>
      </c>
      <c r="G39" s="10">
        <v>15</v>
      </c>
      <c r="H39" s="11">
        <v>1</v>
      </c>
      <c r="I39" s="11">
        <f t="shared" si="4"/>
        <v>15</v>
      </c>
      <c r="J39" s="10">
        <v>1</v>
      </c>
      <c r="K39" s="10" t="s">
        <v>53</v>
      </c>
      <c r="L39" s="8">
        <v>16692.5</v>
      </c>
      <c r="M39" s="10">
        <v>2414</v>
      </c>
      <c r="N39" s="12">
        <v>46059</v>
      </c>
      <c r="O39" s="30" t="s">
        <v>54</v>
      </c>
    </row>
    <row r="40" spans="1:15" s="1" customFormat="1" ht="24.9" customHeight="1">
      <c r="A40" s="11">
        <v>38</v>
      </c>
      <c r="B40" s="10" t="s">
        <v>57</v>
      </c>
      <c r="C40" s="13" t="s">
        <v>338</v>
      </c>
      <c r="D40" s="8">
        <v>105.3</v>
      </c>
      <c r="E40" s="10" t="s">
        <v>53</v>
      </c>
      <c r="F40" s="136"/>
      <c r="G40" s="10">
        <v>13</v>
      </c>
      <c r="H40" s="11">
        <v>2</v>
      </c>
      <c r="I40" s="11">
        <f t="shared" si="4"/>
        <v>6.5</v>
      </c>
      <c r="J40" s="10">
        <v>2</v>
      </c>
      <c r="K40" s="10">
        <v>0</v>
      </c>
      <c r="L40" s="8">
        <v>105.3</v>
      </c>
      <c r="M40" s="10">
        <v>13</v>
      </c>
      <c r="N40" s="12" t="s">
        <v>48</v>
      </c>
      <c r="O40" s="30" t="s">
        <v>44</v>
      </c>
    </row>
    <row r="41" spans="1:15" s="1" customFormat="1" ht="24.9" customHeight="1">
      <c r="A41" s="11">
        <v>39</v>
      </c>
      <c r="B41" s="11">
        <v>50</v>
      </c>
      <c r="C41" s="13" t="s">
        <v>98</v>
      </c>
      <c r="D41" s="8">
        <v>89.5</v>
      </c>
      <c r="E41" s="8">
        <v>31.8</v>
      </c>
      <c r="F41" s="136">
        <f>(D41-E41)/E41</f>
        <v>1.8144654088050316</v>
      </c>
      <c r="G41" s="10">
        <v>12</v>
      </c>
      <c r="H41" s="11">
        <v>1</v>
      </c>
      <c r="I41" s="11">
        <f t="shared" si="4"/>
        <v>12</v>
      </c>
      <c r="J41" s="10">
        <v>1</v>
      </c>
      <c r="K41" s="10" t="s">
        <v>53</v>
      </c>
      <c r="L41" s="8">
        <v>160089</v>
      </c>
      <c r="M41" s="10">
        <v>22215</v>
      </c>
      <c r="N41" s="12">
        <v>46045</v>
      </c>
      <c r="O41" s="30" t="s">
        <v>88</v>
      </c>
    </row>
    <row r="42" spans="1:15" s="1" customFormat="1" ht="24.9" customHeight="1">
      <c r="A42" s="11">
        <v>40</v>
      </c>
      <c r="B42" s="11">
        <v>30</v>
      </c>
      <c r="C42" s="7" t="s">
        <v>331</v>
      </c>
      <c r="D42" s="8">
        <v>77</v>
      </c>
      <c r="E42" s="142">
        <v>282.05</v>
      </c>
      <c r="F42" s="136">
        <f>(D42-E42)/E42</f>
        <v>-0.72699875908526856</v>
      </c>
      <c r="G42" s="10">
        <v>10</v>
      </c>
      <c r="H42" s="11">
        <v>3</v>
      </c>
      <c r="I42" s="11">
        <f t="shared" si="4"/>
        <v>3.3333333333333335</v>
      </c>
      <c r="J42" s="10">
        <v>2</v>
      </c>
      <c r="K42" s="10">
        <v>3</v>
      </c>
      <c r="L42" s="8">
        <v>1370</v>
      </c>
      <c r="M42" s="10">
        <v>229</v>
      </c>
      <c r="N42" s="12">
        <v>46171</v>
      </c>
      <c r="O42" s="30" t="s">
        <v>192</v>
      </c>
    </row>
    <row r="43" spans="1:15" s="1" customFormat="1" ht="24.9" customHeight="1">
      <c r="A43" s="11">
        <v>41</v>
      </c>
      <c r="B43" s="10" t="s">
        <v>53</v>
      </c>
      <c r="C43" s="7" t="s">
        <v>382</v>
      </c>
      <c r="D43" s="8">
        <v>74.55</v>
      </c>
      <c r="E43" s="10" t="s">
        <v>53</v>
      </c>
      <c r="F43" s="146" t="e">
        <f>(D43-E43)/E43</f>
        <v>#VALUE!</v>
      </c>
      <c r="G43" s="10">
        <v>7</v>
      </c>
      <c r="H43" s="11">
        <v>1</v>
      </c>
      <c r="I43" s="11">
        <f t="shared" si="4"/>
        <v>7</v>
      </c>
      <c r="J43" s="10">
        <v>1</v>
      </c>
      <c r="K43" s="10" t="s">
        <v>53</v>
      </c>
      <c r="L43" s="8">
        <v>32128.89</v>
      </c>
      <c r="M43" s="10">
        <v>4379</v>
      </c>
      <c r="N43" s="12">
        <v>46104</v>
      </c>
      <c r="O43" s="29" t="s">
        <v>47</v>
      </c>
    </row>
    <row r="44" spans="1:15" s="1" customFormat="1" ht="24.9" customHeight="1">
      <c r="A44" s="11">
        <v>42</v>
      </c>
      <c r="B44" s="10" t="s">
        <v>53</v>
      </c>
      <c r="C44" s="13" t="s">
        <v>339</v>
      </c>
      <c r="D44" s="8">
        <v>67.5</v>
      </c>
      <c r="E44" s="10" t="s">
        <v>53</v>
      </c>
      <c r="F44" s="10" t="s">
        <v>53</v>
      </c>
      <c r="G44" s="10">
        <v>27</v>
      </c>
      <c r="H44" s="11">
        <v>1</v>
      </c>
      <c r="I44" s="11">
        <f t="shared" si="4"/>
        <v>27</v>
      </c>
      <c r="J44" s="10">
        <v>1</v>
      </c>
      <c r="K44" s="10" t="s">
        <v>53</v>
      </c>
      <c r="L44" s="8">
        <v>38596.36</v>
      </c>
      <c r="M44" s="10">
        <v>6723</v>
      </c>
      <c r="N44" s="12">
        <v>46031</v>
      </c>
      <c r="O44" s="30" t="s">
        <v>44</v>
      </c>
    </row>
    <row r="45" spans="1:15" s="1" customFormat="1" ht="24.9" customHeight="1">
      <c r="A45" s="11">
        <v>43</v>
      </c>
      <c r="B45" s="10" t="s">
        <v>53</v>
      </c>
      <c r="C45" s="13" t="s">
        <v>172</v>
      </c>
      <c r="D45" s="8">
        <v>67.5</v>
      </c>
      <c r="E45" s="10" t="s">
        <v>53</v>
      </c>
      <c r="F45" s="10" t="s">
        <v>53</v>
      </c>
      <c r="G45" s="10">
        <v>16</v>
      </c>
      <c r="H45" s="11">
        <v>1</v>
      </c>
      <c r="I45" s="11">
        <f t="shared" si="4"/>
        <v>16</v>
      </c>
      <c r="J45" s="10">
        <v>1</v>
      </c>
      <c r="K45" s="10" t="s">
        <v>53</v>
      </c>
      <c r="L45" s="8">
        <v>94403.199999999997</v>
      </c>
      <c r="M45" s="10">
        <v>18867</v>
      </c>
      <c r="N45" s="12">
        <v>45709</v>
      </c>
      <c r="O45" s="30" t="s">
        <v>49</v>
      </c>
    </row>
    <row r="46" spans="1:15" s="1" customFormat="1" ht="24.9" customHeight="1">
      <c r="A46" s="11">
        <v>44</v>
      </c>
      <c r="B46" s="10" t="s">
        <v>53</v>
      </c>
      <c r="C46" s="7" t="s">
        <v>195</v>
      </c>
      <c r="D46" s="8">
        <v>62.5</v>
      </c>
      <c r="E46" s="10" t="s">
        <v>53</v>
      </c>
      <c r="F46" s="146" t="e">
        <f t="shared" ref="F46:F56" si="5">(D46-E46)/E46</f>
        <v>#VALUE!</v>
      </c>
      <c r="G46" s="10">
        <v>11</v>
      </c>
      <c r="H46" s="11">
        <v>1</v>
      </c>
      <c r="I46" s="11">
        <f t="shared" si="4"/>
        <v>11</v>
      </c>
      <c r="J46" s="10">
        <v>1</v>
      </c>
      <c r="K46" s="10" t="s">
        <v>53</v>
      </c>
      <c r="L46" s="8">
        <v>2689.75</v>
      </c>
      <c r="M46" s="10">
        <v>435</v>
      </c>
      <c r="N46" s="12">
        <v>46104</v>
      </c>
      <c r="O46" s="29" t="s">
        <v>47</v>
      </c>
    </row>
    <row r="47" spans="1:15" s="1" customFormat="1" ht="24.9" customHeight="1">
      <c r="A47" s="11">
        <v>45</v>
      </c>
      <c r="B47" s="10" t="s">
        <v>53</v>
      </c>
      <c r="C47" s="7" t="s">
        <v>210</v>
      </c>
      <c r="D47" s="8">
        <v>56.2</v>
      </c>
      <c r="E47" s="10" t="s">
        <v>53</v>
      </c>
      <c r="F47" s="146" t="e">
        <f t="shared" si="5"/>
        <v>#VALUE!</v>
      </c>
      <c r="G47" s="10">
        <v>14</v>
      </c>
      <c r="H47" s="11">
        <v>3</v>
      </c>
      <c r="I47" s="11">
        <f t="shared" si="4"/>
        <v>4.666666666666667</v>
      </c>
      <c r="J47" s="10">
        <v>2</v>
      </c>
      <c r="K47" s="10" t="s">
        <v>53</v>
      </c>
      <c r="L47" s="8">
        <v>859.61</v>
      </c>
      <c r="M47" s="10">
        <v>150</v>
      </c>
      <c r="N47" s="12">
        <v>46087</v>
      </c>
      <c r="O47" s="29" t="s">
        <v>47</v>
      </c>
    </row>
    <row r="48" spans="1:15" s="1" customFormat="1" ht="24.9" customHeight="1">
      <c r="A48" s="11">
        <v>46</v>
      </c>
      <c r="B48" s="11">
        <v>39</v>
      </c>
      <c r="C48" s="7" t="s">
        <v>294</v>
      </c>
      <c r="D48" s="8">
        <v>50</v>
      </c>
      <c r="E48" s="8">
        <v>128.5</v>
      </c>
      <c r="F48" s="136">
        <f t="shared" si="5"/>
        <v>-0.6108949416342413</v>
      </c>
      <c r="G48" s="10">
        <v>22</v>
      </c>
      <c r="H48" s="11">
        <v>1</v>
      </c>
      <c r="I48" s="11">
        <f t="shared" si="4"/>
        <v>22</v>
      </c>
      <c r="J48" s="10">
        <v>1</v>
      </c>
      <c r="K48" s="10">
        <v>5</v>
      </c>
      <c r="L48" s="8">
        <v>1711.05</v>
      </c>
      <c r="M48" s="10">
        <v>678</v>
      </c>
      <c r="N48" s="12">
        <v>46150</v>
      </c>
      <c r="O48" s="30" t="s">
        <v>90</v>
      </c>
    </row>
    <row r="49" spans="1:15" s="1" customFormat="1" ht="24.9" customHeight="1">
      <c r="A49" s="11">
        <v>47</v>
      </c>
      <c r="B49" s="10" t="s">
        <v>53</v>
      </c>
      <c r="C49" s="7" t="s">
        <v>327</v>
      </c>
      <c r="D49" s="8">
        <v>40</v>
      </c>
      <c r="E49" s="10" t="s">
        <v>53</v>
      </c>
      <c r="F49" s="146" t="e">
        <f t="shared" si="5"/>
        <v>#VALUE!</v>
      </c>
      <c r="G49" s="10">
        <v>10</v>
      </c>
      <c r="H49" s="11">
        <v>1</v>
      </c>
      <c r="I49" s="11">
        <f t="shared" si="4"/>
        <v>10</v>
      </c>
      <c r="J49" s="10">
        <v>1</v>
      </c>
      <c r="K49" s="10" t="s">
        <v>53</v>
      </c>
      <c r="L49" s="8">
        <v>183074.86</v>
      </c>
      <c r="M49" s="10">
        <v>31661</v>
      </c>
      <c r="N49" s="12">
        <v>44834</v>
      </c>
      <c r="O49" s="29" t="s">
        <v>47</v>
      </c>
    </row>
    <row r="50" spans="1:15" s="1" customFormat="1" ht="24.9" customHeight="1">
      <c r="A50" s="11">
        <v>48</v>
      </c>
      <c r="B50" s="10" t="s">
        <v>53</v>
      </c>
      <c r="C50" s="7" t="s">
        <v>346</v>
      </c>
      <c r="D50" s="8">
        <v>35.799999999999997</v>
      </c>
      <c r="E50" s="10" t="s">
        <v>53</v>
      </c>
      <c r="F50" s="146" t="e">
        <f t="shared" si="5"/>
        <v>#VALUE!</v>
      </c>
      <c r="G50" s="10">
        <v>4</v>
      </c>
      <c r="H50" s="11">
        <v>1</v>
      </c>
      <c r="I50" s="11">
        <f t="shared" si="4"/>
        <v>4</v>
      </c>
      <c r="J50" s="10">
        <v>1</v>
      </c>
      <c r="K50" s="10" t="s">
        <v>53</v>
      </c>
      <c r="L50" s="8">
        <v>49598.28</v>
      </c>
      <c r="M50" s="10">
        <v>7003</v>
      </c>
      <c r="N50" s="12">
        <v>46104</v>
      </c>
      <c r="O50" s="29" t="s">
        <v>47</v>
      </c>
    </row>
    <row r="51" spans="1:15" s="1" customFormat="1" ht="24.9" customHeight="1">
      <c r="A51" s="11">
        <v>49</v>
      </c>
      <c r="B51" s="11">
        <v>34</v>
      </c>
      <c r="C51" s="7" t="s">
        <v>292</v>
      </c>
      <c r="D51" s="8">
        <v>29.9</v>
      </c>
      <c r="E51" s="8">
        <v>185.75</v>
      </c>
      <c r="F51" s="136">
        <f t="shared" si="5"/>
        <v>-0.83903095558546426</v>
      </c>
      <c r="G51" s="10">
        <v>3</v>
      </c>
      <c r="H51" s="11">
        <v>1</v>
      </c>
      <c r="I51" s="11">
        <f t="shared" si="4"/>
        <v>3</v>
      </c>
      <c r="J51" s="10" t="s">
        <v>53</v>
      </c>
      <c r="K51" s="10">
        <v>6</v>
      </c>
      <c r="L51" s="10" t="s">
        <v>53</v>
      </c>
      <c r="M51" s="10" t="s">
        <v>53</v>
      </c>
      <c r="N51" s="12">
        <v>46150</v>
      </c>
      <c r="O51" s="30" t="s">
        <v>45</v>
      </c>
    </row>
    <row r="52" spans="1:15" s="1" customFormat="1" ht="24.9" customHeight="1">
      <c r="A52" s="11">
        <v>50</v>
      </c>
      <c r="B52" s="10" t="s">
        <v>53</v>
      </c>
      <c r="C52" s="7" t="s">
        <v>208</v>
      </c>
      <c r="D52" s="8">
        <v>24</v>
      </c>
      <c r="E52" s="10" t="s">
        <v>53</v>
      </c>
      <c r="F52" s="146" t="e">
        <f t="shared" si="5"/>
        <v>#VALUE!</v>
      </c>
      <c r="G52" s="10">
        <v>6</v>
      </c>
      <c r="H52" s="11">
        <v>1</v>
      </c>
      <c r="I52" s="11">
        <f t="shared" si="4"/>
        <v>6</v>
      </c>
      <c r="J52" s="10">
        <v>1</v>
      </c>
      <c r="K52" s="10" t="s">
        <v>53</v>
      </c>
      <c r="L52" s="8">
        <v>42.95</v>
      </c>
      <c r="M52" s="10">
        <v>12</v>
      </c>
      <c r="N52" s="12">
        <v>46104</v>
      </c>
      <c r="O52" s="29" t="s">
        <v>47</v>
      </c>
    </row>
    <row r="53" spans="1:15" s="1" customFormat="1" ht="24.9" customHeight="1">
      <c r="A53" s="11">
        <v>51</v>
      </c>
      <c r="B53" s="10" t="s">
        <v>53</v>
      </c>
      <c r="C53" s="7" t="s">
        <v>349</v>
      </c>
      <c r="D53" s="8">
        <v>19</v>
      </c>
      <c r="E53" s="10" t="s">
        <v>53</v>
      </c>
      <c r="F53" s="146" t="e">
        <f t="shared" si="5"/>
        <v>#VALUE!</v>
      </c>
      <c r="G53" s="10">
        <v>5</v>
      </c>
      <c r="H53" s="11">
        <v>3</v>
      </c>
      <c r="I53" s="11">
        <f t="shared" si="4"/>
        <v>1.6666666666666667</v>
      </c>
      <c r="J53" s="10">
        <v>2</v>
      </c>
      <c r="K53" s="10" t="s">
        <v>53</v>
      </c>
      <c r="L53" s="8">
        <v>367</v>
      </c>
      <c r="M53" s="10">
        <v>69</v>
      </c>
      <c r="N53" s="12">
        <v>46024</v>
      </c>
      <c r="O53" s="29" t="s">
        <v>47</v>
      </c>
    </row>
    <row r="54" spans="1:15" s="1" customFormat="1" ht="24.9" customHeight="1">
      <c r="A54" s="11">
        <v>52</v>
      </c>
      <c r="B54" s="10" t="s">
        <v>53</v>
      </c>
      <c r="C54" s="7" t="s">
        <v>357</v>
      </c>
      <c r="D54" s="8">
        <v>14.4</v>
      </c>
      <c r="E54" s="10" t="s">
        <v>53</v>
      </c>
      <c r="F54" s="146" t="e">
        <f t="shared" si="5"/>
        <v>#VALUE!</v>
      </c>
      <c r="G54" s="10">
        <v>3</v>
      </c>
      <c r="H54" s="11">
        <v>1</v>
      </c>
      <c r="I54" s="11">
        <f t="shared" si="4"/>
        <v>3</v>
      </c>
      <c r="J54" s="10">
        <v>1</v>
      </c>
      <c r="K54" s="10" t="s">
        <v>53</v>
      </c>
      <c r="L54" s="8">
        <v>177</v>
      </c>
      <c r="M54" s="10">
        <v>30</v>
      </c>
      <c r="N54" s="12">
        <v>46104</v>
      </c>
      <c r="O54" s="29" t="s">
        <v>47</v>
      </c>
    </row>
    <row r="55" spans="1:15" s="1" customFormat="1" ht="24.9" customHeight="1">
      <c r="A55" s="11">
        <v>53</v>
      </c>
      <c r="B55" s="10" t="s">
        <v>53</v>
      </c>
      <c r="C55" s="7" t="s">
        <v>204</v>
      </c>
      <c r="D55" s="8">
        <v>0</v>
      </c>
      <c r="E55" s="10" t="s">
        <v>53</v>
      </c>
      <c r="F55" s="146" t="e">
        <f t="shared" si="5"/>
        <v>#VALUE!</v>
      </c>
      <c r="G55" s="10">
        <v>0</v>
      </c>
      <c r="H55" s="11">
        <v>1</v>
      </c>
      <c r="I55" s="11">
        <f t="shared" si="4"/>
        <v>0</v>
      </c>
      <c r="J55" s="10">
        <v>1</v>
      </c>
      <c r="K55" s="10" t="s">
        <v>53</v>
      </c>
      <c r="L55" s="8">
        <v>48.5</v>
      </c>
      <c r="M55" s="10">
        <v>10</v>
      </c>
      <c r="N55" s="12">
        <v>46104</v>
      </c>
      <c r="O55" s="29" t="s">
        <v>47</v>
      </c>
    </row>
    <row r="56" spans="1:15" ht="24.6" customHeight="1">
      <c r="A56" s="22"/>
      <c r="B56" s="20"/>
      <c r="C56" s="130" t="s">
        <v>229</v>
      </c>
      <c r="D56" s="131">
        <f>SUBTOTAL(109,Table13245678910111213141516171819202122232425[Pajamos 
(GBO)])</f>
        <v>524620.70000000019</v>
      </c>
      <c r="E56" s="132">
        <f>SUBTOTAL(109,Table13245678910111213141516171819202122232425[Pajamos 
praeita sav.
(GBO LW)])</f>
        <v>426073.82999999996</v>
      </c>
      <c r="F56" s="133">
        <f t="shared" si="5"/>
        <v>0.23129059581059047</v>
      </c>
      <c r="G56" s="134">
        <f>SUBTOTAL(109,Table13245678910111213141516171819202122232425[Žiūrovų sk. 
(ADM)])</f>
        <v>76325</v>
      </c>
      <c r="H56" s="22"/>
      <c r="I56" s="22"/>
      <c r="J56" s="21"/>
      <c r="K56" s="10"/>
      <c r="L56" s="8"/>
      <c r="M56" s="10"/>
      <c r="N56" s="23"/>
      <c r="O56" s="29" t="s">
        <v>15</v>
      </c>
    </row>
    <row r="57" spans="1:15">
      <c r="F57" s="68"/>
      <c r="L57" s="70"/>
    </row>
    <row r="58" spans="1:15">
      <c r="F58" s="68"/>
      <c r="L58" s="70"/>
    </row>
    <row r="59" spans="1:15">
      <c r="F59" s="68"/>
      <c r="L59" s="70"/>
    </row>
    <row r="60" spans="1:15">
      <c r="F60" s="68"/>
      <c r="L60" s="70"/>
    </row>
    <row r="61" spans="1:15">
      <c r="F61" s="68"/>
      <c r="L61" s="70"/>
    </row>
    <row r="62" spans="1:15">
      <c r="F62" s="68"/>
      <c r="L62" s="70"/>
    </row>
    <row r="63" spans="1:15">
      <c r="F63" s="68"/>
      <c r="L63" s="70"/>
    </row>
    <row r="64" spans="1:15">
      <c r="F64" s="68"/>
      <c r="L64" s="70"/>
    </row>
    <row r="65" spans="1:19">
      <c r="F65" s="68"/>
      <c r="L65" s="70"/>
    </row>
    <row r="66" spans="1:19" s="69" customFormat="1">
      <c r="A66" s="66"/>
      <c r="B66" s="26"/>
      <c r="C66" s="26"/>
      <c r="D66" s="67"/>
      <c r="E66" s="67"/>
      <c r="F66" s="68"/>
      <c r="H66" s="66"/>
      <c r="I66" s="26"/>
      <c r="L66" s="70"/>
      <c r="N66" s="71"/>
      <c r="O66" s="72"/>
      <c r="P66" s="26"/>
      <c r="Q66" s="26"/>
      <c r="R66" s="26"/>
      <c r="S66" s="26"/>
    </row>
    <row r="67" spans="1:19" s="69" customFormat="1">
      <c r="A67" s="66"/>
      <c r="B67" s="26"/>
      <c r="C67" s="26"/>
      <c r="D67" s="67"/>
      <c r="E67" s="67"/>
      <c r="F67" s="68"/>
      <c r="H67" s="66"/>
      <c r="I67" s="26"/>
      <c r="L67" s="70"/>
      <c r="N67" s="71"/>
      <c r="O67" s="72"/>
      <c r="P67" s="26"/>
      <c r="Q67" s="26"/>
      <c r="R67" s="26"/>
      <c r="S67" s="26"/>
    </row>
    <row r="68" spans="1:19" s="69" customFormat="1">
      <c r="A68" s="66"/>
      <c r="B68" s="26"/>
      <c r="C68" s="26"/>
      <c r="D68" s="67"/>
      <c r="E68" s="67"/>
      <c r="F68" s="68"/>
      <c r="H68" s="66"/>
      <c r="I68" s="26"/>
      <c r="L68" s="70"/>
      <c r="N68" s="71"/>
      <c r="O68" s="72"/>
      <c r="P68" s="26"/>
      <c r="Q68" s="26"/>
      <c r="R68" s="26"/>
      <c r="S68" s="26"/>
    </row>
    <row r="69" spans="1:19" s="69" customFormat="1">
      <c r="A69" s="66"/>
      <c r="B69" s="26"/>
      <c r="C69" s="26"/>
      <c r="D69" s="67"/>
      <c r="E69" s="67"/>
      <c r="F69" s="68"/>
      <c r="H69" s="66"/>
      <c r="I69" s="26"/>
      <c r="L69" s="70"/>
      <c r="N69" s="71"/>
      <c r="O69" s="72"/>
      <c r="P69" s="26"/>
      <c r="Q69" s="26"/>
      <c r="R69" s="26"/>
      <c r="S69" s="26"/>
    </row>
    <row r="70" spans="1:19" s="69" customFormat="1">
      <c r="A70" s="66"/>
      <c r="B70" s="26"/>
      <c r="C70" s="26"/>
      <c r="D70" s="67"/>
      <c r="E70" s="67"/>
      <c r="F70" s="68"/>
      <c r="H70" s="66"/>
      <c r="I70" s="26"/>
      <c r="L70" s="67"/>
      <c r="N70" s="71"/>
      <c r="O70" s="72"/>
      <c r="P70" s="26"/>
      <c r="Q70" s="26"/>
      <c r="R70" s="26"/>
      <c r="S70" s="26"/>
    </row>
    <row r="71" spans="1:19" s="69" customFormat="1">
      <c r="A71" s="66"/>
      <c r="B71" s="26"/>
      <c r="C71" s="26"/>
      <c r="D71" s="67"/>
      <c r="E71" s="67"/>
      <c r="F71" s="68"/>
      <c r="H71" s="66"/>
      <c r="I71" s="26"/>
      <c r="L71" s="67"/>
      <c r="N71" s="71"/>
      <c r="O71" s="72"/>
      <c r="P71" s="26"/>
      <c r="Q71" s="26"/>
      <c r="R71" s="26"/>
      <c r="S71" s="26"/>
    </row>
    <row r="72" spans="1:19" s="69" customFormat="1">
      <c r="A72" s="66"/>
      <c r="B72" s="26"/>
      <c r="C72" s="26"/>
      <c r="D72" s="67"/>
      <c r="E72" s="67"/>
      <c r="F72" s="68"/>
      <c r="H72" s="66"/>
      <c r="I72" s="26"/>
      <c r="L72" s="67"/>
      <c r="N72" s="71"/>
      <c r="O72" s="72"/>
      <c r="P72" s="26"/>
      <c r="Q72" s="26"/>
      <c r="R72" s="26"/>
      <c r="S72" s="26"/>
    </row>
    <row r="73" spans="1:19" s="69" customFormat="1">
      <c r="A73" s="66"/>
      <c r="B73" s="26"/>
      <c r="C73" s="26"/>
      <c r="D73" s="67"/>
      <c r="E73" s="67"/>
      <c r="F73" s="68"/>
      <c r="H73" s="66"/>
      <c r="I73" s="26"/>
      <c r="L73" s="67"/>
      <c r="N73" s="71"/>
      <c r="O73" s="72"/>
      <c r="P73" s="26"/>
      <c r="Q73" s="26"/>
      <c r="R73" s="26"/>
      <c r="S73" s="26"/>
    </row>
    <row r="74" spans="1:19"/>
    <row r="75" spans="1:19"/>
    <row r="76" spans="1:19"/>
    <row r="77" spans="1:19"/>
    <row r="78" spans="1:19"/>
    <row r="79" spans="1:19"/>
    <row r="80" spans="1:19">
      <c r="A80" s="26"/>
    </row>
    <row r="81" spans="1:19">
      <c r="A81" s="26"/>
    </row>
    <row r="82" spans="1:19">
      <c r="A82" s="26"/>
    </row>
    <row r="83" spans="1:19" s="66" customFormat="1">
      <c r="B83" s="26"/>
      <c r="C83" s="26"/>
      <c r="D83" s="67"/>
      <c r="E83" s="67"/>
      <c r="F83" s="26"/>
      <c r="G83" s="69"/>
      <c r="I83" s="26"/>
      <c r="J83" s="69"/>
      <c r="K83" s="69"/>
      <c r="L83" s="67"/>
      <c r="M83" s="69"/>
      <c r="N83" s="71"/>
      <c r="O83" s="72"/>
      <c r="P83" s="26"/>
      <c r="Q83" s="26"/>
      <c r="R83" s="26"/>
      <c r="S83" s="26"/>
    </row>
    <row r="84" spans="1:19" s="66" customFormat="1">
      <c r="B84" s="26"/>
      <c r="C84" s="26"/>
      <c r="D84" s="67"/>
      <c r="E84" s="67"/>
      <c r="F84" s="26"/>
      <c r="G84" s="69"/>
      <c r="I84" s="26"/>
      <c r="J84" s="69"/>
      <c r="K84" s="69"/>
      <c r="L84" s="67"/>
      <c r="M84" s="69"/>
      <c r="N84" s="71"/>
      <c r="O84" s="72"/>
      <c r="P84" s="26"/>
      <c r="Q84" s="26"/>
      <c r="R84" s="26"/>
      <c r="S84" s="26"/>
    </row>
    <row r="85" spans="1:19" s="66" customFormat="1">
      <c r="B85" s="26"/>
      <c r="C85" s="26"/>
      <c r="D85" s="67"/>
      <c r="E85" s="67"/>
      <c r="F85" s="26"/>
      <c r="G85" s="69"/>
      <c r="I85" s="26"/>
      <c r="J85" s="69"/>
      <c r="K85" s="69"/>
      <c r="L85" s="67"/>
      <c r="M85" s="69"/>
      <c r="N85" s="71"/>
      <c r="O85" s="72"/>
      <c r="P85" s="26"/>
      <c r="Q85" s="26"/>
      <c r="R85" s="26"/>
      <c r="S85" s="26"/>
    </row>
    <row r="86" spans="1:19" s="66" customFormat="1">
      <c r="B86" s="26"/>
      <c r="C86" s="26"/>
      <c r="D86" s="67"/>
      <c r="E86" s="67"/>
      <c r="F86" s="26"/>
      <c r="G86" s="69"/>
      <c r="I86" s="26"/>
      <c r="J86" s="69"/>
      <c r="K86" s="69"/>
      <c r="L86" s="67"/>
      <c r="M86" s="69"/>
      <c r="N86" s="71"/>
      <c r="O86" s="72"/>
      <c r="P86" s="26"/>
      <c r="Q86" s="26"/>
      <c r="R86" s="26"/>
      <c r="S86" s="26"/>
    </row>
    <row r="87" spans="1:19" s="66" customFormat="1">
      <c r="B87" s="26"/>
      <c r="C87" s="26"/>
      <c r="D87" s="67"/>
      <c r="E87" s="67"/>
      <c r="F87" s="26"/>
      <c r="G87" s="69"/>
      <c r="I87" s="26"/>
      <c r="J87" s="69"/>
      <c r="K87" s="69"/>
      <c r="L87" s="67"/>
      <c r="M87" s="69"/>
      <c r="N87" s="71"/>
      <c r="O87" s="72"/>
      <c r="P87" s="26"/>
      <c r="Q87" s="26"/>
      <c r="R87" s="26"/>
      <c r="S87" s="26"/>
    </row>
    <row r="88" spans="1:19" s="66" customFormat="1">
      <c r="B88" s="26"/>
      <c r="C88" s="26"/>
      <c r="D88" s="67"/>
      <c r="E88" s="67"/>
      <c r="F88" s="26"/>
      <c r="G88" s="69"/>
      <c r="I88" s="26"/>
      <c r="J88" s="69"/>
      <c r="K88" s="69"/>
      <c r="L88" s="67"/>
      <c r="M88" s="69"/>
      <c r="N88" s="71"/>
      <c r="O88" s="72"/>
      <c r="P88" s="26"/>
      <c r="Q88" s="26"/>
      <c r="R88" s="26"/>
      <c r="S88" s="26"/>
    </row>
    <row r="89" spans="1:19" s="66" customFormat="1">
      <c r="B89" s="26"/>
      <c r="C89" s="26"/>
      <c r="D89" s="67"/>
      <c r="E89" s="67"/>
      <c r="F89" s="26"/>
      <c r="G89" s="69"/>
      <c r="I89" s="26"/>
      <c r="J89" s="69"/>
      <c r="K89" s="69"/>
      <c r="L89" s="67"/>
      <c r="M89" s="69"/>
      <c r="N89" s="71"/>
      <c r="O89" s="72"/>
      <c r="P89" s="26"/>
      <c r="Q89" s="26"/>
      <c r="R89" s="26"/>
      <c r="S89" s="26"/>
    </row>
    <row r="90" spans="1:19" s="66" customFormat="1">
      <c r="B90" s="26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1:19" s="66" customFormat="1">
      <c r="B91" s="26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1:19" s="66" customFormat="1">
      <c r="B92" s="26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1:19" s="66" customFormat="1">
      <c r="B93" s="26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1:19" s="66" customFormat="1">
      <c r="B94" s="26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1:19" s="66" customFormat="1">
      <c r="B95" s="26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1:19" s="66" customFormat="1">
      <c r="B96" s="26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2:19" s="66" customFormat="1">
      <c r="B97" s="26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2:19" s="66" customFormat="1">
      <c r="B98" s="26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2:19" s="66" customFormat="1">
      <c r="B99" s="26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2:19" s="66" customFormat="1">
      <c r="B100" s="26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2:19" s="66" customFormat="1">
      <c r="B101" s="26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2:19" s="66" customFormat="1">
      <c r="B102" s="26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2:19" s="66" customFormat="1">
      <c r="B103" s="26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2:19" s="66" customFormat="1">
      <c r="B104" s="26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2:19" s="66" customFormat="1">
      <c r="B105" s="26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2:19" s="66" customFormat="1">
      <c r="B106" s="26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2:19" s="66" customFormat="1">
      <c r="B107" s="26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2:19" s="66" customFormat="1">
      <c r="B108" s="26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2:19" s="66" customFormat="1">
      <c r="B109" s="26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2:19" s="66" customFormat="1">
      <c r="B110" s="26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2:19" s="66" customFormat="1">
      <c r="B111" s="26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2:19" s="66" customFormat="1">
      <c r="B112" s="26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2:19" s="66" customFormat="1">
      <c r="B113" s="26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2:19" s="66" customFormat="1">
      <c r="B114" s="26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2:19" s="66" customFormat="1">
      <c r="B115" s="26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2:19" s="66" customFormat="1">
      <c r="B116" s="26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2:19" s="66" customFormat="1">
      <c r="B117" s="26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2:19" s="66" customFormat="1">
      <c r="B118" s="26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2:19" s="66" customFormat="1">
      <c r="B119" s="26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2:19" s="66" customFormat="1">
      <c r="B120" s="26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2:19" s="66" customFormat="1">
      <c r="B121" s="26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2:19" s="66" customFormat="1">
      <c r="B122" s="26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2:19" s="66" customFormat="1">
      <c r="B123" s="26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2:19" s="66" customFormat="1">
      <c r="B124" s="26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2:19" s="66" customFormat="1">
      <c r="B125" s="26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2:19" s="66" customFormat="1">
      <c r="B126" s="26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2:19" s="66" customFormat="1">
      <c r="B127" s="26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2:19" s="66" customFormat="1">
      <c r="B128" s="26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2:19" s="66" customFormat="1">
      <c r="B129" s="26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2:19" s="66" customFormat="1">
      <c r="B130" s="26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2:19" s="66" customFormat="1">
      <c r="B131" s="26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2:19" s="66" customFormat="1">
      <c r="B132" s="26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2:19" s="66" customFormat="1">
      <c r="B133" s="26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2:19" s="66" customFormat="1">
      <c r="B134" s="26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2:19" s="66" customFormat="1">
      <c r="B135" s="26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2:19" s="66" customFormat="1">
      <c r="B136" s="26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2:19" s="66" customFormat="1">
      <c r="B137" s="26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2:19" s="66" customFormat="1">
      <c r="B138" s="26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2:19" s="66" customFormat="1">
      <c r="B139" s="26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2:19" s="66" customFormat="1">
      <c r="B140" s="26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2:19" s="66" customFormat="1">
      <c r="B141" s="26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2:19" s="66" customFormat="1">
      <c r="B142" s="26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2:19" s="66" customFormat="1">
      <c r="B143" s="26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2:19" s="66" customFormat="1">
      <c r="B144" s="26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2:19" s="66" customFormat="1">
      <c r="B145" s="26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2:19" s="66" customFormat="1">
      <c r="B146" s="26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2:19" s="66" customFormat="1">
      <c r="B147" s="26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2:19" s="66" customFormat="1">
      <c r="B148" s="26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2:19" s="66" customFormat="1">
      <c r="B149" s="26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2:19" s="66" customFormat="1">
      <c r="B150" s="26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2:19" s="66" customFormat="1">
      <c r="B151" s="26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2:19" s="66" customFormat="1">
      <c r="B152" s="26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2:19" s="66" customFormat="1">
      <c r="B153" s="26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2:19" s="66" customFormat="1">
      <c r="B154" s="26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2:19" s="66" customFormat="1">
      <c r="B155" s="26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2:19" s="66" customFormat="1">
      <c r="B156" s="26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2:19" s="66" customFormat="1">
      <c r="B157" s="26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2:19" s="66" customFormat="1">
      <c r="B158" s="26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2:19" s="66" customFormat="1">
      <c r="B159" s="26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2:19" s="66" customFormat="1">
      <c r="B160" s="26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2:19" s="66" customFormat="1">
      <c r="B161" s="26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2:19" s="66" customFormat="1">
      <c r="B162" s="26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2:19" s="66" customFormat="1">
      <c r="B163" s="26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2:19" s="66" customFormat="1">
      <c r="B164" s="26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2:19" s="66" customFormat="1">
      <c r="B165" s="26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2:19" s="66" customFormat="1">
      <c r="B166" s="26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2:19" s="66" customFormat="1">
      <c r="B167" s="26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2:19" s="66" customFormat="1">
      <c r="B168" s="26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2:19" s="66" customFormat="1">
      <c r="B169" s="26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2:19" s="66" customFormat="1">
      <c r="B170" s="26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2:19" s="66" customFormat="1">
      <c r="B171" s="26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2:19" s="66" customFormat="1">
      <c r="B172" s="26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2:19" s="66" customFormat="1">
      <c r="B173" s="26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2:19" s="66" customFormat="1">
      <c r="B174" s="26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2:19" s="66" customFormat="1">
      <c r="B175" s="26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2:19" s="66" customFormat="1">
      <c r="B176" s="26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2:19" s="66" customFormat="1">
      <c r="B177" s="26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2:19" s="66" customFormat="1">
      <c r="B178" s="26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2:19" s="66" customFormat="1">
      <c r="B179" s="26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2:19" s="66" customFormat="1">
      <c r="B180" s="26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2:19" s="66" customFormat="1">
      <c r="B181" s="26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2:19" s="66" customFormat="1">
      <c r="B182" s="26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2:19" s="66" customFormat="1">
      <c r="B183" s="26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2:19" s="66" customFormat="1">
      <c r="B184" s="26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2:19" s="66" customFormat="1">
      <c r="B185" s="26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2:19" s="66" customFormat="1">
      <c r="B186" s="26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2:19" s="66" customFormat="1">
      <c r="B187" s="26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2:19" s="66" customFormat="1">
      <c r="B188" s="26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2:19" s="66" customFormat="1">
      <c r="B189" s="26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2:19" s="66" customFormat="1">
      <c r="B190" s="26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2:19" s="66" customFormat="1">
      <c r="B191" s="26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2:19" s="66" customFormat="1">
      <c r="B192" s="26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2:19" s="66" customFormat="1">
      <c r="B193" s="26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2:19" s="66" customFormat="1">
      <c r="B194" s="26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2:19" s="66" customFormat="1">
      <c r="B195" s="26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2:19" s="66" customFormat="1">
      <c r="B196" s="26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2:19" s="66" customFormat="1">
      <c r="B197" s="26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2:19" s="66" customFormat="1">
      <c r="B198" s="26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2:19" s="66" customFormat="1">
      <c r="B199" s="26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2:19" s="66" customFormat="1">
      <c r="B200" s="26"/>
      <c r="C200" s="26"/>
      <c r="D200" s="67"/>
      <c r="E200" s="67"/>
      <c r="F200" s="26"/>
      <c r="G200" s="69"/>
      <c r="I200" s="26"/>
      <c r="J200" s="69"/>
      <c r="K200" s="69"/>
      <c r="L200" s="67"/>
      <c r="M200" s="69"/>
      <c r="N200" s="71"/>
      <c r="O200" s="72"/>
      <c r="P200" s="26"/>
      <c r="Q200" s="26"/>
      <c r="R200" s="26"/>
      <c r="S200" s="26"/>
    </row>
    <row r="201" spans="2:19" s="66" customFormat="1">
      <c r="B201" s="26"/>
      <c r="C201" s="26"/>
      <c r="D201" s="67"/>
      <c r="E201" s="67"/>
      <c r="F201" s="26"/>
      <c r="G201" s="69"/>
      <c r="I201" s="26"/>
      <c r="J201" s="69"/>
      <c r="K201" s="69"/>
      <c r="L201" s="67"/>
      <c r="M201" s="69"/>
      <c r="N201" s="71"/>
      <c r="O201" s="72"/>
      <c r="P201" s="26"/>
      <c r="Q201" s="26"/>
      <c r="R201" s="26"/>
      <c r="S201" s="26"/>
    </row>
    <row r="202" spans="2:19" s="66" customFormat="1">
      <c r="B202" s="26"/>
      <c r="C202" s="26"/>
      <c r="D202" s="67"/>
      <c r="E202" s="67"/>
      <c r="F202" s="26"/>
      <c r="G202" s="69"/>
      <c r="I202" s="26"/>
      <c r="J202" s="69"/>
      <c r="K202" s="69"/>
      <c r="L202" s="67"/>
      <c r="M202" s="69"/>
      <c r="N202" s="71"/>
      <c r="O202" s="72"/>
      <c r="P202" s="26"/>
      <c r="Q202" s="26"/>
      <c r="R202" s="26"/>
      <c r="S202" s="26"/>
    </row>
    <row r="203" spans="2:19" s="66" customFormat="1">
      <c r="B203" s="26"/>
      <c r="C203" s="26"/>
      <c r="D203" s="67"/>
      <c r="E203" s="67"/>
      <c r="F203" s="26"/>
      <c r="G203" s="69"/>
      <c r="I203" s="26"/>
      <c r="J203" s="69"/>
      <c r="K203" s="69"/>
      <c r="L203" s="67"/>
      <c r="M203" s="69"/>
      <c r="N203" s="71"/>
      <c r="O203" s="72"/>
      <c r="P203" s="26"/>
      <c r="Q203" s="26"/>
      <c r="R203" s="26"/>
      <c r="S203" s="26"/>
    </row>
    <row r="204" spans="2:19" s="66" customFormat="1">
      <c r="B204" s="26"/>
      <c r="C204" s="26"/>
      <c r="D204" s="67"/>
      <c r="E204" s="67"/>
      <c r="F204" s="26"/>
      <c r="G204" s="69"/>
      <c r="I204" s="26"/>
      <c r="J204" s="69"/>
      <c r="K204" s="69"/>
      <c r="L204" s="67"/>
      <c r="M204" s="69"/>
      <c r="N204" s="71"/>
      <c r="O204" s="72"/>
      <c r="P204" s="26"/>
      <c r="Q204" s="26"/>
      <c r="R204" s="26"/>
      <c r="S204" s="26"/>
    </row>
    <row r="205" spans="2:19" s="66" customFormat="1">
      <c r="B205" s="26"/>
      <c r="C205" s="26"/>
      <c r="D205" s="67"/>
      <c r="E205" s="67"/>
      <c r="F205" s="26"/>
      <c r="G205" s="69"/>
      <c r="I205" s="26"/>
      <c r="J205" s="69"/>
      <c r="K205" s="69"/>
      <c r="L205" s="67"/>
      <c r="M205" s="69"/>
      <c r="N205" s="71"/>
      <c r="O205" s="72"/>
      <c r="P205" s="26"/>
      <c r="Q205" s="26"/>
      <c r="R205" s="26"/>
      <c r="S205" s="26"/>
    </row>
    <row r="206" spans="2:19" s="66" customFormat="1">
      <c r="B206" s="26"/>
      <c r="C206" s="26"/>
      <c r="D206" s="67"/>
      <c r="E206" s="67"/>
      <c r="F206" s="26"/>
      <c r="G206" s="69"/>
      <c r="I206" s="26"/>
      <c r="J206" s="69"/>
      <c r="K206" s="69"/>
      <c r="L206" s="67"/>
      <c r="M206" s="69"/>
      <c r="N206" s="71"/>
      <c r="O206" s="72"/>
      <c r="P206" s="26"/>
      <c r="Q206" s="26"/>
      <c r="R206" s="26"/>
      <c r="S206" s="26"/>
    </row>
    <row r="207" spans="2:19" s="66" customFormat="1">
      <c r="B207" s="26"/>
      <c r="C207" s="26"/>
      <c r="D207" s="67"/>
      <c r="E207" s="67"/>
      <c r="F207" s="26"/>
      <c r="G207" s="69"/>
      <c r="I207" s="26"/>
      <c r="J207" s="69"/>
      <c r="K207" s="69"/>
      <c r="L207" s="67"/>
      <c r="M207" s="69"/>
      <c r="N207" s="71"/>
      <c r="O207" s="72"/>
      <c r="P207" s="26"/>
      <c r="Q207" s="26"/>
      <c r="R207" s="26"/>
      <c r="S207" s="26"/>
    </row>
    <row r="208" spans="2:19" s="66" customFormat="1">
      <c r="B208" s="26"/>
      <c r="C208" s="26"/>
      <c r="D208" s="67"/>
      <c r="E208" s="67"/>
      <c r="F208" s="26"/>
      <c r="G208" s="69"/>
      <c r="I208" s="26"/>
      <c r="J208" s="69"/>
      <c r="K208" s="69"/>
      <c r="L208" s="67"/>
      <c r="M208" s="69"/>
      <c r="N208" s="71"/>
      <c r="O208" s="72"/>
      <c r="P208" s="26"/>
      <c r="Q208" s="26"/>
      <c r="R208" s="26"/>
      <c r="S208" s="26"/>
    </row>
    <row r="209" spans="1:19" s="66" customFormat="1">
      <c r="B209" s="26"/>
      <c r="C209" s="26"/>
      <c r="D209" s="67"/>
      <c r="E209" s="67"/>
      <c r="F209" s="26"/>
      <c r="G209" s="69"/>
      <c r="I209" s="26"/>
      <c r="J209" s="69"/>
      <c r="K209" s="69"/>
      <c r="L209" s="67"/>
      <c r="M209" s="69"/>
      <c r="N209" s="71"/>
      <c r="O209" s="72"/>
      <c r="P209" s="26"/>
      <c r="Q209" s="26"/>
      <c r="R209" s="26"/>
      <c r="S209" s="26"/>
    </row>
    <row r="210" spans="1:19" s="66" customFormat="1">
      <c r="B210" s="26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1:19" s="66" customFormat="1">
      <c r="B211" s="26"/>
      <c r="C211" s="26"/>
      <c r="D211" s="67"/>
      <c r="E211" s="67"/>
      <c r="F211" s="26"/>
      <c r="G211" s="69"/>
      <c r="I211" s="26"/>
      <c r="J211" s="69"/>
      <c r="K211" s="69"/>
      <c r="L211" s="67"/>
      <c r="M211" s="69"/>
      <c r="N211" s="71"/>
      <c r="O211" s="72"/>
      <c r="P211" s="26"/>
      <c r="Q211" s="26"/>
      <c r="R211" s="26"/>
      <c r="S211" s="26"/>
    </row>
    <row r="212" spans="1:19" s="66" customFormat="1">
      <c r="B212" s="26"/>
      <c r="C212" s="26"/>
      <c r="D212" s="67"/>
      <c r="E212" s="67"/>
      <c r="F212" s="26"/>
      <c r="G212" s="69"/>
      <c r="I212" s="26"/>
      <c r="J212" s="69"/>
      <c r="K212" s="69"/>
      <c r="L212" s="67"/>
      <c r="M212" s="69"/>
      <c r="N212" s="71"/>
      <c r="O212" s="72"/>
      <c r="P212" s="26"/>
      <c r="Q212" s="26"/>
      <c r="R212" s="26"/>
      <c r="S212" s="26"/>
    </row>
    <row r="213" spans="1:19" s="66" customFormat="1">
      <c r="B213" s="26"/>
      <c r="C213" s="26"/>
      <c r="D213" s="67"/>
      <c r="E213" s="67"/>
      <c r="F213" s="26"/>
      <c r="G213" s="69"/>
      <c r="I213" s="26"/>
      <c r="J213" s="69"/>
      <c r="K213" s="69"/>
      <c r="L213" s="67"/>
      <c r="M213" s="69"/>
      <c r="N213" s="71"/>
      <c r="O213" s="72"/>
      <c r="P213" s="26"/>
      <c r="Q213" s="26"/>
      <c r="R213" s="26"/>
      <c r="S213" s="26"/>
    </row>
    <row r="214" spans="1:19" s="66" customFormat="1">
      <c r="B214" s="26"/>
      <c r="C214" s="26"/>
      <c r="D214" s="67"/>
      <c r="E214" s="67"/>
      <c r="F214" s="26"/>
      <c r="G214" s="69"/>
      <c r="I214" s="26"/>
      <c r="J214" s="69"/>
      <c r="K214" s="69"/>
      <c r="L214" s="67"/>
      <c r="M214" s="69"/>
      <c r="N214" s="71"/>
      <c r="O214" s="72"/>
      <c r="P214" s="26"/>
      <c r="Q214" s="26"/>
      <c r="R214" s="26"/>
      <c r="S214" s="26"/>
    </row>
    <row r="215" spans="1:19" s="66" customFormat="1">
      <c r="B215" s="26"/>
      <c r="C215" s="26"/>
      <c r="D215" s="67"/>
      <c r="E215" s="67"/>
      <c r="F215" s="26"/>
      <c r="G215" s="69"/>
      <c r="I215" s="26"/>
      <c r="J215" s="69"/>
      <c r="K215" s="69"/>
      <c r="L215" s="67"/>
      <c r="M215" s="69"/>
      <c r="N215" s="71"/>
      <c r="O215" s="72"/>
      <c r="P215" s="26"/>
      <c r="Q215" s="26"/>
      <c r="R215" s="26"/>
      <c r="S215" s="26"/>
    </row>
    <row r="216" spans="1:19" s="66" customFormat="1">
      <c r="B216" s="26"/>
      <c r="C216" s="26"/>
      <c r="D216" s="67"/>
      <c r="E216" s="67"/>
      <c r="F216" s="26"/>
      <c r="G216" s="69"/>
      <c r="I216" s="26"/>
      <c r="J216" s="69"/>
      <c r="K216" s="69"/>
      <c r="L216" s="67"/>
      <c r="M216" s="69"/>
      <c r="N216" s="71"/>
      <c r="O216" s="72"/>
      <c r="P216" s="26"/>
      <c r="Q216" s="26"/>
      <c r="R216" s="26"/>
      <c r="S216" s="26"/>
    </row>
    <row r="217" spans="1:19" s="66" customFormat="1">
      <c r="B217" s="26"/>
      <c r="C217" s="26"/>
      <c r="D217" s="67"/>
      <c r="E217" s="67"/>
      <c r="F217" s="26"/>
      <c r="G217" s="69"/>
      <c r="I217" s="26"/>
      <c r="J217" s="69"/>
      <c r="K217" s="69"/>
      <c r="L217" s="67"/>
      <c r="M217" s="69"/>
      <c r="N217" s="71"/>
      <c r="O217" s="72"/>
      <c r="P217" s="26"/>
      <c r="Q217" s="26"/>
      <c r="R217" s="26"/>
      <c r="S217" s="26"/>
    </row>
    <row r="218" spans="1:19" s="66" customFormat="1">
      <c r="B218" s="26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1:19" s="66" customFormat="1">
      <c r="B219" s="26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1:19">
      <c r="A220" s="26"/>
    </row>
    <row r="221" spans="1:19">
      <c r="A221" s="26"/>
    </row>
    <row r="222" spans="1:19">
      <c r="A222" s="26"/>
    </row>
    <row r="223" spans="1:19">
      <c r="A223" s="26"/>
    </row>
    <row r="224" spans="1:19">
      <c r="A224" s="26"/>
    </row>
    <row r="225" spans="2:19" s="66" customFormat="1">
      <c r="B225" s="26"/>
      <c r="C225" s="26"/>
      <c r="D225" s="67"/>
      <c r="E225" s="67"/>
      <c r="F225" s="26"/>
      <c r="G225" s="69"/>
      <c r="I225" s="26"/>
      <c r="J225" s="69"/>
      <c r="K225" s="69"/>
      <c r="L225" s="67"/>
      <c r="M225" s="69"/>
      <c r="N225" s="71"/>
      <c r="O225" s="72"/>
      <c r="P225" s="26"/>
      <c r="Q225" s="26"/>
      <c r="R225" s="26"/>
      <c r="S225" s="26"/>
    </row>
    <row r="226" spans="2:19" s="66" customFormat="1">
      <c r="B226" s="26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2:19" s="66" customFormat="1">
      <c r="B227" s="26"/>
      <c r="C227" s="26"/>
      <c r="D227" s="67"/>
      <c r="E227" s="67"/>
      <c r="F227" s="26"/>
      <c r="G227" s="69"/>
      <c r="I227" s="26"/>
      <c r="J227" s="69"/>
      <c r="K227" s="69"/>
      <c r="L227" s="67"/>
      <c r="M227" s="69"/>
      <c r="N227" s="71"/>
      <c r="O227" s="72"/>
      <c r="P227" s="26"/>
      <c r="Q227" s="26"/>
      <c r="R227" s="26"/>
      <c r="S227" s="26"/>
    </row>
    <row r="228" spans="2:19" s="66" customFormat="1">
      <c r="B228" s="26"/>
      <c r="C228" s="26"/>
      <c r="D228" s="67"/>
      <c r="E228" s="67"/>
      <c r="F228" s="26"/>
      <c r="G228" s="69"/>
      <c r="I228" s="26"/>
      <c r="J228" s="69"/>
      <c r="K228" s="69"/>
      <c r="L228" s="67"/>
      <c r="M228" s="69"/>
      <c r="N228" s="71"/>
      <c r="O228" s="72"/>
      <c r="P228" s="26"/>
      <c r="Q228" s="26"/>
      <c r="R228" s="26"/>
      <c r="S228" s="26"/>
    </row>
    <row r="229" spans="2:19" s="66" customFormat="1">
      <c r="B229" s="26"/>
      <c r="C229" s="26"/>
      <c r="D229" s="67"/>
      <c r="E229" s="67"/>
      <c r="F229" s="26"/>
      <c r="G229" s="69"/>
      <c r="I229" s="26"/>
      <c r="J229" s="69"/>
      <c r="K229" s="69"/>
      <c r="L229" s="67"/>
      <c r="M229" s="69"/>
      <c r="N229" s="71"/>
      <c r="O229" s="72"/>
      <c r="P229" s="26"/>
      <c r="Q229" s="26"/>
      <c r="R229" s="26"/>
      <c r="S229" s="26"/>
    </row>
    <row r="230" spans="2:19" s="66" customFormat="1">
      <c r="B230" s="26"/>
      <c r="C230" s="26"/>
      <c r="D230" s="67"/>
      <c r="E230" s="67"/>
      <c r="F230" s="26"/>
      <c r="G230" s="69"/>
      <c r="I230" s="26"/>
      <c r="J230" s="69"/>
      <c r="K230" s="69"/>
      <c r="L230" s="67"/>
      <c r="M230" s="69"/>
      <c r="N230" s="71"/>
      <c r="O230" s="72"/>
      <c r="P230" s="26"/>
      <c r="Q230" s="26"/>
      <c r="R230" s="26"/>
      <c r="S230" s="26"/>
    </row>
    <row r="231" spans="2:19" s="66" customFormat="1">
      <c r="B231" s="26"/>
      <c r="C231" s="26"/>
      <c r="D231" s="67"/>
      <c r="E231" s="67"/>
      <c r="F231" s="26"/>
      <c r="G231" s="69"/>
      <c r="I231" s="26"/>
      <c r="J231" s="69"/>
      <c r="K231" s="69"/>
      <c r="L231" s="67"/>
      <c r="M231" s="69"/>
      <c r="N231" s="71"/>
      <c r="O231" s="72"/>
      <c r="P231" s="26"/>
      <c r="Q231" s="26"/>
      <c r="R231" s="26"/>
      <c r="S231" s="26"/>
    </row>
    <row r="232" spans="2:19" s="66" customFormat="1">
      <c r="B232" s="26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2:19" s="66" customFormat="1">
      <c r="B233" s="26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2:19" s="66" customFormat="1">
      <c r="B234" s="26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2:19" s="66" customFormat="1">
      <c r="B235" s="26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2:19" s="66" customFormat="1">
      <c r="B236" s="26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2:19" s="66" customFormat="1">
      <c r="B237" s="26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2:19" s="66" customFormat="1">
      <c r="B238" s="26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2:19" s="66" customFormat="1">
      <c r="B239" s="26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2:19" s="66" customFormat="1">
      <c r="B240" s="26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2:19" s="66" customFormat="1">
      <c r="B241" s="26"/>
      <c r="C241" s="26"/>
      <c r="D241" s="67"/>
      <c r="E241" s="67"/>
      <c r="F241" s="26"/>
      <c r="G241" s="69"/>
      <c r="I241" s="26"/>
      <c r="J241" s="69"/>
      <c r="K241" s="69"/>
      <c r="L241" s="67"/>
      <c r="M241" s="69"/>
      <c r="N241" s="71"/>
      <c r="O241" s="72"/>
      <c r="P241" s="26"/>
      <c r="Q241" s="26"/>
      <c r="R241" s="26"/>
      <c r="S241" s="26"/>
    </row>
    <row r="242" spans="2:19" s="66" customFormat="1">
      <c r="B242" s="26"/>
      <c r="C242" s="26"/>
      <c r="D242" s="67"/>
      <c r="E242" s="67"/>
      <c r="F242" s="26"/>
      <c r="G242" s="69"/>
      <c r="I242" s="26"/>
      <c r="J242" s="69"/>
      <c r="K242" s="69"/>
      <c r="L242" s="67"/>
      <c r="M242" s="69"/>
      <c r="N242" s="71"/>
      <c r="O242" s="72"/>
      <c r="P242" s="26"/>
      <c r="Q242" s="26"/>
      <c r="R242" s="26"/>
      <c r="S242" s="26"/>
    </row>
    <row r="243" spans="2:19" s="66" customFormat="1">
      <c r="B243" s="26"/>
      <c r="C243" s="26"/>
      <c r="D243" s="67"/>
      <c r="E243" s="67"/>
      <c r="F243" s="26"/>
      <c r="G243" s="69"/>
      <c r="I243" s="26"/>
      <c r="J243" s="69"/>
      <c r="K243" s="69"/>
      <c r="L243" s="67"/>
      <c r="M243" s="69"/>
      <c r="N243" s="71"/>
      <c r="O243" s="72"/>
      <c r="P243" s="26"/>
      <c r="Q243" s="26"/>
      <c r="R243" s="26"/>
      <c r="S243" s="26"/>
    </row>
    <row r="244" spans="2:19" s="66" customFormat="1">
      <c r="B244" s="26"/>
      <c r="C244" s="26"/>
      <c r="D244" s="67"/>
      <c r="E244" s="67"/>
      <c r="F244" s="26"/>
      <c r="G244" s="69"/>
      <c r="I244" s="26"/>
      <c r="J244" s="69"/>
      <c r="K244" s="69"/>
      <c r="L244" s="67"/>
      <c r="M244" s="69"/>
      <c r="N244" s="71"/>
      <c r="O244" s="72"/>
      <c r="P244" s="26"/>
      <c r="Q244" s="26"/>
      <c r="R244" s="26"/>
      <c r="S244" s="26"/>
    </row>
    <row r="245" spans="2:19" s="66" customFormat="1">
      <c r="B245" s="26"/>
      <c r="C245" s="26"/>
      <c r="D245" s="67"/>
      <c r="E245" s="67"/>
      <c r="F245" s="26"/>
      <c r="G245" s="69"/>
      <c r="I245" s="26"/>
      <c r="J245" s="69"/>
      <c r="K245" s="69"/>
      <c r="L245" s="67"/>
      <c r="M245" s="69"/>
      <c r="N245" s="71"/>
      <c r="O245" s="72"/>
      <c r="P245" s="26"/>
      <c r="Q245" s="26"/>
      <c r="R245" s="26"/>
      <c r="S245" s="26"/>
    </row>
    <row r="246" spans="2:19" s="66" customFormat="1">
      <c r="B246" s="26"/>
      <c r="C246" s="26"/>
      <c r="D246" s="67"/>
      <c r="E246" s="67"/>
      <c r="F246" s="26"/>
      <c r="G246" s="69"/>
      <c r="I246" s="26"/>
      <c r="J246" s="69"/>
      <c r="K246" s="69"/>
      <c r="L246" s="67"/>
      <c r="M246" s="69"/>
      <c r="N246" s="71"/>
      <c r="O246" s="72"/>
      <c r="P246" s="26"/>
      <c r="Q246" s="26"/>
      <c r="R246" s="26"/>
      <c r="S246" s="26"/>
    </row>
    <row r="247" spans="2:19" s="66" customFormat="1">
      <c r="B247" s="26"/>
      <c r="C247" s="26"/>
      <c r="D247" s="67"/>
      <c r="E247" s="67"/>
      <c r="F247" s="26"/>
      <c r="G247" s="69"/>
      <c r="I247" s="26"/>
      <c r="J247" s="69"/>
      <c r="K247" s="69"/>
      <c r="L247" s="67"/>
      <c r="M247" s="69"/>
      <c r="N247" s="71"/>
      <c r="O247" s="72"/>
      <c r="P247" s="26"/>
      <c r="Q247" s="26"/>
      <c r="R247" s="26"/>
      <c r="S247" s="26"/>
    </row>
    <row r="248" spans="2:19" s="66" customFormat="1">
      <c r="B248" s="26"/>
      <c r="C248" s="26"/>
      <c r="D248" s="67"/>
      <c r="E248" s="67"/>
      <c r="F248" s="26"/>
      <c r="G248" s="69"/>
      <c r="I248" s="26"/>
      <c r="J248" s="69"/>
      <c r="K248" s="69"/>
      <c r="L248" s="67"/>
      <c r="M248" s="69"/>
      <c r="N248" s="71"/>
      <c r="O248" s="72"/>
      <c r="P248" s="26"/>
      <c r="Q248" s="26"/>
      <c r="R248" s="26"/>
      <c r="S248" s="26"/>
    </row>
    <row r="249" spans="2:19" s="66" customFormat="1">
      <c r="B249" s="26"/>
      <c r="C249" s="26"/>
      <c r="D249" s="67"/>
      <c r="E249" s="67"/>
      <c r="F249" s="26"/>
      <c r="G249" s="69"/>
      <c r="I249" s="26"/>
      <c r="J249" s="69"/>
      <c r="K249" s="69"/>
      <c r="L249" s="67"/>
      <c r="M249" s="69"/>
      <c r="N249" s="71"/>
      <c r="O249" s="72"/>
      <c r="P249" s="26"/>
      <c r="Q249" s="26"/>
      <c r="R249" s="26"/>
      <c r="S249" s="26"/>
    </row>
    <row r="250" spans="2:19" s="66" customFormat="1">
      <c r="B250" s="26"/>
      <c r="C250" s="26"/>
      <c r="D250" s="67"/>
      <c r="E250" s="67"/>
      <c r="F250" s="26"/>
      <c r="G250" s="69"/>
      <c r="I250" s="26"/>
      <c r="J250" s="69"/>
      <c r="K250" s="69"/>
      <c r="L250" s="67"/>
      <c r="M250" s="69"/>
      <c r="N250" s="71"/>
      <c r="O250" s="72"/>
      <c r="P250" s="26"/>
      <c r="Q250" s="26"/>
      <c r="R250" s="26"/>
      <c r="S250" s="26"/>
    </row>
    <row r="251" spans="2:19" s="66" customFormat="1">
      <c r="B251" s="26"/>
      <c r="C251" s="26"/>
      <c r="D251" s="67"/>
      <c r="E251" s="67"/>
      <c r="F251" s="26"/>
      <c r="G251" s="69"/>
      <c r="I251" s="26"/>
      <c r="J251" s="69"/>
      <c r="K251" s="69"/>
      <c r="L251" s="67"/>
      <c r="M251" s="69"/>
      <c r="N251" s="71"/>
      <c r="O251" s="72"/>
      <c r="P251" s="26"/>
      <c r="Q251" s="26"/>
      <c r="R251" s="26"/>
      <c r="S251" s="26"/>
    </row>
    <row r="252" spans="2:19" s="66" customFormat="1">
      <c r="B252" s="26"/>
      <c r="C252" s="26"/>
      <c r="D252" s="67"/>
      <c r="E252" s="67"/>
      <c r="F252" s="26"/>
      <c r="G252" s="69"/>
      <c r="I252" s="26"/>
      <c r="J252" s="69"/>
      <c r="K252" s="69"/>
      <c r="L252" s="67"/>
      <c r="M252" s="69"/>
      <c r="N252" s="71"/>
      <c r="O252" s="72"/>
      <c r="P252" s="26"/>
      <c r="Q252" s="26"/>
      <c r="R252" s="26"/>
      <c r="S252" s="26"/>
    </row>
    <row r="253" spans="2:19" s="66" customFormat="1">
      <c r="B253" s="26"/>
      <c r="C253" s="26"/>
      <c r="D253" s="67"/>
      <c r="E253" s="67"/>
      <c r="F253" s="26"/>
      <c r="G253" s="69"/>
      <c r="I253" s="26"/>
      <c r="J253" s="69"/>
      <c r="K253" s="69"/>
      <c r="L253" s="67"/>
      <c r="M253" s="69"/>
      <c r="N253" s="71"/>
      <c r="O253" s="72"/>
      <c r="P253" s="26"/>
      <c r="Q253" s="26"/>
      <c r="R253" s="26"/>
      <c r="S253" s="26"/>
    </row>
    <row r="254" spans="2:19" s="66" customFormat="1">
      <c r="B254" s="26"/>
      <c r="C254" s="26"/>
      <c r="D254" s="67"/>
      <c r="E254" s="67"/>
      <c r="F254" s="26"/>
      <c r="G254" s="69"/>
      <c r="I254" s="26"/>
      <c r="J254" s="69"/>
      <c r="K254" s="69"/>
      <c r="L254" s="67"/>
      <c r="M254" s="69"/>
      <c r="N254" s="71"/>
      <c r="O254" s="72"/>
      <c r="P254" s="26"/>
      <c r="Q254" s="26"/>
      <c r="R254" s="26"/>
      <c r="S254" s="26"/>
    </row>
    <row r="255" spans="2:19" s="66" customFormat="1">
      <c r="B255" s="26"/>
      <c r="C255" s="26"/>
      <c r="D255" s="67"/>
      <c r="E255" s="67"/>
      <c r="F255" s="26"/>
      <c r="G255" s="69"/>
      <c r="I255" s="26"/>
      <c r="J255" s="69"/>
      <c r="K255" s="69"/>
      <c r="L255" s="67"/>
      <c r="M255" s="69"/>
      <c r="N255" s="71"/>
      <c r="O255" s="72"/>
      <c r="P255" s="26"/>
      <c r="Q255" s="26"/>
      <c r="R255" s="26"/>
      <c r="S255" s="26"/>
    </row>
    <row r="256" spans="2:19" s="66" customFormat="1">
      <c r="B256" s="26"/>
      <c r="C256" s="26"/>
      <c r="D256" s="67"/>
      <c r="E256" s="67"/>
      <c r="F256" s="26"/>
      <c r="G256" s="69"/>
      <c r="I256" s="26"/>
      <c r="J256" s="69"/>
      <c r="K256" s="69"/>
      <c r="L256" s="67"/>
      <c r="M256" s="69"/>
      <c r="N256" s="71"/>
      <c r="O256" s="72"/>
      <c r="P256" s="26"/>
      <c r="Q256" s="26"/>
      <c r="R256" s="26"/>
      <c r="S256" s="26"/>
    </row>
    <row r="257" spans="1:19" s="66" customFormat="1">
      <c r="B257" s="26"/>
      <c r="C257" s="26"/>
      <c r="D257" s="67"/>
      <c r="E257" s="67"/>
      <c r="F257" s="26"/>
      <c r="G257" s="69"/>
      <c r="I257" s="26"/>
      <c r="J257" s="69"/>
      <c r="K257" s="69"/>
      <c r="L257" s="67"/>
      <c r="M257" s="69"/>
      <c r="N257" s="71"/>
      <c r="O257" s="72"/>
      <c r="P257" s="26"/>
      <c r="Q257" s="26"/>
      <c r="R257" s="26"/>
      <c r="S257" s="26"/>
    </row>
    <row r="258" spans="1:19" s="66" customFormat="1">
      <c r="B258" s="26"/>
      <c r="C258" s="26"/>
      <c r="D258" s="67"/>
      <c r="E258" s="67"/>
      <c r="F258" s="26"/>
      <c r="G258" s="69"/>
      <c r="I258" s="26"/>
      <c r="J258" s="69"/>
      <c r="K258" s="69"/>
      <c r="L258" s="67"/>
      <c r="M258" s="69"/>
      <c r="N258" s="71"/>
      <c r="O258" s="72"/>
      <c r="P258" s="26"/>
      <c r="Q258" s="26"/>
      <c r="R258" s="26"/>
      <c r="S258" s="26"/>
    </row>
    <row r="259" spans="1:19" s="66" customFormat="1">
      <c r="B259" s="26"/>
      <c r="C259" s="26"/>
      <c r="D259" s="67"/>
      <c r="E259" s="67"/>
      <c r="F259" s="26"/>
      <c r="G259" s="69"/>
      <c r="I259" s="26"/>
      <c r="J259" s="69"/>
      <c r="K259" s="69"/>
      <c r="L259" s="67"/>
      <c r="M259" s="69"/>
      <c r="N259" s="71"/>
      <c r="O259" s="72"/>
      <c r="P259" s="26"/>
      <c r="Q259" s="26"/>
      <c r="R259" s="26"/>
      <c r="S259" s="26"/>
    </row>
    <row r="260" spans="1:19" s="66" customFormat="1">
      <c r="B260" s="26"/>
      <c r="C260" s="26"/>
      <c r="D260" s="67"/>
      <c r="E260" s="67"/>
      <c r="F260" s="26"/>
      <c r="G260" s="69"/>
      <c r="I260" s="26"/>
      <c r="J260" s="69"/>
      <c r="K260" s="69"/>
      <c r="L260" s="67"/>
      <c r="M260" s="69"/>
      <c r="N260" s="71"/>
      <c r="O260" s="72"/>
      <c r="P260" s="26"/>
      <c r="Q260" s="26"/>
      <c r="R260" s="26"/>
      <c r="S260" s="26"/>
    </row>
    <row r="261" spans="1:19">
      <c r="A261" s="26"/>
    </row>
    <row r="262" spans="1:19">
      <c r="A262" s="26"/>
    </row>
    <row r="263" spans="1:19">
      <c r="A263" s="26"/>
    </row>
    <row r="264" spans="1:19">
      <c r="A264" s="26"/>
    </row>
    <row r="265" spans="1:19">
      <c r="A265" s="26"/>
    </row>
    <row r="266" spans="1:19">
      <c r="A266" s="26"/>
    </row>
    <row r="267" spans="1:19">
      <c r="A267" s="26"/>
    </row>
    <row r="268" spans="1:19">
      <c r="A268" s="26"/>
    </row>
    <row r="269" spans="1:19">
      <c r="A269" s="26"/>
    </row>
    <row r="270" spans="1:19">
      <c r="A270" s="26"/>
    </row>
    <row r="271" spans="1:19">
      <c r="A271" s="26"/>
    </row>
    <row r="272" spans="1:19">
      <c r="A272" s="26"/>
    </row>
    <row r="273" spans="1:19">
      <c r="A273" s="26"/>
    </row>
    <row r="274" spans="1:19" s="66" customFormat="1">
      <c r="B274" s="26"/>
      <c r="C274" s="26"/>
      <c r="D274" s="67"/>
      <c r="E274" s="67"/>
      <c r="F274" s="26"/>
      <c r="G274" s="69"/>
      <c r="I274" s="26"/>
      <c r="J274" s="69"/>
      <c r="K274" s="69"/>
      <c r="L274" s="67"/>
      <c r="M274" s="69"/>
      <c r="N274" s="71"/>
      <c r="O274" s="72"/>
      <c r="P274" s="26"/>
      <c r="Q274" s="26"/>
      <c r="R274" s="26"/>
      <c r="S274" s="26"/>
    </row>
    <row r="275" spans="1:19" s="66" customFormat="1">
      <c r="B275" s="26"/>
      <c r="C275" s="26"/>
      <c r="D275" s="67"/>
      <c r="E275" s="67"/>
      <c r="F275" s="26"/>
      <c r="G275" s="69"/>
      <c r="I275" s="26"/>
      <c r="J275" s="69"/>
      <c r="K275" s="69"/>
      <c r="L275" s="67"/>
      <c r="M275" s="69"/>
      <c r="N275" s="71"/>
      <c r="O275" s="72"/>
      <c r="P275" s="26"/>
      <c r="Q275" s="26"/>
      <c r="R275" s="26"/>
      <c r="S275" s="26"/>
    </row>
    <row r="276" spans="1:19" s="66" customFormat="1">
      <c r="B276" s="26"/>
      <c r="C276" s="26"/>
      <c r="D276" s="67"/>
      <c r="E276" s="67"/>
      <c r="F276" s="26"/>
      <c r="G276" s="69"/>
      <c r="I276" s="26"/>
      <c r="J276" s="69"/>
      <c r="K276" s="69"/>
      <c r="L276" s="67"/>
      <c r="M276" s="69"/>
      <c r="N276" s="71"/>
      <c r="O276" s="72"/>
      <c r="P276" s="26"/>
      <c r="Q276" s="26"/>
      <c r="R276" s="26"/>
      <c r="S276" s="26"/>
    </row>
    <row r="277" spans="1:19" s="66" customFormat="1">
      <c r="B277" s="26"/>
      <c r="C277" s="26"/>
      <c r="D277" s="67"/>
      <c r="E277" s="67"/>
      <c r="F277" s="26"/>
      <c r="G277" s="69"/>
      <c r="I277" s="26"/>
      <c r="J277" s="69"/>
      <c r="K277" s="69"/>
      <c r="L277" s="67"/>
      <c r="M277" s="69"/>
      <c r="N277" s="71"/>
      <c r="O277" s="72"/>
      <c r="P277" s="26"/>
      <c r="Q277" s="26"/>
      <c r="R277" s="26"/>
      <c r="S277" s="26"/>
    </row>
    <row r="278" spans="1:19" s="66" customFormat="1">
      <c r="B278" s="26"/>
      <c r="C278" s="26"/>
      <c r="D278" s="67"/>
      <c r="E278" s="67"/>
      <c r="F278" s="26"/>
      <c r="G278" s="69"/>
      <c r="I278" s="26"/>
      <c r="J278" s="69"/>
      <c r="K278" s="69"/>
      <c r="L278" s="67"/>
      <c r="M278" s="69"/>
      <c r="N278" s="71"/>
      <c r="O278" s="72"/>
      <c r="P278" s="26"/>
      <c r="Q278" s="26"/>
      <c r="R278" s="26"/>
      <c r="S278" s="26"/>
    </row>
    <row r="279" spans="1:19" s="66" customFormat="1">
      <c r="B279" s="26"/>
      <c r="C279" s="26"/>
      <c r="D279" s="67"/>
      <c r="E279" s="67"/>
      <c r="F279" s="26"/>
      <c r="G279" s="69"/>
      <c r="I279" s="26"/>
      <c r="J279" s="69"/>
      <c r="K279" s="69"/>
      <c r="L279" s="67"/>
      <c r="M279" s="69"/>
      <c r="N279" s="71"/>
      <c r="O279" s="72"/>
      <c r="P279" s="26"/>
      <c r="Q279" s="26"/>
      <c r="R279" s="26"/>
      <c r="S279" s="26"/>
    </row>
    <row r="280" spans="1:19" s="66" customFormat="1">
      <c r="B280" s="26"/>
      <c r="C280" s="26"/>
      <c r="D280" s="67"/>
      <c r="E280" s="67"/>
      <c r="F280" s="26"/>
      <c r="G280" s="69"/>
      <c r="I280" s="26"/>
      <c r="J280" s="69"/>
      <c r="K280" s="69"/>
      <c r="L280" s="67"/>
      <c r="M280" s="69"/>
      <c r="N280" s="71"/>
      <c r="O280" s="72"/>
      <c r="P280" s="26"/>
      <c r="Q280" s="26"/>
      <c r="R280" s="26"/>
      <c r="S280" s="26"/>
    </row>
    <row r="281" spans="1:19" s="66" customFormat="1">
      <c r="B281" s="26"/>
      <c r="C281" s="26"/>
      <c r="D281" s="67"/>
      <c r="E281" s="67"/>
      <c r="F281" s="26"/>
      <c r="G281" s="69"/>
      <c r="I281" s="26"/>
      <c r="J281" s="69"/>
      <c r="K281" s="69"/>
      <c r="L281" s="67"/>
      <c r="M281" s="69"/>
      <c r="N281" s="71"/>
      <c r="O281" s="72"/>
      <c r="P281" s="26"/>
      <c r="Q281" s="26"/>
      <c r="R281" s="26"/>
      <c r="S281" s="26"/>
    </row>
    <row r="282" spans="1:19">
      <c r="A282" s="26"/>
    </row>
    <row r="283" spans="1:19">
      <c r="A283" s="26"/>
    </row>
    <row r="284" spans="1:19">
      <c r="A284" s="26"/>
    </row>
    <row r="285" spans="1:19">
      <c r="A285" s="26"/>
    </row>
    <row r="286" spans="1:19">
      <c r="A286" s="26"/>
    </row>
    <row r="287" spans="1:19">
      <c r="A287" s="26"/>
    </row>
    <row r="288" spans="1:19">
      <c r="A288" s="26"/>
    </row>
    <row r="289" spans="1:19">
      <c r="A289" s="26"/>
    </row>
    <row r="290" spans="1:19">
      <c r="A290" s="26"/>
    </row>
    <row r="291" spans="1:19">
      <c r="A291" s="26"/>
    </row>
    <row r="292" spans="1:19">
      <c r="A292" s="26"/>
    </row>
    <row r="293" spans="1:19">
      <c r="A293" s="26"/>
    </row>
    <row r="294" spans="1:19" s="66" customFormat="1">
      <c r="B294" s="26"/>
      <c r="C294" s="26"/>
      <c r="D294" s="67"/>
      <c r="E294" s="67"/>
      <c r="F294" s="26"/>
      <c r="G294" s="69"/>
      <c r="I294" s="26"/>
      <c r="J294" s="69"/>
      <c r="K294" s="69"/>
      <c r="L294" s="67"/>
      <c r="M294" s="69"/>
      <c r="N294" s="71"/>
      <c r="O294" s="72"/>
      <c r="P294" s="26"/>
      <c r="Q294" s="26"/>
      <c r="R294" s="26"/>
      <c r="S294" s="26"/>
    </row>
    <row r="295" spans="1:19" s="66" customFormat="1">
      <c r="B295" s="26"/>
      <c r="C295" s="26"/>
      <c r="D295" s="67"/>
      <c r="E295" s="67"/>
      <c r="F295" s="26"/>
      <c r="G295" s="69"/>
      <c r="I295" s="26"/>
      <c r="J295" s="69"/>
      <c r="K295" s="69"/>
      <c r="L295" s="67"/>
      <c r="M295" s="69"/>
      <c r="N295" s="71"/>
      <c r="O295" s="72"/>
      <c r="P295" s="26"/>
      <c r="Q295" s="26"/>
      <c r="R295" s="26"/>
      <c r="S295" s="26"/>
    </row>
    <row r="296" spans="1:19" s="66" customFormat="1">
      <c r="B296" s="26"/>
      <c r="C296" s="26"/>
      <c r="D296" s="67"/>
      <c r="E296" s="67"/>
      <c r="F296" s="26"/>
      <c r="G296" s="69"/>
      <c r="I296" s="26"/>
      <c r="J296" s="69"/>
      <c r="K296" s="69"/>
      <c r="L296" s="67"/>
      <c r="M296" s="69"/>
      <c r="N296" s="71"/>
      <c r="O296" s="72"/>
      <c r="P296" s="26"/>
      <c r="Q296" s="26"/>
      <c r="R296" s="26"/>
      <c r="S296" s="26"/>
    </row>
    <row r="297" spans="1:19" s="66" customFormat="1">
      <c r="B297" s="26"/>
      <c r="C297" s="26"/>
      <c r="D297" s="67"/>
      <c r="E297" s="67"/>
      <c r="F297" s="26"/>
      <c r="G297" s="69"/>
      <c r="I297" s="26"/>
      <c r="J297" s="69"/>
      <c r="K297" s="69"/>
      <c r="L297" s="67"/>
      <c r="M297" s="69"/>
      <c r="N297" s="71"/>
      <c r="O297" s="72"/>
      <c r="P297" s="26"/>
      <c r="Q297" s="26"/>
      <c r="R297" s="26"/>
      <c r="S297" s="26"/>
    </row>
    <row r="298" spans="1:19" s="66" customFormat="1">
      <c r="B298" s="26"/>
      <c r="C298" s="26"/>
      <c r="D298" s="67"/>
      <c r="E298" s="67"/>
      <c r="F298" s="26"/>
      <c r="G298" s="69"/>
      <c r="I298" s="26"/>
      <c r="J298" s="69"/>
      <c r="K298" s="69"/>
      <c r="L298" s="67"/>
      <c r="M298" s="69"/>
      <c r="N298" s="71"/>
      <c r="O298" s="72"/>
      <c r="P298" s="26"/>
      <c r="Q298" s="26"/>
      <c r="R298" s="26"/>
      <c r="S298" s="26"/>
    </row>
    <row r="299" spans="1:19" s="66" customFormat="1">
      <c r="B299" s="26"/>
      <c r="C299" s="26"/>
      <c r="D299" s="67"/>
      <c r="E299" s="67"/>
      <c r="F299" s="26"/>
      <c r="G299" s="69"/>
      <c r="I299" s="26"/>
      <c r="J299" s="69"/>
      <c r="K299" s="69"/>
      <c r="L299" s="67"/>
      <c r="M299" s="69"/>
      <c r="N299" s="71"/>
      <c r="O299" s="72"/>
      <c r="P299" s="26"/>
      <c r="Q299" s="26"/>
      <c r="R299" s="26"/>
      <c r="S299" s="26"/>
    </row>
    <row r="300" spans="1:19" s="66" customFormat="1">
      <c r="B300" s="26"/>
      <c r="C300" s="26"/>
      <c r="D300" s="67"/>
      <c r="E300" s="67"/>
      <c r="F300" s="26"/>
      <c r="G300" s="69"/>
      <c r="I300" s="26"/>
      <c r="J300" s="69"/>
      <c r="K300" s="69"/>
      <c r="L300" s="67"/>
      <c r="M300" s="69"/>
      <c r="N300" s="71"/>
      <c r="O300" s="72"/>
      <c r="P300" s="26"/>
      <c r="Q300" s="26"/>
      <c r="R300" s="26"/>
      <c r="S300" s="26"/>
    </row>
    <row r="301" spans="1:19" s="66" customFormat="1">
      <c r="B301" s="26"/>
      <c r="C301" s="26"/>
      <c r="D301" s="67"/>
      <c r="E301" s="67"/>
      <c r="F301" s="26"/>
      <c r="G301" s="69"/>
      <c r="I301" s="26"/>
      <c r="J301" s="69"/>
      <c r="K301" s="69"/>
      <c r="L301" s="67"/>
      <c r="M301" s="69"/>
      <c r="N301" s="71"/>
      <c r="O301" s="72"/>
      <c r="P301" s="26"/>
      <c r="Q301" s="26"/>
      <c r="R301" s="26"/>
      <c r="S301" s="26"/>
    </row>
    <row r="302" spans="1:19" s="66" customFormat="1">
      <c r="B302" s="26"/>
      <c r="C302" s="26"/>
      <c r="D302" s="67"/>
      <c r="E302" s="67"/>
      <c r="F302" s="26"/>
      <c r="G302" s="69"/>
      <c r="I302" s="26"/>
      <c r="J302" s="69"/>
      <c r="K302" s="69"/>
      <c r="L302" s="67"/>
      <c r="M302" s="69"/>
      <c r="N302" s="71"/>
      <c r="O302" s="72"/>
      <c r="P302" s="26"/>
      <c r="Q302" s="26"/>
      <c r="R302" s="26"/>
      <c r="S302" s="26"/>
    </row>
    <row r="303" spans="1:19" s="66" customFormat="1">
      <c r="B303" s="26"/>
      <c r="C303" s="26"/>
      <c r="D303" s="67"/>
      <c r="E303" s="67"/>
      <c r="F303" s="26"/>
      <c r="G303" s="69"/>
      <c r="I303" s="26"/>
      <c r="J303" s="69"/>
      <c r="K303" s="69"/>
      <c r="L303" s="67"/>
      <c r="M303" s="69"/>
      <c r="N303" s="71"/>
      <c r="O303" s="72"/>
      <c r="P303" s="26"/>
      <c r="Q303" s="26"/>
      <c r="R303" s="26"/>
      <c r="S303" s="26"/>
    </row>
    <row r="304" spans="1:19">
      <c r="A304" s="26"/>
    </row>
    <row r="305" spans="1:19">
      <c r="A305" s="26"/>
    </row>
    <row r="306" spans="1:19">
      <c r="A306" s="26"/>
    </row>
    <row r="307" spans="1:19">
      <c r="A307" s="26"/>
    </row>
    <row r="308" spans="1:19" s="66" customFormat="1">
      <c r="B308" s="26"/>
      <c r="C308" s="26"/>
      <c r="D308" s="67"/>
      <c r="E308" s="67"/>
      <c r="F308" s="26"/>
      <c r="G308" s="69"/>
      <c r="I308" s="26"/>
      <c r="J308" s="69"/>
      <c r="K308" s="69"/>
      <c r="L308" s="67"/>
      <c r="M308" s="69"/>
      <c r="N308" s="71"/>
      <c r="O308" s="72"/>
      <c r="P308" s="26"/>
      <c r="Q308" s="26"/>
      <c r="R308" s="26"/>
      <c r="S308" s="26"/>
    </row>
    <row r="309" spans="1:19" s="66" customFormat="1">
      <c r="B309" s="26"/>
      <c r="C309" s="26"/>
      <c r="D309" s="67"/>
      <c r="E309" s="67"/>
      <c r="F309" s="26"/>
      <c r="G309" s="69"/>
      <c r="I309" s="26"/>
      <c r="J309" s="69"/>
      <c r="K309" s="69"/>
      <c r="L309" s="67"/>
      <c r="M309" s="69"/>
      <c r="N309" s="71"/>
      <c r="O309" s="72"/>
      <c r="P309" s="26"/>
      <c r="Q309" s="26"/>
      <c r="R309" s="26"/>
      <c r="S309" s="26"/>
    </row>
    <row r="310" spans="1:19" s="66" customFormat="1">
      <c r="B310" s="26"/>
      <c r="C310" s="26"/>
      <c r="D310" s="67"/>
      <c r="E310" s="67"/>
      <c r="F310" s="26"/>
      <c r="G310" s="69"/>
      <c r="I310" s="26"/>
      <c r="J310" s="69"/>
      <c r="K310" s="69"/>
      <c r="L310" s="67"/>
      <c r="M310" s="69"/>
      <c r="N310" s="71"/>
      <c r="O310" s="72"/>
      <c r="P310" s="26"/>
      <c r="Q310" s="26"/>
      <c r="R310" s="26"/>
      <c r="S310" s="26"/>
    </row>
    <row r="311" spans="1:19" s="66" customFormat="1">
      <c r="B311" s="26"/>
      <c r="C311" s="26"/>
      <c r="D311" s="67"/>
      <c r="E311" s="67"/>
      <c r="F311" s="26"/>
      <c r="G311" s="69"/>
      <c r="I311" s="26"/>
      <c r="J311" s="69"/>
      <c r="K311" s="69"/>
      <c r="L311" s="67"/>
      <c r="M311" s="69"/>
      <c r="N311" s="71"/>
      <c r="O311" s="72"/>
      <c r="P311" s="26"/>
      <c r="Q311" s="26"/>
      <c r="R311" s="26"/>
      <c r="S311" s="26"/>
    </row>
    <row r="312" spans="1:19" s="66" customFormat="1">
      <c r="B312" s="26"/>
      <c r="C312" s="26"/>
      <c r="D312" s="67"/>
      <c r="E312" s="67"/>
      <c r="F312" s="26"/>
      <c r="G312" s="69"/>
      <c r="I312" s="26"/>
      <c r="J312" s="69"/>
      <c r="K312" s="69"/>
      <c r="L312" s="67"/>
      <c r="M312" s="69"/>
      <c r="N312" s="71"/>
      <c r="O312" s="72"/>
      <c r="P312" s="26"/>
      <c r="Q312" s="26"/>
      <c r="R312" s="26"/>
      <c r="S312" s="26"/>
    </row>
    <row r="313" spans="1:19" s="66" customFormat="1">
      <c r="B313" s="26"/>
      <c r="C313" s="26"/>
      <c r="D313" s="67"/>
      <c r="E313" s="67"/>
      <c r="F313" s="26"/>
      <c r="G313" s="69"/>
      <c r="I313" s="26"/>
      <c r="J313" s="69"/>
      <c r="K313" s="69"/>
      <c r="L313" s="67"/>
      <c r="M313" s="69"/>
      <c r="N313" s="71"/>
      <c r="O313" s="72"/>
      <c r="P313" s="26"/>
      <c r="Q313" s="26"/>
      <c r="R313" s="26"/>
      <c r="S313" s="26"/>
    </row>
    <row r="314" spans="1:19" s="66" customFormat="1">
      <c r="B314" s="26"/>
      <c r="C314" s="26"/>
      <c r="D314" s="67"/>
      <c r="E314" s="67"/>
      <c r="F314" s="26"/>
      <c r="G314" s="69"/>
      <c r="I314" s="26"/>
      <c r="J314" s="69"/>
      <c r="K314" s="69"/>
      <c r="L314" s="67"/>
      <c r="M314" s="69"/>
      <c r="N314" s="71"/>
      <c r="O314" s="72"/>
      <c r="P314" s="26"/>
      <c r="Q314" s="26"/>
      <c r="R314" s="26"/>
      <c r="S314" s="26"/>
    </row>
    <row r="315" spans="1:19">
      <c r="A315" s="26"/>
    </row>
    <row r="316" spans="1:19">
      <c r="A316" s="26"/>
    </row>
    <row r="317" spans="1:19">
      <c r="A317" s="26"/>
    </row>
    <row r="318" spans="1:19">
      <c r="A318" s="26"/>
    </row>
    <row r="319" spans="1:19">
      <c r="A319" s="26"/>
    </row>
    <row r="320" spans="1:19">
      <c r="A320" s="26"/>
    </row>
    <row r="321" spans="2:19" s="66" customFormat="1">
      <c r="B321" s="26"/>
      <c r="C321" s="26"/>
      <c r="D321" s="67"/>
      <c r="E321" s="67"/>
      <c r="F321" s="26"/>
      <c r="G321" s="69"/>
      <c r="I321" s="26"/>
      <c r="J321" s="69"/>
      <c r="K321" s="69"/>
      <c r="L321" s="67"/>
      <c r="M321" s="69"/>
      <c r="N321" s="71"/>
      <c r="O321" s="72"/>
      <c r="P321" s="26"/>
      <c r="Q321" s="26"/>
      <c r="R321" s="26"/>
      <c r="S321" s="26"/>
    </row>
    <row r="322" spans="2:19" s="66" customFormat="1">
      <c r="B322" s="26"/>
      <c r="C322" s="26"/>
      <c r="D322" s="67"/>
      <c r="E322" s="67"/>
      <c r="F322" s="26"/>
      <c r="G322" s="69"/>
      <c r="I322" s="26"/>
      <c r="J322" s="69"/>
      <c r="K322" s="69"/>
      <c r="L322" s="67"/>
      <c r="M322" s="69"/>
      <c r="N322" s="71"/>
      <c r="O322" s="72"/>
      <c r="P322" s="26"/>
      <c r="Q322" s="26"/>
      <c r="R322" s="26"/>
      <c r="S322" s="26"/>
    </row>
    <row r="323" spans="2:19" s="66" customFormat="1">
      <c r="B323" s="26"/>
      <c r="C323" s="26"/>
      <c r="D323" s="67"/>
      <c r="E323" s="67"/>
      <c r="F323" s="26"/>
      <c r="G323" s="69"/>
      <c r="I323" s="26"/>
      <c r="J323" s="69"/>
      <c r="K323" s="69"/>
      <c r="L323" s="67"/>
      <c r="M323" s="69"/>
      <c r="N323" s="71"/>
      <c r="O323" s="72"/>
      <c r="P323" s="26"/>
      <c r="Q323" s="26"/>
      <c r="R323" s="26"/>
      <c r="S323" s="26"/>
    </row>
    <row r="324" spans="2:19" s="66" customFormat="1">
      <c r="B324" s="26"/>
      <c r="C324" s="26"/>
      <c r="D324" s="67"/>
      <c r="E324" s="67"/>
      <c r="F324" s="26"/>
      <c r="G324" s="69"/>
      <c r="I324" s="26"/>
      <c r="J324" s="69"/>
      <c r="K324" s="69"/>
      <c r="L324" s="67"/>
      <c r="M324" s="69"/>
      <c r="N324" s="71"/>
      <c r="O324" s="72"/>
      <c r="P324" s="26"/>
      <c r="Q324" s="26"/>
      <c r="R324" s="26"/>
      <c r="S324" s="26"/>
    </row>
    <row r="325" spans="2:19" s="66" customFormat="1">
      <c r="B325" s="26"/>
      <c r="C325" s="26"/>
      <c r="D325" s="67"/>
      <c r="E325" s="67"/>
      <c r="F325" s="26"/>
      <c r="G325" s="69"/>
      <c r="I325" s="26"/>
      <c r="J325" s="69"/>
      <c r="K325" s="69"/>
      <c r="L325" s="67"/>
      <c r="M325" s="69"/>
      <c r="N325" s="71"/>
      <c r="O325" s="72"/>
      <c r="P325" s="26"/>
      <c r="Q325" s="26"/>
      <c r="R325" s="26"/>
      <c r="S325" s="26"/>
    </row>
    <row r="326" spans="2:19" s="66" customFormat="1">
      <c r="B326" s="26"/>
      <c r="C326" s="26"/>
      <c r="D326" s="67"/>
      <c r="E326" s="67"/>
      <c r="F326" s="26"/>
      <c r="G326" s="69"/>
      <c r="I326" s="26"/>
      <c r="J326" s="69"/>
      <c r="K326" s="69"/>
      <c r="L326" s="67"/>
      <c r="M326" s="69"/>
      <c r="N326" s="71"/>
      <c r="O326" s="72"/>
      <c r="P326" s="26"/>
      <c r="Q326" s="26"/>
      <c r="R326" s="26"/>
      <c r="S326" s="26"/>
    </row>
    <row r="327" spans="2:19" s="66" customFormat="1">
      <c r="B327" s="26"/>
      <c r="C327" s="26"/>
      <c r="D327" s="67"/>
      <c r="E327" s="67"/>
      <c r="F327" s="26"/>
      <c r="G327" s="69"/>
      <c r="I327" s="26"/>
      <c r="J327" s="69"/>
      <c r="K327" s="69"/>
      <c r="L327" s="67"/>
      <c r="M327" s="69"/>
      <c r="N327" s="71"/>
      <c r="O327" s="72"/>
      <c r="P327" s="26"/>
      <c r="Q327" s="26"/>
      <c r="R327" s="26"/>
      <c r="S327" s="26"/>
    </row>
    <row r="328" spans="2:19" s="66" customFormat="1">
      <c r="B328" s="26"/>
      <c r="C328" s="26"/>
      <c r="D328" s="67"/>
      <c r="E328" s="67"/>
      <c r="F328" s="26"/>
      <c r="G328" s="69"/>
      <c r="I328" s="26"/>
      <c r="J328" s="69"/>
      <c r="K328" s="69"/>
      <c r="L328" s="67"/>
      <c r="M328" s="69"/>
      <c r="N328" s="71"/>
      <c r="O328" s="72"/>
      <c r="P328" s="26"/>
      <c r="Q328" s="26"/>
      <c r="R328" s="26"/>
      <c r="S328" s="26"/>
    </row>
    <row r="329" spans="2:19" s="66" customFormat="1">
      <c r="B329" s="26"/>
      <c r="C329" s="26"/>
      <c r="D329" s="67"/>
      <c r="E329" s="67"/>
      <c r="F329" s="26"/>
      <c r="G329" s="69"/>
      <c r="I329" s="26"/>
      <c r="J329" s="69"/>
      <c r="K329" s="69"/>
      <c r="L329" s="67"/>
      <c r="M329" s="69"/>
      <c r="N329" s="71"/>
      <c r="O329" s="72"/>
      <c r="P329" s="26"/>
      <c r="Q329" s="26"/>
      <c r="R329" s="26"/>
      <c r="S329" s="26"/>
    </row>
    <row r="330" spans="2:19" s="66" customFormat="1">
      <c r="B330" s="26"/>
      <c r="C330" s="26"/>
      <c r="D330" s="67"/>
      <c r="E330" s="67"/>
      <c r="F330" s="26"/>
      <c r="G330" s="69"/>
      <c r="I330" s="26"/>
      <c r="J330" s="69"/>
      <c r="K330" s="69"/>
      <c r="L330" s="67"/>
      <c r="M330" s="69"/>
      <c r="N330" s="71"/>
      <c r="O330" s="72"/>
      <c r="P330" s="26"/>
      <c r="Q330" s="26"/>
      <c r="R330" s="26"/>
      <c r="S330" s="26"/>
    </row>
    <row r="331" spans="2:19" s="66" customFormat="1">
      <c r="B331" s="26"/>
      <c r="C331" s="26"/>
      <c r="D331" s="67"/>
      <c r="E331" s="67"/>
      <c r="F331" s="26"/>
      <c r="G331" s="69"/>
      <c r="I331" s="26"/>
      <c r="J331" s="69"/>
      <c r="K331" s="69"/>
      <c r="L331" s="67"/>
      <c r="M331" s="69"/>
      <c r="N331" s="71"/>
      <c r="O331" s="72"/>
      <c r="P331" s="26"/>
      <c r="Q331" s="26"/>
      <c r="R331" s="26"/>
      <c r="S331" s="26"/>
    </row>
    <row r="332" spans="2:19" s="66" customFormat="1">
      <c r="B332" s="26"/>
      <c r="C332" s="26"/>
      <c r="D332" s="67"/>
      <c r="E332" s="67"/>
      <c r="F332" s="26"/>
      <c r="G332" s="69"/>
      <c r="I332" s="26"/>
      <c r="J332" s="69"/>
      <c r="K332" s="69"/>
      <c r="L332" s="67"/>
      <c r="M332" s="69"/>
      <c r="N332" s="71"/>
      <c r="O332" s="72"/>
      <c r="P332" s="26"/>
      <c r="Q332" s="26"/>
      <c r="R332" s="26"/>
      <c r="S332" s="26"/>
    </row>
    <row r="333" spans="2:19" s="66" customFormat="1">
      <c r="B333" s="26"/>
      <c r="C333" s="26"/>
      <c r="D333" s="67"/>
      <c r="E333" s="67"/>
      <c r="F333" s="26"/>
      <c r="G333" s="69"/>
      <c r="I333" s="26"/>
      <c r="J333" s="69"/>
      <c r="K333" s="69"/>
      <c r="L333" s="67"/>
      <c r="M333" s="69"/>
      <c r="N333" s="71"/>
      <c r="O333" s="72"/>
      <c r="P333" s="26"/>
      <c r="Q333" s="26"/>
      <c r="R333" s="26"/>
      <c r="S333" s="26"/>
    </row>
    <row r="334" spans="2:19" s="66" customFormat="1">
      <c r="B334" s="26"/>
      <c r="C334" s="26"/>
      <c r="D334" s="67"/>
      <c r="E334" s="67"/>
      <c r="F334" s="26"/>
      <c r="G334" s="69"/>
      <c r="I334" s="26"/>
      <c r="J334" s="69"/>
      <c r="K334" s="69"/>
      <c r="L334" s="67"/>
      <c r="M334" s="69"/>
      <c r="N334" s="71"/>
      <c r="O334" s="72"/>
      <c r="P334" s="26"/>
      <c r="Q334" s="26"/>
      <c r="R334" s="26"/>
      <c r="S334" s="26"/>
    </row>
    <row r="335" spans="2:19" s="66" customFormat="1">
      <c r="B335" s="26"/>
      <c r="C335" s="26"/>
      <c r="D335" s="67"/>
      <c r="E335" s="67"/>
      <c r="F335" s="26"/>
      <c r="G335" s="69"/>
      <c r="I335" s="26"/>
      <c r="J335" s="69"/>
      <c r="K335" s="69"/>
      <c r="L335" s="67"/>
      <c r="M335" s="69"/>
      <c r="N335" s="71"/>
      <c r="O335" s="72"/>
      <c r="P335" s="26"/>
      <c r="Q335" s="26"/>
      <c r="R335" s="26"/>
      <c r="S335" s="26"/>
    </row>
    <row r="336" spans="2:19" s="66" customFormat="1">
      <c r="B336" s="26"/>
      <c r="C336" s="26"/>
      <c r="D336" s="67"/>
      <c r="E336" s="67"/>
      <c r="F336" s="26"/>
      <c r="G336" s="69"/>
      <c r="I336" s="26"/>
      <c r="J336" s="69"/>
      <c r="K336" s="69"/>
      <c r="L336" s="67"/>
      <c r="M336" s="69"/>
      <c r="N336" s="71"/>
      <c r="O336" s="72"/>
      <c r="P336" s="26"/>
      <c r="Q336" s="26"/>
      <c r="R336" s="26"/>
      <c r="S336" s="26"/>
    </row>
    <row r="337" spans="2:19" s="66" customFormat="1">
      <c r="B337" s="26"/>
      <c r="C337" s="26"/>
      <c r="D337" s="67"/>
      <c r="E337" s="67"/>
      <c r="F337" s="26"/>
      <c r="G337" s="69"/>
      <c r="I337" s="26"/>
      <c r="J337" s="69"/>
      <c r="K337" s="69"/>
      <c r="L337" s="67"/>
      <c r="M337" s="69"/>
      <c r="N337" s="71"/>
      <c r="O337" s="72"/>
      <c r="P337" s="26"/>
      <c r="Q337" s="26"/>
      <c r="R337" s="26"/>
      <c r="S337" s="26"/>
    </row>
    <row r="338" spans="2:19" s="66" customFormat="1">
      <c r="B338" s="26"/>
      <c r="C338" s="26"/>
      <c r="D338" s="67"/>
      <c r="E338" s="67"/>
      <c r="F338" s="26"/>
      <c r="G338" s="69"/>
      <c r="I338" s="26"/>
      <c r="J338" s="69"/>
      <c r="K338" s="69"/>
      <c r="L338" s="67"/>
      <c r="M338" s="69"/>
      <c r="N338" s="71"/>
      <c r="O338" s="72"/>
      <c r="P338" s="26"/>
      <c r="Q338" s="26"/>
      <c r="R338" s="26"/>
      <c r="S338" s="26"/>
    </row>
    <row r="339" spans="2:19" s="66" customFormat="1">
      <c r="B339" s="26"/>
      <c r="C339" s="26"/>
      <c r="D339" s="67"/>
      <c r="E339" s="67"/>
      <c r="F339" s="26"/>
      <c r="G339" s="69"/>
      <c r="I339" s="26"/>
      <c r="J339" s="69"/>
      <c r="K339" s="69"/>
      <c r="L339" s="67"/>
      <c r="M339" s="69"/>
      <c r="N339" s="71"/>
      <c r="O339" s="72"/>
      <c r="P339" s="26"/>
      <c r="Q339" s="26"/>
      <c r="R339" s="26"/>
      <c r="S339" s="26"/>
    </row>
    <row r="340" spans="2:19" s="66" customFormat="1">
      <c r="B340" s="26"/>
      <c r="C340" s="26"/>
      <c r="D340" s="67"/>
      <c r="E340" s="67"/>
      <c r="F340" s="26"/>
      <c r="G340" s="69"/>
      <c r="I340" s="26"/>
      <c r="J340" s="69"/>
      <c r="K340" s="69"/>
      <c r="L340" s="67"/>
      <c r="M340" s="69"/>
      <c r="N340" s="71"/>
      <c r="O340" s="72"/>
      <c r="P340" s="26"/>
      <c r="Q340" s="26"/>
      <c r="R340" s="26"/>
      <c r="S340" s="26"/>
    </row>
    <row r="341" spans="2:19" s="66" customFormat="1">
      <c r="B341" s="26"/>
      <c r="C341" s="26"/>
      <c r="D341" s="67"/>
      <c r="E341" s="67"/>
      <c r="F341" s="26"/>
      <c r="G341" s="69"/>
      <c r="I341" s="26"/>
      <c r="J341" s="69"/>
      <c r="K341" s="69"/>
      <c r="L341" s="67"/>
      <c r="M341" s="69"/>
      <c r="N341" s="71"/>
      <c r="O341" s="72"/>
      <c r="P341" s="26"/>
      <c r="Q341" s="26"/>
      <c r="R341" s="26"/>
      <c r="S341" s="26"/>
    </row>
    <row r="342" spans="2:19" s="66" customFormat="1">
      <c r="B342" s="26"/>
      <c r="C342" s="26"/>
      <c r="D342" s="67"/>
      <c r="E342" s="67"/>
      <c r="F342" s="26"/>
      <c r="G342" s="69"/>
      <c r="I342" s="26"/>
      <c r="J342" s="69"/>
      <c r="K342" s="69"/>
      <c r="L342" s="67"/>
      <c r="M342" s="69"/>
      <c r="N342" s="71"/>
      <c r="O342" s="72"/>
      <c r="P342" s="26"/>
      <c r="Q342" s="26"/>
      <c r="R342" s="26"/>
      <c r="S342" s="26"/>
    </row>
    <row r="343" spans="2:19" s="66" customFormat="1">
      <c r="B343" s="26"/>
      <c r="C343" s="26"/>
      <c r="D343" s="67"/>
      <c r="E343" s="67"/>
      <c r="F343" s="26"/>
      <c r="G343" s="69"/>
      <c r="I343" s="26"/>
      <c r="J343" s="69"/>
      <c r="K343" s="69"/>
      <c r="L343" s="67"/>
      <c r="M343" s="69"/>
      <c r="N343" s="71"/>
      <c r="O343" s="72"/>
      <c r="P343" s="26"/>
      <c r="Q343" s="26"/>
      <c r="R343" s="26"/>
      <c r="S343" s="26"/>
    </row>
    <row r="344" spans="2:19" s="66" customFormat="1">
      <c r="B344" s="26"/>
      <c r="C344" s="26"/>
      <c r="D344" s="67"/>
      <c r="E344" s="67"/>
      <c r="F344" s="26"/>
      <c r="G344" s="69"/>
      <c r="I344" s="26"/>
      <c r="J344" s="69"/>
      <c r="K344" s="69"/>
      <c r="L344" s="67"/>
      <c r="M344" s="69"/>
      <c r="N344" s="71"/>
      <c r="O344" s="72"/>
      <c r="P344" s="26"/>
      <c r="Q344" s="26"/>
      <c r="R344" s="26"/>
      <c r="S344" s="26"/>
    </row>
    <row r="345" spans="2:19" s="66" customFormat="1">
      <c r="B345" s="26"/>
      <c r="C345" s="26"/>
      <c r="D345" s="67"/>
      <c r="E345" s="67"/>
      <c r="F345" s="26"/>
      <c r="G345" s="69"/>
      <c r="I345" s="26"/>
      <c r="J345" s="69"/>
      <c r="K345" s="69"/>
      <c r="L345" s="67"/>
      <c r="M345" s="69"/>
      <c r="N345" s="71"/>
      <c r="O345" s="72"/>
      <c r="P345" s="26"/>
      <c r="Q345" s="26"/>
      <c r="R345" s="26"/>
      <c r="S345" s="26"/>
    </row>
    <row r="346" spans="2:19" s="66" customFormat="1">
      <c r="B346" s="26"/>
      <c r="C346" s="26"/>
      <c r="D346" s="67"/>
      <c r="E346" s="67"/>
      <c r="F346" s="26"/>
      <c r="G346" s="69"/>
      <c r="I346" s="26"/>
      <c r="J346" s="69"/>
      <c r="K346" s="69"/>
      <c r="L346" s="67"/>
      <c r="M346" s="69"/>
      <c r="N346" s="71"/>
      <c r="O346" s="72"/>
      <c r="P346" s="26"/>
      <c r="Q346" s="26"/>
      <c r="R346" s="26"/>
      <c r="S346" s="26"/>
    </row>
    <row r="347" spans="2:19" s="66" customFormat="1">
      <c r="B347" s="26"/>
      <c r="C347" s="26"/>
      <c r="D347" s="67"/>
      <c r="E347" s="67"/>
      <c r="F347" s="26"/>
      <c r="G347" s="69"/>
      <c r="I347" s="26"/>
      <c r="J347" s="69"/>
      <c r="K347" s="69"/>
      <c r="L347" s="67"/>
      <c r="M347" s="69"/>
      <c r="N347" s="71"/>
      <c r="O347" s="72"/>
      <c r="P347" s="26"/>
      <c r="Q347" s="26"/>
      <c r="R347" s="26"/>
      <c r="S347" s="26"/>
    </row>
    <row r="348" spans="2:19" s="66" customFormat="1">
      <c r="B348" s="26"/>
      <c r="C348" s="26"/>
      <c r="D348" s="67"/>
      <c r="E348" s="67"/>
      <c r="F348" s="26"/>
      <c r="G348" s="69"/>
      <c r="I348" s="26"/>
      <c r="J348" s="69"/>
      <c r="K348" s="69"/>
      <c r="L348" s="67"/>
      <c r="M348" s="69"/>
      <c r="N348" s="71"/>
      <c r="O348" s="72"/>
      <c r="P348" s="26"/>
      <c r="Q348" s="26"/>
      <c r="R348" s="26"/>
      <c r="S348" s="26"/>
    </row>
    <row r="349" spans="2:19" s="66" customFormat="1">
      <c r="B349" s="26"/>
      <c r="C349" s="26"/>
      <c r="D349" s="67"/>
      <c r="E349" s="67"/>
      <c r="F349" s="26"/>
      <c r="G349" s="69"/>
      <c r="I349" s="26"/>
      <c r="J349" s="69"/>
      <c r="K349" s="69"/>
      <c r="L349" s="67"/>
      <c r="M349" s="69"/>
      <c r="N349" s="71"/>
      <c r="O349" s="72"/>
      <c r="P349" s="26"/>
      <c r="Q349" s="26"/>
      <c r="R349" s="26"/>
      <c r="S349" s="26"/>
    </row>
    <row r="350" spans="2:19" s="66" customFormat="1">
      <c r="B350" s="26"/>
      <c r="C350" s="26"/>
      <c r="D350" s="67"/>
      <c r="E350" s="67"/>
      <c r="F350" s="26"/>
      <c r="G350" s="69"/>
      <c r="I350" s="26"/>
      <c r="J350" s="69"/>
      <c r="K350" s="69"/>
      <c r="L350" s="67"/>
      <c r="M350" s="69"/>
      <c r="N350" s="71"/>
      <c r="O350" s="72"/>
      <c r="P350" s="26"/>
      <c r="Q350" s="26"/>
      <c r="R350" s="26"/>
      <c r="S350" s="26"/>
    </row>
    <row r="351" spans="2:19" s="66" customFormat="1">
      <c r="B351" s="26"/>
      <c r="C351" s="26"/>
      <c r="D351" s="67"/>
      <c r="E351" s="67"/>
      <c r="F351" s="26"/>
      <c r="G351" s="69"/>
      <c r="I351" s="26"/>
      <c r="J351" s="69"/>
      <c r="K351" s="69"/>
      <c r="L351" s="67"/>
      <c r="M351" s="69"/>
      <c r="N351" s="71"/>
      <c r="O351" s="72"/>
      <c r="P351" s="26"/>
      <c r="Q351" s="26"/>
      <c r="R351" s="26"/>
      <c r="S351" s="26"/>
    </row>
    <row r="352" spans="2:19" s="66" customFormat="1">
      <c r="B352" s="26"/>
      <c r="C352" s="26"/>
      <c r="D352" s="67"/>
      <c r="E352" s="67"/>
      <c r="F352" s="26"/>
      <c r="G352" s="69"/>
      <c r="I352" s="26"/>
      <c r="J352" s="69"/>
      <c r="K352" s="69"/>
      <c r="L352" s="67"/>
      <c r="M352" s="69"/>
      <c r="N352" s="71"/>
      <c r="O352" s="72"/>
      <c r="P352" s="26"/>
      <c r="Q352" s="26"/>
      <c r="R352" s="26"/>
      <c r="S352" s="26"/>
    </row>
    <row r="353" spans="1:19" s="66" customFormat="1">
      <c r="B353" s="26"/>
      <c r="C353" s="26"/>
      <c r="D353" s="67"/>
      <c r="E353" s="67"/>
      <c r="F353" s="26"/>
      <c r="G353" s="69"/>
      <c r="I353" s="26"/>
      <c r="J353" s="69"/>
      <c r="K353" s="69"/>
      <c r="L353" s="67"/>
      <c r="M353" s="69"/>
      <c r="N353" s="71"/>
      <c r="O353" s="72"/>
      <c r="P353" s="26"/>
      <c r="Q353" s="26"/>
      <c r="R353" s="26"/>
      <c r="S353" s="26"/>
    </row>
    <row r="354" spans="1:19" s="66" customFormat="1">
      <c r="B354" s="26"/>
      <c r="C354" s="26"/>
      <c r="D354" s="67"/>
      <c r="E354" s="67"/>
      <c r="F354" s="26"/>
      <c r="G354" s="69"/>
      <c r="I354" s="26"/>
      <c r="J354" s="69"/>
      <c r="K354" s="69"/>
      <c r="L354" s="67"/>
      <c r="M354" s="69"/>
      <c r="N354" s="71"/>
      <c r="O354" s="72"/>
      <c r="P354" s="26"/>
      <c r="Q354" s="26"/>
      <c r="R354" s="26"/>
      <c r="S354" s="26"/>
    </row>
    <row r="355" spans="1:19" s="66" customFormat="1">
      <c r="B355" s="26"/>
      <c r="C355" s="26"/>
      <c r="D355" s="67"/>
      <c r="E355" s="67"/>
      <c r="F355" s="26"/>
      <c r="G355" s="69"/>
      <c r="I355" s="26"/>
      <c r="J355" s="69"/>
      <c r="K355" s="69"/>
      <c r="L355" s="67"/>
      <c r="M355" s="69"/>
      <c r="N355" s="71"/>
      <c r="O355" s="72"/>
      <c r="P355" s="26"/>
      <c r="Q355" s="26"/>
      <c r="R355" s="26"/>
      <c r="S355" s="26"/>
    </row>
    <row r="356" spans="1:19" s="66" customFormat="1">
      <c r="B356" s="26"/>
      <c r="C356" s="26"/>
      <c r="D356" s="67"/>
      <c r="E356" s="67"/>
      <c r="F356" s="26"/>
      <c r="G356" s="69"/>
      <c r="I356" s="26"/>
      <c r="J356" s="69"/>
      <c r="K356" s="69"/>
      <c r="L356" s="67"/>
      <c r="M356" s="69"/>
      <c r="N356" s="71"/>
      <c r="O356" s="72"/>
      <c r="P356" s="26"/>
      <c r="Q356" s="26"/>
      <c r="R356" s="26"/>
      <c r="S356" s="26"/>
    </row>
    <row r="357" spans="1:19" s="66" customFormat="1">
      <c r="B357" s="26"/>
      <c r="C357" s="26"/>
      <c r="D357" s="67"/>
      <c r="E357" s="67"/>
      <c r="F357" s="26"/>
      <c r="G357" s="69"/>
      <c r="I357" s="26"/>
      <c r="J357" s="69"/>
      <c r="K357" s="69"/>
      <c r="L357" s="67"/>
      <c r="M357" s="69"/>
      <c r="N357" s="71"/>
      <c r="O357" s="72"/>
      <c r="P357" s="26"/>
      <c r="Q357" s="26"/>
      <c r="R357" s="26"/>
      <c r="S357" s="26"/>
    </row>
    <row r="358" spans="1:19" s="66" customFormat="1">
      <c r="B358" s="26"/>
      <c r="C358" s="26"/>
      <c r="D358" s="67"/>
      <c r="E358" s="67"/>
      <c r="F358" s="26"/>
      <c r="G358" s="69"/>
      <c r="I358" s="26"/>
      <c r="J358" s="69"/>
      <c r="K358" s="69"/>
      <c r="L358" s="67"/>
      <c r="M358" s="69"/>
      <c r="N358" s="71"/>
      <c r="O358" s="72"/>
      <c r="P358" s="26"/>
      <c r="Q358" s="26"/>
      <c r="R358" s="26"/>
      <c r="S358" s="26"/>
    </row>
    <row r="359" spans="1:19" s="66" customFormat="1">
      <c r="B359" s="26"/>
      <c r="C359" s="26"/>
      <c r="D359" s="67"/>
      <c r="E359" s="67"/>
      <c r="F359" s="26"/>
      <c r="G359" s="69"/>
      <c r="I359" s="26"/>
      <c r="J359" s="69"/>
      <c r="K359" s="69"/>
      <c r="L359" s="67"/>
      <c r="M359" s="69"/>
      <c r="N359" s="71"/>
      <c r="O359" s="72"/>
      <c r="P359" s="26"/>
      <c r="Q359" s="26"/>
      <c r="R359" s="26"/>
      <c r="S359" s="26"/>
    </row>
    <row r="360" spans="1:19">
      <c r="A360" s="26"/>
    </row>
    <row r="361" spans="1:19">
      <c r="A361" s="26"/>
    </row>
    <row r="362" spans="1:19">
      <c r="A362" s="26"/>
    </row>
    <row r="363" spans="1:19">
      <c r="A363" s="26"/>
    </row>
    <row r="364" spans="1:19">
      <c r="A364" s="26"/>
    </row>
    <row r="365" spans="1:19">
      <c r="A365" s="26"/>
    </row>
    <row r="366" spans="1:19">
      <c r="A366" s="26"/>
    </row>
    <row r="367" spans="1:19">
      <c r="A367" s="26"/>
    </row>
    <row r="368" spans="1:19">
      <c r="A368" s="26"/>
    </row>
    <row r="369" spans="1:19">
      <c r="A369" s="26"/>
    </row>
    <row r="370" spans="1:19">
      <c r="A370" s="26"/>
    </row>
    <row r="371" spans="1:19">
      <c r="A371" s="26"/>
    </row>
    <row r="372" spans="1:19">
      <c r="A372" s="26"/>
    </row>
    <row r="373" spans="1:19">
      <c r="A373" s="26"/>
    </row>
    <row r="374" spans="1:19">
      <c r="A374" s="26"/>
    </row>
    <row r="375" spans="1:19" s="66" customFormat="1">
      <c r="B375" s="26"/>
      <c r="C375" s="26"/>
      <c r="D375" s="67"/>
      <c r="E375" s="67"/>
      <c r="F375" s="26"/>
      <c r="G375" s="69"/>
      <c r="I375" s="26"/>
      <c r="J375" s="69"/>
      <c r="K375" s="69"/>
      <c r="L375" s="67"/>
      <c r="M375" s="69"/>
      <c r="N375" s="71"/>
      <c r="O375" s="72"/>
      <c r="P375" s="26"/>
      <c r="Q375" s="26"/>
      <c r="R375" s="26"/>
      <c r="S375" s="26"/>
    </row>
    <row r="376" spans="1:19" s="66" customFormat="1">
      <c r="B376" s="26"/>
      <c r="C376" s="26"/>
      <c r="D376" s="67"/>
      <c r="E376" s="67"/>
      <c r="F376" s="26"/>
      <c r="G376" s="69"/>
      <c r="I376" s="26"/>
      <c r="J376" s="69"/>
      <c r="K376" s="69"/>
      <c r="L376" s="67"/>
      <c r="M376" s="69"/>
      <c r="N376" s="71"/>
      <c r="O376" s="72"/>
      <c r="P376" s="26"/>
      <c r="Q376" s="26"/>
      <c r="R376" s="26"/>
      <c r="S376" s="26"/>
    </row>
    <row r="377" spans="1:19" s="66" customFormat="1">
      <c r="B377" s="26"/>
      <c r="C377" s="26"/>
      <c r="D377" s="67"/>
      <c r="E377" s="67"/>
      <c r="F377" s="26"/>
      <c r="G377" s="69"/>
      <c r="I377" s="26"/>
      <c r="J377" s="69"/>
      <c r="K377" s="69"/>
      <c r="L377" s="67"/>
      <c r="M377" s="69"/>
      <c r="N377" s="71"/>
      <c r="O377" s="72"/>
      <c r="P377" s="26"/>
      <c r="Q377" s="26"/>
      <c r="R377" s="26"/>
      <c r="S377" s="26"/>
    </row>
    <row r="378" spans="1:19" s="66" customFormat="1">
      <c r="B378" s="26"/>
      <c r="C378" s="26"/>
      <c r="D378" s="67"/>
      <c r="E378" s="67"/>
      <c r="F378" s="26"/>
      <c r="G378" s="69"/>
      <c r="I378" s="26"/>
      <c r="J378" s="69"/>
      <c r="K378" s="69"/>
      <c r="L378" s="67"/>
      <c r="M378" s="69"/>
      <c r="N378" s="71"/>
      <c r="O378" s="72"/>
      <c r="P378" s="26"/>
      <c r="Q378" s="26"/>
      <c r="R378" s="26"/>
      <c r="S378" s="26"/>
    </row>
    <row r="379" spans="1:19" s="66" customFormat="1">
      <c r="B379" s="26"/>
      <c r="C379" s="26"/>
      <c r="D379" s="67"/>
      <c r="E379" s="67"/>
      <c r="F379" s="26"/>
      <c r="G379" s="69"/>
      <c r="I379" s="26"/>
      <c r="J379" s="69"/>
      <c r="K379" s="69"/>
      <c r="L379" s="67"/>
      <c r="M379" s="69"/>
      <c r="N379" s="71"/>
      <c r="O379" s="72"/>
      <c r="P379" s="26"/>
      <c r="Q379" s="26"/>
      <c r="R379" s="26"/>
      <c r="S379" s="26"/>
    </row>
    <row r="380" spans="1:19" s="66" customFormat="1">
      <c r="B380" s="26"/>
      <c r="C380" s="26"/>
      <c r="D380" s="67"/>
      <c r="E380" s="67"/>
      <c r="F380" s="26"/>
      <c r="G380" s="69"/>
      <c r="I380" s="26"/>
      <c r="J380" s="69"/>
      <c r="K380" s="69"/>
      <c r="L380" s="67"/>
      <c r="M380" s="69"/>
      <c r="N380" s="71"/>
      <c r="O380" s="72"/>
      <c r="P380" s="26"/>
      <c r="Q380" s="26"/>
      <c r="R380" s="26"/>
      <c r="S380" s="26"/>
    </row>
    <row r="381" spans="1:19" s="66" customFormat="1">
      <c r="B381" s="26"/>
      <c r="C381" s="26"/>
      <c r="D381" s="67"/>
      <c r="E381" s="67"/>
      <c r="F381" s="26"/>
      <c r="G381" s="69"/>
      <c r="I381" s="26"/>
      <c r="J381" s="69"/>
      <c r="K381" s="69"/>
      <c r="L381" s="67"/>
      <c r="M381" s="69"/>
      <c r="N381" s="71"/>
      <c r="O381" s="72"/>
      <c r="P381" s="26"/>
      <c r="Q381" s="26"/>
      <c r="R381" s="26"/>
      <c r="S381" s="26"/>
    </row>
    <row r="382" spans="1:19" s="66" customFormat="1">
      <c r="B382" s="26"/>
      <c r="C382" s="26"/>
      <c r="D382" s="67"/>
      <c r="E382" s="67"/>
      <c r="F382" s="26"/>
      <c r="G382" s="69"/>
      <c r="I382" s="26"/>
      <c r="J382" s="69"/>
      <c r="K382" s="69"/>
      <c r="L382" s="67"/>
      <c r="M382" s="69"/>
      <c r="N382" s="71"/>
      <c r="O382" s="72"/>
      <c r="P382" s="26"/>
      <c r="Q382" s="26"/>
      <c r="R382" s="26"/>
      <c r="S382" s="26"/>
    </row>
    <row r="383" spans="1:19" s="66" customFormat="1">
      <c r="B383" s="26"/>
      <c r="C383" s="26"/>
      <c r="D383" s="67"/>
      <c r="E383" s="67"/>
      <c r="F383" s="26"/>
      <c r="G383" s="69"/>
      <c r="I383" s="26"/>
      <c r="J383" s="69"/>
      <c r="K383" s="69"/>
      <c r="L383" s="67"/>
      <c r="M383" s="69"/>
      <c r="N383" s="71"/>
      <c r="O383" s="72"/>
      <c r="P383" s="26"/>
      <c r="Q383" s="26"/>
      <c r="R383" s="26"/>
      <c r="S383" s="26"/>
    </row>
    <row r="384" spans="1:19" s="66" customFormat="1">
      <c r="B384" s="26"/>
      <c r="C384" s="26"/>
      <c r="D384" s="67"/>
      <c r="E384" s="67"/>
      <c r="F384" s="26"/>
      <c r="G384" s="69"/>
      <c r="I384" s="26"/>
      <c r="J384" s="69"/>
      <c r="K384" s="69"/>
      <c r="L384" s="67"/>
      <c r="M384" s="69"/>
      <c r="N384" s="71"/>
      <c r="O384" s="72"/>
      <c r="P384" s="26"/>
      <c r="Q384" s="26"/>
      <c r="R384" s="26"/>
      <c r="S384" s="26"/>
    </row>
    <row r="385" spans="2:19" s="66" customFormat="1">
      <c r="B385" s="26"/>
      <c r="C385" s="26"/>
      <c r="D385" s="67"/>
      <c r="E385" s="67"/>
      <c r="F385" s="26"/>
      <c r="G385" s="69"/>
      <c r="I385" s="26"/>
      <c r="J385" s="69"/>
      <c r="K385" s="69"/>
      <c r="L385" s="67"/>
      <c r="M385" s="69"/>
      <c r="N385" s="71"/>
      <c r="O385" s="72"/>
      <c r="P385" s="26"/>
      <c r="Q385" s="26"/>
      <c r="R385" s="26"/>
      <c r="S385" s="26"/>
    </row>
    <row r="386" spans="2:19" s="66" customFormat="1">
      <c r="B386" s="26"/>
      <c r="C386" s="26"/>
      <c r="D386" s="67"/>
      <c r="E386" s="67"/>
      <c r="F386" s="26"/>
      <c r="G386" s="69"/>
      <c r="I386" s="26"/>
      <c r="J386" s="69"/>
      <c r="K386" s="69"/>
      <c r="L386" s="67"/>
      <c r="M386" s="69"/>
      <c r="N386" s="71"/>
      <c r="O386" s="72"/>
      <c r="P386" s="26"/>
      <c r="Q386" s="26"/>
      <c r="R386" s="26"/>
      <c r="S386" s="26"/>
    </row>
    <row r="387" spans="2:19" s="66" customFormat="1">
      <c r="B387" s="26"/>
      <c r="C387" s="26"/>
      <c r="D387" s="67"/>
      <c r="E387" s="67"/>
      <c r="F387" s="26"/>
      <c r="G387" s="69"/>
      <c r="I387" s="26"/>
      <c r="J387" s="69"/>
      <c r="K387" s="69"/>
      <c r="L387" s="67"/>
      <c r="M387" s="69"/>
      <c r="N387" s="71"/>
      <c r="O387" s="72"/>
      <c r="P387" s="26"/>
      <c r="Q387" s="26"/>
      <c r="R387" s="26"/>
      <c r="S387" s="26"/>
    </row>
    <row r="388" spans="2:19" s="66" customFormat="1">
      <c r="B388" s="26"/>
      <c r="C388" s="26"/>
      <c r="D388" s="67"/>
      <c r="E388" s="67"/>
      <c r="F388" s="26"/>
      <c r="G388" s="69"/>
      <c r="I388" s="26"/>
      <c r="J388" s="69"/>
      <c r="K388" s="69"/>
      <c r="L388" s="67"/>
      <c r="M388" s="69"/>
      <c r="N388" s="71"/>
      <c r="O388" s="72"/>
      <c r="P388" s="26"/>
      <c r="Q388" s="26"/>
      <c r="R388" s="26"/>
      <c r="S388" s="26"/>
    </row>
    <row r="389" spans="2:19" s="66" customFormat="1">
      <c r="B389" s="26"/>
      <c r="C389" s="26"/>
      <c r="D389" s="67"/>
      <c r="E389" s="67"/>
      <c r="F389" s="26"/>
      <c r="G389" s="69"/>
      <c r="I389" s="26"/>
      <c r="J389" s="69"/>
      <c r="K389" s="69"/>
      <c r="L389" s="67"/>
      <c r="M389" s="69"/>
      <c r="N389" s="71"/>
      <c r="O389" s="72"/>
      <c r="P389" s="26"/>
      <c r="Q389" s="26"/>
      <c r="R389" s="26"/>
      <c r="S389" s="26"/>
    </row>
    <row r="390" spans="2:19" s="66" customFormat="1">
      <c r="B390" s="26"/>
      <c r="C390" s="26"/>
      <c r="D390" s="67"/>
      <c r="E390" s="67"/>
      <c r="F390" s="26"/>
      <c r="G390" s="69"/>
      <c r="I390" s="26"/>
      <c r="J390" s="69"/>
      <c r="K390" s="69"/>
      <c r="L390" s="67"/>
      <c r="M390" s="69"/>
      <c r="N390" s="71"/>
      <c r="O390" s="72"/>
      <c r="P390" s="26"/>
      <c r="Q390" s="26"/>
      <c r="R390" s="26"/>
      <c r="S390" s="26"/>
    </row>
    <row r="391" spans="2:19" s="66" customFormat="1">
      <c r="B391" s="26"/>
      <c r="C391" s="26"/>
      <c r="D391" s="67"/>
      <c r="E391" s="67"/>
      <c r="F391" s="26"/>
      <c r="G391" s="69"/>
      <c r="I391" s="26"/>
      <c r="J391" s="69"/>
      <c r="K391" s="69"/>
      <c r="L391" s="67"/>
      <c r="M391" s="69"/>
      <c r="N391" s="71"/>
      <c r="O391" s="72"/>
      <c r="P391" s="26"/>
      <c r="Q391" s="26"/>
      <c r="R391" s="26"/>
      <c r="S391" s="26"/>
    </row>
    <row r="392" spans="2:19" s="66" customFormat="1">
      <c r="B392" s="26"/>
      <c r="C392" s="26"/>
      <c r="D392" s="67"/>
      <c r="E392" s="67"/>
      <c r="F392" s="26"/>
      <c r="G392" s="69"/>
      <c r="I392" s="26"/>
      <c r="J392" s="69"/>
      <c r="K392" s="69"/>
      <c r="L392" s="67"/>
      <c r="M392" s="69"/>
      <c r="N392" s="71"/>
      <c r="O392" s="72"/>
      <c r="P392" s="26"/>
      <c r="Q392" s="26"/>
      <c r="R392" s="26"/>
      <c r="S392" s="26"/>
    </row>
    <row r="393" spans="2:19" s="66" customFormat="1">
      <c r="B393" s="26"/>
      <c r="C393" s="26"/>
      <c r="D393" s="67"/>
      <c r="E393" s="67"/>
      <c r="F393" s="26"/>
      <c r="G393" s="69"/>
      <c r="I393" s="26"/>
      <c r="J393" s="69"/>
      <c r="K393" s="69"/>
      <c r="L393" s="67"/>
      <c r="M393" s="69"/>
      <c r="N393" s="71"/>
      <c r="O393" s="72"/>
      <c r="P393" s="26"/>
      <c r="Q393" s="26"/>
      <c r="R393" s="26"/>
      <c r="S393" s="26"/>
    </row>
    <row r="394" spans="2:19" s="66" customFormat="1">
      <c r="B394" s="26"/>
      <c r="C394" s="26"/>
      <c r="D394" s="67"/>
      <c r="E394" s="67"/>
      <c r="F394" s="26"/>
      <c r="G394" s="69"/>
      <c r="I394" s="26"/>
      <c r="J394" s="69"/>
      <c r="K394" s="69"/>
      <c r="L394" s="67"/>
      <c r="M394" s="69"/>
      <c r="N394" s="71"/>
      <c r="O394" s="72"/>
      <c r="P394" s="26"/>
      <c r="Q394" s="26"/>
      <c r="R394" s="26"/>
      <c r="S394" s="26"/>
    </row>
    <row r="395" spans="2:19" s="66" customFormat="1">
      <c r="B395" s="26"/>
      <c r="C395" s="26"/>
      <c r="D395" s="67"/>
      <c r="E395" s="67"/>
      <c r="F395" s="26"/>
      <c r="G395" s="69"/>
      <c r="I395" s="26"/>
      <c r="J395" s="69"/>
      <c r="K395" s="69"/>
      <c r="L395" s="67"/>
      <c r="M395" s="69"/>
      <c r="N395" s="71"/>
      <c r="O395" s="72"/>
      <c r="P395" s="26"/>
      <c r="Q395" s="26"/>
      <c r="R395" s="26"/>
      <c r="S395" s="26"/>
    </row>
    <row r="396" spans="2:19" s="66" customFormat="1">
      <c r="B396" s="26"/>
      <c r="C396" s="26"/>
      <c r="D396" s="67"/>
      <c r="E396" s="67"/>
      <c r="F396" s="26"/>
      <c r="G396" s="69"/>
      <c r="I396" s="26"/>
      <c r="J396" s="69"/>
      <c r="K396" s="69"/>
      <c r="L396" s="67"/>
      <c r="M396" s="69"/>
      <c r="N396" s="71"/>
      <c r="O396" s="72"/>
      <c r="P396" s="26"/>
      <c r="Q396" s="26"/>
      <c r="R396" s="26"/>
      <c r="S396" s="26"/>
    </row>
    <row r="397" spans="2:19" s="66" customFormat="1">
      <c r="B397" s="26"/>
      <c r="C397" s="26"/>
      <c r="D397" s="67"/>
      <c r="E397" s="67"/>
      <c r="F397" s="26"/>
      <c r="G397" s="69"/>
      <c r="I397" s="26"/>
      <c r="J397" s="69"/>
      <c r="K397" s="69"/>
      <c r="L397" s="67"/>
      <c r="M397" s="69"/>
      <c r="N397" s="71"/>
      <c r="O397" s="72"/>
      <c r="P397" s="26"/>
      <c r="Q397" s="26"/>
      <c r="R397" s="26"/>
      <c r="S397" s="26"/>
    </row>
    <row r="398" spans="2:19" s="66" customFormat="1">
      <c r="B398" s="26"/>
      <c r="C398" s="26"/>
      <c r="D398" s="67"/>
      <c r="E398" s="67"/>
      <c r="F398" s="26"/>
      <c r="G398" s="69"/>
      <c r="I398" s="26"/>
      <c r="J398" s="69"/>
      <c r="K398" s="69"/>
      <c r="L398" s="67"/>
      <c r="M398" s="69"/>
      <c r="N398" s="71"/>
      <c r="O398" s="72"/>
      <c r="P398" s="26"/>
      <c r="Q398" s="26"/>
      <c r="R398" s="26"/>
      <c r="S398" s="26"/>
    </row>
    <row r="399" spans="2:19" s="66" customFormat="1">
      <c r="B399" s="26"/>
      <c r="C399" s="26"/>
      <c r="D399" s="67"/>
      <c r="E399" s="67"/>
      <c r="F399" s="26"/>
      <c r="G399" s="69"/>
      <c r="I399" s="26"/>
      <c r="J399" s="69"/>
      <c r="K399" s="69"/>
      <c r="L399" s="67"/>
      <c r="M399" s="69"/>
      <c r="N399" s="71"/>
      <c r="O399" s="72"/>
      <c r="P399" s="26"/>
      <c r="Q399" s="26"/>
      <c r="R399" s="26"/>
      <c r="S399" s="26"/>
    </row>
    <row r="400" spans="2:19" s="66" customFormat="1">
      <c r="B400" s="26"/>
      <c r="C400" s="26"/>
      <c r="D400" s="67"/>
      <c r="E400" s="67"/>
      <c r="F400" s="26"/>
      <c r="G400" s="69"/>
      <c r="I400" s="26"/>
      <c r="J400" s="69"/>
      <c r="K400" s="69"/>
      <c r="L400" s="67"/>
      <c r="M400" s="69"/>
      <c r="N400" s="71"/>
      <c r="O400" s="72"/>
      <c r="P400" s="26"/>
      <c r="Q400" s="26"/>
      <c r="R400" s="26"/>
      <c r="S400" s="26"/>
    </row>
    <row r="401" spans="2:19" s="66" customFormat="1">
      <c r="B401" s="26"/>
      <c r="C401" s="26"/>
      <c r="D401" s="67"/>
      <c r="E401" s="67"/>
      <c r="F401" s="26"/>
      <c r="G401" s="69"/>
      <c r="I401" s="26"/>
      <c r="J401" s="69"/>
      <c r="K401" s="69"/>
      <c r="L401" s="67"/>
      <c r="M401" s="69"/>
      <c r="N401" s="71"/>
      <c r="O401" s="72"/>
      <c r="P401" s="26"/>
      <c r="Q401" s="26"/>
      <c r="R401" s="26"/>
      <c r="S401" s="26"/>
    </row>
    <row r="402" spans="2:19" s="66" customFormat="1">
      <c r="B402" s="26"/>
      <c r="C402" s="26"/>
      <c r="D402" s="67"/>
      <c r="E402" s="67"/>
      <c r="F402" s="26"/>
      <c r="G402" s="69"/>
      <c r="I402" s="26"/>
      <c r="J402" s="69"/>
      <c r="K402" s="69"/>
      <c r="L402" s="67"/>
      <c r="M402" s="69"/>
      <c r="N402" s="71"/>
      <c r="O402" s="72"/>
      <c r="P402" s="26"/>
      <c r="Q402" s="26"/>
      <c r="R402" s="26"/>
      <c r="S402" s="26"/>
    </row>
    <row r="403" spans="2:19" s="66" customFormat="1">
      <c r="B403" s="26"/>
      <c r="C403" s="26"/>
      <c r="D403" s="67"/>
      <c r="E403" s="67"/>
      <c r="F403" s="26"/>
      <c r="G403" s="69"/>
      <c r="I403" s="26"/>
      <c r="J403" s="69"/>
      <c r="K403" s="69"/>
      <c r="L403" s="67"/>
      <c r="M403" s="69"/>
      <c r="N403" s="71"/>
      <c r="O403" s="72"/>
      <c r="P403" s="26"/>
      <c r="Q403" s="26"/>
      <c r="R403" s="26"/>
      <c r="S403" s="26"/>
    </row>
    <row r="404" spans="2:19" s="66" customFormat="1">
      <c r="B404" s="26"/>
      <c r="C404" s="26"/>
      <c r="D404" s="67"/>
      <c r="E404" s="67"/>
      <c r="F404" s="26"/>
      <c r="G404" s="69"/>
      <c r="I404" s="26"/>
      <c r="J404" s="69"/>
      <c r="K404" s="69"/>
      <c r="L404" s="67"/>
      <c r="M404" s="69"/>
      <c r="N404" s="71"/>
      <c r="O404" s="72"/>
      <c r="P404" s="26"/>
      <c r="Q404" s="26"/>
      <c r="R404" s="26"/>
      <c r="S404" s="26"/>
    </row>
    <row r="405" spans="2:19" s="66" customFormat="1">
      <c r="B405" s="26"/>
      <c r="C405" s="26"/>
      <c r="D405" s="67"/>
      <c r="E405" s="67"/>
      <c r="F405" s="26"/>
      <c r="G405" s="69"/>
      <c r="I405" s="26"/>
      <c r="J405" s="69"/>
      <c r="K405" s="69"/>
      <c r="L405" s="67"/>
      <c r="M405" s="69"/>
      <c r="N405" s="71"/>
      <c r="O405" s="72"/>
      <c r="P405" s="26"/>
      <c r="Q405" s="26"/>
      <c r="R405" s="26"/>
      <c r="S405" s="26"/>
    </row>
    <row r="406" spans="2:19" s="66" customFormat="1">
      <c r="B406" s="26"/>
      <c r="C406" s="26"/>
      <c r="D406" s="67"/>
      <c r="E406" s="67"/>
      <c r="F406" s="26"/>
      <c r="G406" s="69"/>
      <c r="I406" s="26"/>
      <c r="J406" s="69"/>
      <c r="K406" s="69"/>
      <c r="L406" s="67"/>
      <c r="M406" s="69"/>
      <c r="N406" s="71"/>
      <c r="O406" s="72"/>
      <c r="P406" s="26"/>
      <c r="Q406" s="26"/>
      <c r="R406" s="26"/>
      <c r="S406" s="26"/>
    </row>
    <row r="407" spans="2:19" s="66" customFormat="1">
      <c r="B407" s="26"/>
      <c r="C407" s="26"/>
      <c r="D407" s="67"/>
      <c r="E407" s="67"/>
      <c r="F407" s="26"/>
      <c r="G407" s="69"/>
      <c r="I407" s="26"/>
      <c r="J407" s="69"/>
      <c r="K407" s="69"/>
      <c r="L407" s="67"/>
      <c r="M407" s="69"/>
      <c r="N407" s="71"/>
      <c r="O407" s="72"/>
      <c r="P407" s="26"/>
      <c r="Q407" s="26"/>
      <c r="R407" s="26"/>
      <c r="S407" s="26"/>
    </row>
    <row r="408" spans="2:19" s="66" customFormat="1">
      <c r="B408" s="26"/>
      <c r="C408" s="26"/>
      <c r="D408" s="67"/>
      <c r="E408" s="67"/>
      <c r="F408" s="26"/>
      <c r="G408" s="69"/>
      <c r="I408" s="26"/>
      <c r="J408" s="69"/>
      <c r="K408" s="69"/>
      <c r="L408" s="67"/>
      <c r="M408" s="69"/>
      <c r="N408" s="71"/>
      <c r="O408" s="72"/>
      <c r="P408" s="26"/>
      <c r="Q408" s="26"/>
      <c r="R408" s="26"/>
      <c r="S408" s="26"/>
    </row>
    <row r="409" spans="2:19" s="66" customFormat="1">
      <c r="B409" s="26"/>
      <c r="C409" s="26"/>
      <c r="D409" s="67"/>
      <c r="E409" s="67"/>
      <c r="F409" s="26"/>
      <c r="G409" s="69"/>
      <c r="I409" s="26"/>
      <c r="J409" s="69"/>
      <c r="K409" s="69"/>
      <c r="L409" s="67"/>
      <c r="M409" s="69"/>
      <c r="N409" s="71"/>
      <c r="O409" s="72"/>
      <c r="P409" s="26"/>
      <c r="Q409" s="26"/>
      <c r="R409" s="26"/>
      <c r="S409" s="26"/>
    </row>
    <row r="410" spans="2:19" s="66" customFormat="1">
      <c r="B410" s="26"/>
      <c r="C410" s="26"/>
      <c r="D410" s="67"/>
      <c r="E410" s="67"/>
      <c r="F410" s="26"/>
      <c r="G410" s="69"/>
      <c r="I410" s="26"/>
      <c r="J410" s="69"/>
      <c r="K410" s="69"/>
      <c r="L410" s="67"/>
      <c r="M410" s="69"/>
      <c r="N410" s="71"/>
      <c r="O410" s="72"/>
      <c r="P410" s="26"/>
      <c r="Q410" s="26"/>
      <c r="R410" s="26"/>
      <c r="S410" s="26"/>
    </row>
    <row r="411" spans="2:19" s="66" customFormat="1">
      <c r="B411" s="26"/>
      <c r="C411" s="26"/>
      <c r="D411" s="67"/>
      <c r="E411" s="67"/>
      <c r="F411" s="26"/>
      <c r="G411" s="69"/>
      <c r="I411" s="26"/>
      <c r="J411" s="69"/>
      <c r="K411" s="69"/>
      <c r="L411" s="67"/>
      <c r="M411" s="69"/>
      <c r="N411" s="71"/>
      <c r="O411" s="72"/>
      <c r="P411" s="26"/>
      <c r="Q411" s="26"/>
      <c r="R411" s="26"/>
      <c r="S411" s="26"/>
    </row>
    <row r="412" spans="2:19" s="66" customFormat="1">
      <c r="B412" s="26"/>
      <c r="C412" s="26"/>
      <c r="D412" s="67"/>
      <c r="E412" s="67"/>
      <c r="F412" s="26"/>
      <c r="G412" s="69"/>
      <c r="I412" s="26"/>
      <c r="J412" s="69"/>
      <c r="K412" s="69"/>
      <c r="L412" s="67"/>
      <c r="M412" s="69"/>
      <c r="N412" s="71"/>
      <c r="O412" s="72"/>
      <c r="P412" s="26"/>
      <c r="Q412" s="26"/>
      <c r="R412" s="26"/>
      <c r="S412" s="26"/>
    </row>
    <row r="413" spans="2:19" s="66" customFormat="1">
      <c r="B413" s="26"/>
      <c r="C413" s="26"/>
      <c r="D413" s="67"/>
      <c r="E413" s="67"/>
      <c r="F413" s="26"/>
      <c r="G413" s="69"/>
      <c r="I413" s="26"/>
      <c r="J413" s="69"/>
      <c r="K413" s="69"/>
      <c r="L413" s="67"/>
      <c r="M413" s="69"/>
      <c r="N413" s="71"/>
      <c r="O413" s="72"/>
      <c r="P413" s="26"/>
      <c r="Q413" s="26"/>
      <c r="R413" s="26"/>
      <c r="S413" s="26"/>
    </row>
    <row r="414" spans="2:19" s="66" customFormat="1">
      <c r="B414" s="26"/>
      <c r="C414" s="26"/>
      <c r="D414" s="67"/>
      <c r="E414" s="67"/>
      <c r="F414" s="26"/>
      <c r="G414" s="69"/>
      <c r="I414" s="26"/>
      <c r="J414" s="69"/>
      <c r="K414" s="69"/>
      <c r="L414" s="67"/>
      <c r="M414" s="69"/>
      <c r="N414" s="71"/>
      <c r="O414" s="72"/>
      <c r="P414" s="26"/>
      <c r="Q414" s="26"/>
      <c r="R414" s="26"/>
      <c r="S414" s="26"/>
    </row>
    <row r="415" spans="2:19" s="66" customFormat="1">
      <c r="B415" s="26"/>
      <c r="C415" s="26"/>
      <c r="D415" s="67"/>
      <c r="E415" s="67"/>
      <c r="F415" s="26"/>
      <c r="G415" s="69"/>
      <c r="I415" s="26"/>
      <c r="J415" s="69"/>
      <c r="K415" s="69"/>
      <c r="L415" s="67"/>
      <c r="M415" s="69"/>
      <c r="N415" s="71"/>
      <c r="O415" s="72"/>
      <c r="P415" s="26"/>
      <c r="Q415" s="26"/>
      <c r="R415" s="26"/>
      <c r="S415" s="26"/>
    </row>
    <row r="416" spans="2:19" s="66" customFormat="1">
      <c r="B416" s="26"/>
      <c r="C416" s="26"/>
      <c r="D416" s="67"/>
      <c r="E416" s="67"/>
      <c r="F416" s="26"/>
      <c r="G416" s="69"/>
      <c r="I416" s="26"/>
      <c r="J416" s="69"/>
      <c r="K416" s="69"/>
      <c r="L416" s="67"/>
      <c r="M416" s="69"/>
      <c r="N416" s="71"/>
      <c r="O416" s="72"/>
      <c r="P416" s="26"/>
      <c r="Q416" s="26"/>
      <c r="R416" s="26"/>
      <c r="S416" s="26"/>
    </row>
    <row r="417" spans="1:19" s="66" customFormat="1">
      <c r="B417" s="26"/>
      <c r="C417" s="26"/>
      <c r="D417" s="67"/>
      <c r="E417" s="67"/>
      <c r="F417" s="26"/>
      <c r="G417" s="69"/>
      <c r="I417" s="26"/>
      <c r="J417" s="69"/>
      <c r="K417" s="69"/>
      <c r="L417" s="67"/>
      <c r="M417" s="69"/>
      <c r="N417" s="71"/>
      <c r="O417" s="72"/>
      <c r="P417" s="26"/>
      <c r="Q417" s="26"/>
      <c r="R417" s="26"/>
      <c r="S417" s="26"/>
    </row>
    <row r="418" spans="1:19" s="66" customFormat="1">
      <c r="B418" s="26"/>
      <c r="C418" s="26"/>
      <c r="D418" s="67"/>
      <c r="E418" s="67"/>
      <c r="F418" s="26"/>
      <c r="G418" s="69"/>
      <c r="I418" s="26"/>
      <c r="J418" s="69"/>
      <c r="K418" s="69"/>
      <c r="L418" s="67"/>
      <c r="M418" s="69"/>
      <c r="N418" s="71"/>
      <c r="O418" s="72"/>
      <c r="P418" s="26"/>
      <c r="Q418" s="26"/>
      <c r="R418" s="26"/>
      <c r="S418" s="26"/>
    </row>
    <row r="419" spans="1:19" s="66" customFormat="1">
      <c r="B419" s="26"/>
      <c r="C419" s="26"/>
      <c r="D419" s="67"/>
      <c r="E419" s="67"/>
      <c r="F419" s="26"/>
      <c r="G419" s="69"/>
      <c r="I419" s="26"/>
      <c r="J419" s="69"/>
      <c r="K419" s="69"/>
      <c r="L419" s="67"/>
      <c r="M419" s="69"/>
      <c r="N419" s="71"/>
      <c r="O419" s="72"/>
      <c r="P419" s="26"/>
      <c r="Q419" s="26"/>
      <c r="R419" s="26"/>
      <c r="S419" s="26"/>
    </row>
    <row r="420" spans="1:19" s="66" customFormat="1">
      <c r="B420" s="26"/>
      <c r="C420" s="26"/>
      <c r="D420" s="67"/>
      <c r="E420" s="67"/>
      <c r="F420" s="26"/>
      <c r="G420" s="69"/>
      <c r="I420" s="26"/>
      <c r="J420" s="69"/>
      <c r="K420" s="69"/>
      <c r="L420" s="67"/>
      <c r="M420" s="69"/>
      <c r="N420" s="71"/>
      <c r="O420" s="72"/>
      <c r="P420" s="26"/>
      <c r="Q420" s="26"/>
      <c r="R420" s="26"/>
      <c r="S420" s="26"/>
    </row>
    <row r="421" spans="1:19" s="66" customFormat="1">
      <c r="B421" s="26"/>
      <c r="C421" s="26"/>
      <c r="D421" s="67"/>
      <c r="E421" s="67"/>
      <c r="F421" s="26"/>
      <c r="G421" s="69"/>
      <c r="I421" s="26"/>
      <c r="J421" s="69"/>
      <c r="K421" s="69"/>
      <c r="L421" s="67"/>
      <c r="M421" s="69"/>
      <c r="N421" s="71"/>
      <c r="O421" s="72"/>
      <c r="P421" s="26"/>
      <c r="Q421" s="26"/>
      <c r="R421" s="26"/>
      <c r="S421" s="26"/>
    </row>
    <row r="422" spans="1:19" s="66" customFormat="1">
      <c r="B422" s="26"/>
      <c r="C422" s="26"/>
      <c r="D422" s="67"/>
      <c r="E422" s="67"/>
      <c r="F422" s="26"/>
      <c r="G422" s="69"/>
      <c r="I422" s="26"/>
      <c r="J422" s="69"/>
      <c r="K422" s="69"/>
      <c r="L422" s="67"/>
      <c r="M422" s="69"/>
      <c r="N422" s="71"/>
      <c r="O422" s="72"/>
      <c r="P422" s="26"/>
      <c r="Q422" s="26"/>
      <c r="R422" s="26"/>
      <c r="S422" s="26"/>
    </row>
    <row r="423" spans="1:19" s="66" customFormat="1">
      <c r="B423" s="26"/>
      <c r="C423" s="26"/>
      <c r="D423" s="67"/>
      <c r="E423" s="67"/>
      <c r="F423" s="26"/>
      <c r="G423" s="69"/>
      <c r="I423" s="26"/>
      <c r="J423" s="69"/>
      <c r="K423" s="69"/>
      <c r="L423" s="67"/>
      <c r="M423" s="69"/>
      <c r="N423" s="71"/>
      <c r="O423" s="72"/>
      <c r="P423" s="26"/>
      <c r="Q423" s="26"/>
      <c r="R423" s="26"/>
      <c r="S423" s="26"/>
    </row>
    <row r="424" spans="1:19" s="66" customFormat="1">
      <c r="B424" s="26"/>
      <c r="C424" s="26"/>
      <c r="D424" s="67"/>
      <c r="E424" s="67"/>
      <c r="F424" s="26"/>
      <c r="G424" s="69"/>
      <c r="I424" s="26"/>
      <c r="J424" s="69"/>
      <c r="K424" s="69"/>
      <c r="L424" s="67"/>
      <c r="M424" s="69"/>
      <c r="N424" s="71"/>
      <c r="O424" s="72"/>
      <c r="P424" s="26"/>
      <c r="Q424" s="26"/>
      <c r="R424" s="26"/>
      <c r="S424" s="26"/>
    </row>
    <row r="425" spans="1:19" s="66" customFormat="1">
      <c r="B425" s="26"/>
      <c r="C425" s="26"/>
      <c r="D425" s="67"/>
      <c r="E425" s="67"/>
      <c r="F425" s="26"/>
      <c r="G425" s="69"/>
      <c r="I425" s="26"/>
      <c r="J425" s="69"/>
      <c r="K425" s="69"/>
      <c r="L425" s="67"/>
      <c r="M425" s="69"/>
      <c r="N425" s="71"/>
      <c r="O425" s="72"/>
      <c r="P425" s="26"/>
      <c r="Q425" s="26"/>
      <c r="R425" s="26"/>
      <c r="S425" s="26"/>
    </row>
    <row r="426" spans="1:19" s="66" customFormat="1">
      <c r="B426" s="26"/>
      <c r="C426" s="26"/>
      <c r="D426" s="67"/>
      <c r="E426" s="67"/>
      <c r="F426" s="26"/>
      <c r="G426" s="69"/>
      <c r="I426" s="26"/>
      <c r="J426" s="69"/>
      <c r="K426" s="69"/>
      <c r="L426" s="67"/>
      <c r="M426" s="69"/>
      <c r="N426" s="71"/>
      <c r="O426" s="72"/>
      <c r="P426" s="26"/>
      <c r="Q426" s="26"/>
      <c r="R426" s="26"/>
      <c r="S426" s="26"/>
    </row>
    <row r="427" spans="1:19" s="66" customFormat="1">
      <c r="B427" s="26"/>
      <c r="C427" s="26"/>
      <c r="D427" s="67"/>
      <c r="E427" s="67"/>
      <c r="F427" s="26"/>
      <c r="G427" s="69"/>
      <c r="I427" s="26"/>
      <c r="J427" s="69"/>
      <c r="K427" s="69"/>
      <c r="L427" s="67"/>
      <c r="M427" s="69"/>
      <c r="N427" s="71"/>
      <c r="O427" s="72"/>
      <c r="P427" s="26"/>
      <c r="Q427" s="26"/>
      <c r="R427" s="26"/>
      <c r="S427" s="26"/>
    </row>
    <row r="428" spans="1:19" s="66" customFormat="1">
      <c r="B428" s="26"/>
      <c r="C428" s="26"/>
      <c r="D428" s="67"/>
      <c r="E428" s="67"/>
      <c r="F428" s="26"/>
      <c r="G428" s="69"/>
      <c r="I428" s="26"/>
      <c r="J428" s="69"/>
      <c r="K428" s="69"/>
      <c r="L428" s="67"/>
      <c r="M428" s="69"/>
      <c r="N428" s="71"/>
      <c r="O428" s="72"/>
      <c r="P428" s="26"/>
      <c r="Q428" s="26"/>
      <c r="R428" s="26"/>
      <c r="S428" s="26"/>
    </row>
    <row r="429" spans="1:19" s="66" customFormat="1">
      <c r="B429" s="26"/>
      <c r="C429" s="26"/>
      <c r="D429" s="67"/>
      <c r="E429" s="67"/>
      <c r="F429" s="26"/>
      <c r="G429" s="69"/>
      <c r="I429" s="26"/>
      <c r="J429" s="69"/>
      <c r="K429" s="69"/>
      <c r="L429" s="67"/>
      <c r="M429" s="69"/>
      <c r="N429" s="71"/>
      <c r="O429" s="72"/>
      <c r="P429" s="26"/>
      <c r="Q429" s="26"/>
      <c r="R429" s="26"/>
      <c r="S429" s="26"/>
    </row>
    <row r="430" spans="1:19">
      <c r="A430" s="26"/>
    </row>
    <row r="431" spans="1:19">
      <c r="A431" s="26"/>
    </row>
    <row r="432" spans="1:19">
      <c r="A432" s="26"/>
    </row>
    <row r="433" spans="1:19">
      <c r="A433" s="26"/>
    </row>
    <row r="434" spans="1:19">
      <c r="A434" s="26"/>
    </row>
    <row r="435" spans="1:19">
      <c r="A435" s="26"/>
    </row>
    <row r="436" spans="1:19" s="66" customFormat="1">
      <c r="B436" s="26"/>
      <c r="C436" s="26"/>
      <c r="D436" s="67"/>
      <c r="E436" s="67"/>
      <c r="F436" s="26"/>
      <c r="G436" s="69"/>
      <c r="I436" s="26"/>
      <c r="J436" s="69"/>
      <c r="K436" s="69"/>
      <c r="L436" s="67"/>
      <c r="M436" s="69"/>
      <c r="N436" s="71"/>
      <c r="O436" s="72"/>
      <c r="P436" s="26"/>
      <c r="Q436" s="26"/>
      <c r="R436" s="26"/>
      <c r="S436" s="26"/>
    </row>
    <row r="437" spans="1:19" s="66" customFormat="1">
      <c r="B437" s="26"/>
      <c r="C437" s="26"/>
      <c r="D437" s="67"/>
      <c r="E437" s="67"/>
      <c r="F437" s="26"/>
      <c r="G437" s="69"/>
      <c r="I437" s="26"/>
      <c r="J437" s="69"/>
      <c r="K437" s="69"/>
      <c r="L437" s="67"/>
      <c r="M437" s="69"/>
      <c r="N437" s="71"/>
      <c r="O437" s="72"/>
      <c r="P437" s="26"/>
      <c r="Q437" s="26"/>
      <c r="R437" s="26"/>
      <c r="S437" s="26"/>
    </row>
    <row r="438" spans="1:19" s="66" customFormat="1">
      <c r="B438" s="26"/>
      <c r="C438" s="26"/>
      <c r="D438" s="67"/>
      <c r="E438" s="67"/>
      <c r="F438" s="26"/>
      <c r="G438" s="69"/>
      <c r="I438" s="26"/>
      <c r="J438" s="69"/>
      <c r="K438" s="69"/>
      <c r="L438" s="67"/>
      <c r="M438" s="69"/>
      <c r="N438" s="71"/>
      <c r="O438" s="72"/>
      <c r="P438" s="26"/>
      <c r="Q438" s="26"/>
      <c r="R438" s="26"/>
      <c r="S438" s="26"/>
    </row>
    <row r="439" spans="1:19" s="66" customFormat="1">
      <c r="B439" s="26"/>
      <c r="C439" s="26"/>
      <c r="D439" s="67"/>
      <c r="E439" s="67"/>
      <c r="F439" s="26"/>
      <c r="G439" s="69"/>
      <c r="I439" s="26"/>
      <c r="J439" s="69"/>
      <c r="K439" s="69"/>
      <c r="L439" s="67"/>
      <c r="M439" s="69"/>
      <c r="N439" s="71"/>
      <c r="O439" s="72"/>
      <c r="P439" s="26"/>
      <c r="Q439" s="26"/>
      <c r="R439" s="26"/>
      <c r="S439" s="26"/>
    </row>
    <row r="440" spans="1:19" s="66" customFormat="1">
      <c r="B440" s="26"/>
      <c r="C440" s="26"/>
      <c r="D440" s="67"/>
      <c r="E440" s="67"/>
      <c r="F440" s="26"/>
      <c r="G440" s="69"/>
      <c r="I440" s="26"/>
      <c r="J440" s="69"/>
      <c r="K440" s="69"/>
      <c r="L440" s="67"/>
      <c r="M440" s="69"/>
      <c r="N440" s="71"/>
      <c r="O440" s="72"/>
      <c r="P440" s="26"/>
      <c r="Q440" s="26"/>
      <c r="R440" s="26"/>
      <c r="S440" s="26"/>
    </row>
    <row r="441" spans="1:19" s="66" customFormat="1">
      <c r="B441" s="26"/>
      <c r="C441" s="26"/>
      <c r="D441" s="67"/>
      <c r="E441" s="67"/>
      <c r="F441" s="26"/>
      <c r="G441" s="69"/>
      <c r="I441" s="26"/>
      <c r="J441" s="69"/>
      <c r="K441" s="69"/>
      <c r="L441" s="67"/>
      <c r="M441" s="69"/>
      <c r="N441" s="71"/>
      <c r="O441" s="72"/>
      <c r="P441" s="26"/>
      <c r="Q441" s="26"/>
      <c r="R441" s="26"/>
      <c r="S441" s="26"/>
    </row>
    <row r="442" spans="1:19" s="66" customFormat="1">
      <c r="B442" s="26"/>
      <c r="C442" s="26"/>
      <c r="D442" s="67"/>
      <c r="E442" s="67"/>
      <c r="F442" s="26"/>
      <c r="G442" s="69"/>
      <c r="I442" s="26"/>
      <c r="J442" s="69"/>
      <c r="K442" s="69"/>
      <c r="L442" s="67"/>
      <c r="M442" s="69"/>
      <c r="N442" s="71"/>
      <c r="O442" s="72"/>
      <c r="P442" s="26"/>
      <c r="Q442" s="26"/>
      <c r="R442" s="26"/>
      <c r="S442" s="26"/>
    </row>
    <row r="443" spans="1:19" s="66" customFormat="1">
      <c r="B443" s="26"/>
      <c r="C443" s="26"/>
      <c r="D443" s="67"/>
      <c r="E443" s="67"/>
      <c r="F443" s="26"/>
      <c r="G443" s="69"/>
      <c r="I443" s="26"/>
      <c r="J443" s="69"/>
      <c r="K443" s="69"/>
      <c r="L443" s="67"/>
      <c r="M443" s="69"/>
      <c r="N443" s="71"/>
      <c r="O443" s="72"/>
      <c r="P443" s="26"/>
      <c r="Q443" s="26"/>
      <c r="R443" s="26"/>
      <c r="S443" s="26"/>
    </row>
    <row r="444" spans="1:19" s="66" customFormat="1">
      <c r="B444" s="26"/>
      <c r="C444" s="26"/>
      <c r="D444" s="67"/>
      <c r="E444" s="67"/>
      <c r="F444" s="26"/>
      <c r="G444" s="69"/>
      <c r="I444" s="26"/>
      <c r="J444" s="69"/>
      <c r="K444" s="69"/>
      <c r="L444" s="67"/>
      <c r="M444" s="69"/>
      <c r="N444" s="71"/>
      <c r="O444" s="72"/>
      <c r="P444" s="26"/>
      <c r="Q444" s="26"/>
      <c r="R444" s="26"/>
      <c r="S444" s="26"/>
    </row>
    <row r="445" spans="1:19" s="66" customFormat="1">
      <c r="B445" s="26"/>
      <c r="C445" s="26"/>
      <c r="D445" s="67"/>
      <c r="E445" s="67"/>
      <c r="F445" s="26"/>
      <c r="G445" s="69"/>
      <c r="I445" s="26"/>
      <c r="J445" s="69"/>
      <c r="K445" s="69"/>
      <c r="L445" s="67"/>
      <c r="M445" s="69"/>
      <c r="N445" s="71"/>
      <c r="O445" s="72"/>
      <c r="P445" s="26"/>
      <c r="Q445" s="26"/>
      <c r="R445" s="26"/>
      <c r="S445" s="26"/>
    </row>
    <row r="446" spans="1:19" s="66" customFormat="1">
      <c r="B446" s="26"/>
      <c r="C446" s="26"/>
      <c r="D446" s="67"/>
      <c r="E446" s="67"/>
      <c r="F446" s="26"/>
      <c r="G446" s="69"/>
      <c r="I446" s="26"/>
      <c r="J446" s="69"/>
      <c r="K446" s="69"/>
      <c r="L446" s="67"/>
      <c r="M446" s="69"/>
      <c r="N446" s="71"/>
      <c r="O446" s="72"/>
      <c r="P446" s="26"/>
      <c r="Q446" s="26"/>
      <c r="R446" s="26"/>
      <c r="S446" s="26"/>
    </row>
    <row r="447" spans="1:19" s="66" customFormat="1">
      <c r="B447" s="26"/>
      <c r="C447" s="26"/>
      <c r="D447" s="67"/>
      <c r="E447" s="67"/>
      <c r="F447" s="26"/>
      <c r="G447" s="69"/>
      <c r="I447" s="26"/>
      <c r="J447" s="69"/>
      <c r="K447" s="69"/>
      <c r="L447" s="67"/>
      <c r="M447" s="69"/>
      <c r="N447" s="71"/>
      <c r="O447" s="72"/>
      <c r="P447" s="26"/>
      <c r="Q447" s="26"/>
      <c r="R447" s="26"/>
      <c r="S447" s="26"/>
    </row>
    <row r="448" spans="1:19" s="66" customFormat="1">
      <c r="B448" s="26"/>
      <c r="C448" s="26"/>
      <c r="D448" s="67"/>
      <c r="E448" s="67"/>
      <c r="F448" s="26"/>
      <c r="G448" s="69"/>
      <c r="I448" s="26"/>
      <c r="J448" s="69"/>
      <c r="K448" s="69"/>
      <c r="L448" s="67"/>
      <c r="M448" s="69"/>
      <c r="N448" s="71"/>
      <c r="O448" s="72"/>
      <c r="P448" s="26"/>
      <c r="Q448" s="26"/>
      <c r="R448" s="26"/>
      <c r="S448" s="26"/>
    </row>
    <row r="449" spans="2:19" s="66" customFormat="1">
      <c r="B449" s="26"/>
      <c r="C449" s="26"/>
      <c r="D449" s="67"/>
      <c r="E449" s="67"/>
      <c r="F449" s="26"/>
      <c r="G449" s="69"/>
      <c r="I449" s="26"/>
      <c r="J449" s="69"/>
      <c r="K449" s="69"/>
      <c r="L449" s="67"/>
      <c r="M449" s="69"/>
      <c r="N449" s="71"/>
      <c r="O449" s="72"/>
      <c r="P449" s="26"/>
      <c r="Q449" s="26"/>
      <c r="R449" s="26"/>
      <c r="S449" s="26"/>
    </row>
    <row r="450" spans="2:19" s="66" customFormat="1">
      <c r="B450" s="26"/>
      <c r="C450" s="26"/>
      <c r="D450" s="67"/>
      <c r="E450" s="67"/>
      <c r="F450" s="26"/>
      <c r="G450" s="69"/>
      <c r="I450" s="26"/>
      <c r="J450" s="69"/>
      <c r="K450" s="69"/>
      <c r="L450" s="67"/>
      <c r="M450" s="69"/>
      <c r="N450" s="71"/>
      <c r="O450" s="72"/>
      <c r="P450" s="26"/>
      <c r="Q450" s="26"/>
      <c r="R450" s="26"/>
      <c r="S450" s="26"/>
    </row>
    <row r="451" spans="2:19" s="66" customFormat="1">
      <c r="B451" s="26"/>
      <c r="C451" s="26"/>
      <c r="D451" s="67"/>
      <c r="E451" s="67"/>
      <c r="F451" s="26"/>
      <c r="G451" s="69"/>
      <c r="I451" s="26"/>
      <c r="J451" s="69"/>
      <c r="K451" s="69"/>
      <c r="L451" s="67"/>
      <c r="M451" s="69"/>
      <c r="N451" s="71"/>
      <c r="O451" s="72"/>
      <c r="P451" s="26"/>
      <c r="Q451" s="26"/>
      <c r="R451" s="26"/>
      <c r="S451" s="26"/>
    </row>
    <row r="452" spans="2:19" s="66" customFormat="1">
      <c r="B452" s="26"/>
      <c r="C452" s="26"/>
      <c r="D452" s="67"/>
      <c r="E452" s="67"/>
      <c r="F452" s="26"/>
      <c r="G452" s="69"/>
      <c r="I452" s="26"/>
      <c r="J452" s="69"/>
      <c r="K452" s="69"/>
      <c r="L452" s="67"/>
      <c r="M452" s="69"/>
      <c r="N452" s="71"/>
      <c r="O452" s="72"/>
      <c r="P452" s="26"/>
      <c r="Q452" s="26"/>
      <c r="R452" s="26"/>
      <c r="S452" s="26"/>
    </row>
    <row r="453" spans="2:19" s="66" customFormat="1">
      <c r="B453" s="26"/>
      <c r="C453" s="26"/>
      <c r="D453" s="67"/>
      <c r="E453" s="67"/>
      <c r="F453" s="26"/>
      <c r="G453" s="69"/>
      <c r="I453" s="26"/>
      <c r="J453" s="69"/>
      <c r="K453" s="69"/>
      <c r="L453" s="67"/>
      <c r="M453" s="69"/>
      <c r="N453" s="71"/>
      <c r="O453" s="72"/>
      <c r="P453" s="26"/>
      <c r="Q453" s="26"/>
      <c r="R453" s="26"/>
      <c r="S453" s="26"/>
    </row>
    <row r="454" spans="2:19" s="66" customFormat="1">
      <c r="B454" s="26"/>
      <c r="C454" s="26"/>
      <c r="D454" s="67"/>
      <c r="E454" s="67"/>
      <c r="F454" s="26"/>
      <c r="G454" s="69"/>
      <c r="I454" s="26"/>
      <c r="J454" s="69"/>
      <c r="K454" s="69"/>
      <c r="L454" s="67"/>
      <c r="M454" s="69"/>
      <c r="N454" s="71"/>
      <c r="O454" s="72"/>
      <c r="P454" s="26"/>
      <c r="Q454" s="26"/>
      <c r="R454" s="26"/>
      <c r="S454" s="26"/>
    </row>
    <row r="455" spans="2:19" s="66" customFormat="1">
      <c r="B455" s="26"/>
      <c r="C455" s="26"/>
      <c r="D455" s="67"/>
      <c r="E455" s="67"/>
      <c r="F455" s="26"/>
      <c r="G455" s="69"/>
      <c r="I455" s="26"/>
      <c r="J455" s="69"/>
      <c r="K455" s="69"/>
      <c r="L455" s="67"/>
      <c r="M455" s="69"/>
      <c r="N455" s="71"/>
      <c r="O455" s="72"/>
      <c r="P455" s="26"/>
      <c r="Q455" s="26"/>
      <c r="R455" s="26"/>
      <c r="S455" s="26"/>
    </row>
    <row r="456" spans="2:19" s="66" customFormat="1">
      <c r="B456" s="26"/>
      <c r="C456" s="26"/>
      <c r="D456" s="67"/>
      <c r="E456" s="67"/>
      <c r="F456" s="26"/>
      <c r="G456" s="69"/>
      <c r="I456" s="26"/>
      <c r="J456" s="69"/>
      <c r="K456" s="69"/>
      <c r="L456" s="67"/>
      <c r="M456" s="69"/>
      <c r="N456" s="71"/>
      <c r="O456" s="72"/>
      <c r="P456" s="26"/>
      <c r="Q456" s="26"/>
      <c r="R456" s="26"/>
      <c r="S456" s="26"/>
    </row>
    <row r="457" spans="2:19" s="66" customFormat="1">
      <c r="B457" s="26"/>
      <c r="C457" s="26"/>
      <c r="D457" s="67"/>
      <c r="E457" s="67"/>
      <c r="F457" s="26"/>
      <c r="G457" s="69"/>
      <c r="I457" s="26"/>
      <c r="J457" s="69"/>
      <c r="K457" s="69"/>
      <c r="L457" s="67"/>
      <c r="M457" s="69"/>
      <c r="N457" s="71"/>
      <c r="O457" s="72"/>
      <c r="P457" s="26"/>
      <c r="Q457" s="26"/>
      <c r="R457" s="26"/>
      <c r="S457" s="26"/>
    </row>
    <row r="458" spans="2:19" s="66" customFormat="1">
      <c r="B458" s="26"/>
      <c r="C458" s="26"/>
      <c r="D458" s="67"/>
      <c r="E458" s="67"/>
      <c r="F458" s="26"/>
      <c r="G458" s="69"/>
      <c r="I458" s="26"/>
      <c r="J458" s="69"/>
      <c r="K458" s="69"/>
      <c r="L458" s="67"/>
      <c r="M458" s="69"/>
      <c r="N458" s="71"/>
      <c r="O458" s="72"/>
      <c r="P458" s="26"/>
      <c r="Q458" s="26"/>
      <c r="R458" s="26"/>
      <c r="S458" s="26"/>
    </row>
    <row r="459" spans="2:19" s="66" customFormat="1">
      <c r="B459" s="26"/>
      <c r="C459" s="26"/>
      <c r="D459" s="67"/>
      <c r="E459" s="67"/>
      <c r="F459" s="26"/>
      <c r="G459" s="69"/>
      <c r="I459" s="26"/>
      <c r="J459" s="69"/>
      <c r="K459" s="69"/>
      <c r="L459" s="67"/>
      <c r="M459" s="69"/>
      <c r="N459" s="71"/>
      <c r="O459" s="72"/>
      <c r="P459" s="26"/>
      <c r="Q459" s="26"/>
      <c r="R459" s="26"/>
      <c r="S459" s="26"/>
    </row>
    <row r="460" spans="2:19" s="66" customFormat="1">
      <c r="B460" s="26"/>
      <c r="C460" s="26"/>
      <c r="D460" s="67"/>
      <c r="E460" s="67"/>
      <c r="F460" s="26"/>
      <c r="G460" s="69"/>
      <c r="I460" s="26"/>
      <c r="J460" s="69"/>
      <c r="K460" s="69"/>
      <c r="L460" s="67"/>
      <c r="M460" s="69"/>
      <c r="N460" s="71"/>
      <c r="O460" s="72"/>
      <c r="P460" s="26"/>
      <c r="Q460" s="26"/>
      <c r="R460" s="26"/>
      <c r="S460" s="26"/>
    </row>
    <row r="461" spans="2:19" s="66" customFormat="1">
      <c r="B461" s="26"/>
      <c r="C461" s="26"/>
      <c r="D461" s="67"/>
      <c r="E461" s="67"/>
      <c r="F461" s="26"/>
      <c r="G461" s="69"/>
      <c r="I461" s="26"/>
      <c r="J461" s="69"/>
      <c r="K461" s="69"/>
      <c r="L461" s="67"/>
      <c r="M461" s="69"/>
      <c r="N461" s="71"/>
      <c r="O461" s="72"/>
      <c r="P461" s="26"/>
      <c r="Q461" s="26"/>
      <c r="R461" s="26"/>
      <c r="S461" s="26"/>
    </row>
    <row r="462" spans="2:19" s="66" customFormat="1">
      <c r="B462" s="26"/>
      <c r="C462" s="26"/>
      <c r="D462" s="67"/>
      <c r="E462" s="67"/>
      <c r="F462" s="26"/>
      <c r="G462" s="69"/>
      <c r="I462" s="26"/>
      <c r="J462" s="69"/>
      <c r="K462" s="69"/>
      <c r="L462" s="67"/>
      <c r="M462" s="69"/>
      <c r="N462" s="71"/>
      <c r="O462" s="72"/>
      <c r="P462" s="26"/>
      <c r="Q462" s="26"/>
      <c r="R462" s="26"/>
      <c r="S462" s="26"/>
    </row>
    <row r="463" spans="2:19" s="66" customFormat="1">
      <c r="B463" s="26"/>
      <c r="C463" s="26"/>
      <c r="D463" s="67"/>
      <c r="E463" s="67"/>
      <c r="F463" s="26"/>
      <c r="G463" s="69"/>
      <c r="I463" s="26"/>
      <c r="J463" s="69"/>
      <c r="K463" s="69"/>
      <c r="L463" s="67"/>
      <c r="M463" s="69"/>
      <c r="N463" s="71"/>
      <c r="O463" s="72"/>
      <c r="P463" s="26"/>
      <c r="Q463" s="26"/>
      <c r="R463" s="26"/>
      <c r="S463" s="26"/>
    </row>
    <row r="464" spans="2:19" s="66" customFormat="1">
      <c r="B464" s="26"/>
      <c r="C464" s="26"/>
      <c r="D464" s="67"/>
      <c r="E464" s="67"/>
      <c r="F464" s="26"/>
      <c r="G464" s="69"/>
      <c r="I464" s="26"/>
      <c r="J464" s="69"/>
      <c r="K464" s="69"/>
      <c r="L464" s="67"/>
      <c r="M464" s="69"/>
      <c r="N464" s="71"/>
      <c r="O464" s="72"/>
      <c r="P464" s="26"/>
      <c r="Q464" s="26"/>
      <c r="R464" s="26"/>
      <c r="S464" s="26"/>
    </row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</sheetData>
  <mergeCells count="1">
    <mergeCell ref="A1:O1"/>
  </mergeCells>
  <conditionalFormatting sqref="C3:C27">
    <cfRule type="duplicateValues" dxfId="70" priority="120"/>
  </conditionalFormatting>
  <conditionalFormatting sqref="C37">
    <cfRule type="duplicateValues" dxfId="69" priority="1"/>
    <cfRule type="duplicateValues" dxfId="68" priority="2"/>
  </conditionalFormatting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D2C22-AA88-4675-ADA2-7D7045809B7E}">
  <dimension ref="A1:S501"/>
  <sheetViews>
    <sheetView topLeftCell="A57" zoomScale="70" zoomScaleNormal="70" workbookViewId="0">
      <selection activeCell="C73" sqref="C73:O73"/>
    </sheetView>
  </sheetViews>
  <sheetFormatPr defaultColWidth="0" defaultRowHeight="11.4" zeroHeight="1"/>
  <cols>
    <col min="1" max="1" width="4.75" style="66" customWidth="1"/>
    <col min="2" max="2" width="4.75" style="26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71" t="s">
        <v>332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8" s="5" customFormat="1" ht="63.6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110" customFormat="1" ht="24.9" customHeight="1">
      <c r="A3" s="22">
        <v>1</v>
      </c>
      <c r="B3" s="22" t="s">
        <v>51</v>
      </c>
      <c r="C3" s="7" t="s">
        <v>324</v>
      </c>
      <c r="D3" s="19">
        <v>142164.71</v>
      </c>
      <c r="E3" s="21" t="s">
        <v>53</v>
      </c>
      <c r="F3" s="21" t="s">
        <v>53</v>
      </c>
      <c r="G3" s="21">
        <v>15971</v>
      </c>
      <c r="H3" s="22">
        <v>300</v>
      </c>
      <c r="I3" s="22">
        <f t="shared" ref="I3:I18" si="0">G3/H3</f>
        <v>53.236666666666665</v>
      </c>
      <c r="J3" s="21">
        <v>15</v>
      </c>
      <c r="K3" s="21">
        <v>1</v>
      </c>
      <c r="L3" s="19">
        <v>154093</v>
      </c>
      <c r="M3" s="21">
        <v>17449</v>
      </c>
      <c r="N3" s="23">
        <v>46178</v>
      </c>
      <c r="O3" s="29" t="s">
        <v>308</v>
      </c>
      <c r="R3" s="111"/>
    </row>
    <row r="4" spans="1:18" s="24" customFormat="1" ht="24.9" customHeight="1">
      <c r="A4" s="22">
        <v>2</v>
      </c>
      <c r="B4" s="22">
        <v>1</v>
      </c>
      <c r="C4" s="18" t="s">
        <v>315</v>
      </c>
      <c r="D4" s="19">
        <v>64453.17</v>
      </c>
      <c r="E4" s="19">
        <v>119210.36</v>
      </c>
      <c r="F4" s="20">
        <f>(D4-E4)/E4</f>
        <v>-0.45933247747930633</v>
      </c>
      <c r="G4" s="21">
        <v>8489</v>
      </c>
      <c r="H4" s="22">
        <v>281</v>
      </c>
      <c r="I4" s="22">
        <f t="shared" si="0"/>
        <v>30.209964412811388</v>
      </c>
      <c r="J4" s="21">
        <v>13</v>
      </c>
      <c r="K4" s="21">
        <v>2</v>
      </c>
      <c r="L4" s="19">
        <v>193186.9</v>
      </c>
      <c r="M4" s="21">
        <v>24935</v>
      </c>
      <c r="N4" s="23">
        <v>46171</v>
      </c>
      <c r="O4" s="29" t="s">
        <v>49</v>
      </c>
      <c r="R4" s="17"/>
    </row>
    <row r="5" spans="1:18" s="24" customFormat="1" ht="24.9" customHeight="1">
      <c r="A5" s="22">
        <v>3</v>
      </c>
      <c r="B5" s="22">
        <v>3</v>
      </c>
      <c r="C5" s="13" t="s">
        <v>262</v>
      </c>
      <c r="D5" s="19">
        <v>35063.599999999999</v>
      </c>
      <c r="E5" s="19">
        <v>37223.51</v>
      </c>
      <c r="F5" s="20">
        <f>(D5-E5)/E5</f>
        <v>-5.8025425329314817E-2</v>
      </c>
      <c r="G5" s="21">
        <v>4980</v>
      </c>
      <c r="H5" s="22">
        <v>145</v>
      </c>
      <c r="I5" s="22">
        <f t="shared" si="0"/>
        <v>34.344827586206897</v>
      </c>
      <c r="J5" s="21">
        <v>16</v>
      </c>
      <c r="K5" s="21">
        <v>7</v>
      </c>
      <c r="L5" s="19">
        <v>567384</v>
      </c>
      <c r="M5" s="21">
        <v>73429</v>
      </c>
      <c r="N5" s="23">
        <v>46136</v>
      </c>
      <c r="O5" s="29" t="s">
        <v>215</v>
      </c>
      <c r="R5" s="17"/>
    </row>
    <row r="6" spans="1:18" s="110" customFormat="1" ht="24.9" customHeight="1">
      <c r="A6" s="22">
        <v>4</v>
      </c>
      <c r="B6" s="22" t="s">
        <v>51</v>
      </c>
      <c r="C6" s="18" t="s">
        <v>329</v>
      </c>
      <c r="D6" s="19">
        <v>30171.49</v>
      </c>
      <c r="E6" s="21" t="s">
        <v>53</v>
      </c>
      <c r="F6" s="21" t="s">
        <v>53</v>
      </c>
      <c r="G6" s="21">
        <v>5739</v>
      </c>
      <c r="H6" s="22">
        <v>217</v>
      </c>
      <c r="I6" s="22">
        <f t="shared" si="0"/>
        <v>26.447004608294932</v>
      </c>
      <c r="J6" s="21">
        <v>15</v>
      </c>
      <c r="K6" s="21">
        <v>1</v>
      </c>
      <c r="L6" s="19">
        <v>30931.040000000001</v>
      </c>
      <c r="M6" s="21">
        <v>5986</v>
      </c>
      <c r="N6" s="23">
        <v>46178</v>
      </c>
      <c r="O6" s="29" t="s">
        <v>44</v>
      </c>
      <c r="R6" s="111"/>
    </row>
    <row r="7" spans="1:18" s="110" customFormat="1" ht="24.9" customHeight="1">
      <c r="A7" s="22">
        <v>5</v>
      </c>
      <c r="B7" s="22">
        <v>2</v>
      </c>
      <c r="C7" s="7" t="s">
        <v>273</v>
      </c>
      <c r="D7" s="19">
        <v>25603.02</v>
      </c>
      <c r="E7" s="19">
        <v>39418.089999999997</v>
      </c>
      <c r="F7" s="20">
        <f>(D7-E7)/E7</f>
        <v>-0.35047537818296109</v>
      </c>
      <c r="G7" s="21">
        <v>3404</v>
      </c>
      <c r="H7" s="22">
        <v>158</v>
      </c>
      <c r="I7" s="22">
        <f t="shared" si="0"/>
        <v>21.544303797468356</v>
      </c>
      <c r="J7" s="21">
        <v>16</v>
      </c>
      <c r="K7" s="21">
        <v>6</v>
      </c>
      <c r="L7" s="19">
        <v>883396</v>
      </c>
      <c r="M7" s="21">
        <v>104475</v>
      </c>
      <c r="N7" s="23">
        <v>46143</v>
      </c>
      <c r="O7" s="29" t="s">
        <v>40</v>
      </c>
      <c r="R7" s="111"/>
    </row>
    <row r="8" spans="1:18" s="110" customFormat="1" ht="24.9" customHeight="1">
      <c r="A8" s="22">
        <v>6</v>
      </c>
      <c r="B8" s="22" t="s">
        <v>57</v>
      </c>
      <c r="C8" s="53" t="s">
        <v>333</v>
      </c>
      <c r="D8" s="122">
        <v>24214.78</v>
      </c>
      <c r="E8" s="10" t="s">
        <v>53</v>
      </c>
      <c r="F8" s="10" t="s">
        <v>53</v>
      </c>
      <c r="G8" s="21">
        <v>3227</v>
      </c>
      <c r="H8" s="22">
        <v>37</v>
      </c>
      <c r="I8" s="22">
        <f t="shared" si="0"/>
        <v>87.21621621621621</v>
      </c>
      <c r="J8" s="126">
        <v>13</v>
      </c>
      <c r="K8" s="10" t="s">
        <v>53</v>
      </c>
      <c r="L8" s="129">
        <v>24215</v>
      </c>
      <c r="M8" s="127">
        <v>3227</v>
      </c>
      <c r="N8" s="23" t="s">
        <v>48</v>
      </c>
      <c r="O8" s="29" t="s">
        <v>88</v>
      </c>
      <c r="R8" s="111"/>
    </row>
    <row r="9" spans="1:18" s="110" customFormat="1" ht="24" customHeight="1">
      <c r="A9" s="22">
        <v>7</v>
      </c>
      <c r="B9" s="22">
        <v>4</v>
      </c>
      <c r="C9" s="7" t="s">
        <v>313</v>
      </c>
      <c r="D9" s="122">
        <v>22485.07</v>
      </c>
      <c r="E9" s="19">
        <v>30484.7</v>
      </c>
      <c r="F9" s="20">
        <f>(D9-E9)/E9</f>
        <v>-0.26241458830167269</v>
      </c>
      <c r="G9" s="126">
        <v>4247</v>
      </c>
      <c r="H9" s="128">
        <v>168</v>
      </c>
      <c r="I9" s="22">
        <f t="shared" si="0"/>
        <v>25.279761904761905</v>
      </c>
      <c r="J9" s="126">
        <v>17</v>
      </c>
      <c r="K9" s="21">
        <v>2</v>
      </c>
      <c r="L9" s="122">
        <v>53987.24</v>
      </c>
      <c r="M9" s="126">
        <v>10644</v>
      </c>
      <c r="N9" s="23">
        <v>46171</v>
      </c>
      <c r="O9" s="29" t="s">
        <v>44</v>
      </c>
      <c r="R9" s="111"/>
    </row>
    <row r="10" spans="1:18" s="110" customFormat="1" ht="24.9" customHeight="1">
      <c r="A10" s="22">
        <v>8</v>
      </c>
      <c r="B10" s="22">
        <v>5</v>
      </c>
      <c r="C10" s="7" t="s">
        <v>302</v>
      </c>
      <c r="D10" s="19">
        <v>16079.61</v>
      </c>
      <c r="E10" s="19">
        <v>29637.34</v>
      </c>
      <c r="F10" s="20">
        <f>(D10-E10)/E10</f>
        <v>-0.45745434644269695</v>
      </c>
      <c r="G10" s="21">
        <v>1961</v>
      </c>
      <c r="H10" s="22">
        <v>99</v>
      </c>
      <c r="I10" s="22">
        <f t="shared" si="0"/>
        <v>19.80808080808081</v>
      </c>
      <c r="J10" s="21">
        <v>13</v>
      </c>
      <c r="K10" s="21">
        <v>3</v>
      </c>
      <c r="L10" s="19">
        <v>95804</v>
      </c>
      <c r="M10" s="21">
        <v>10926</v>
      </c>
      <c r="N10" s="23">
        <v>46164</v>
      </c>
      <c r="O10" s="29" t="s">
        <v>40</v>
      </c>
      <c r="R10" s="111"/>
    </row>
    <row r="11" spans="1:18" s="110" customFormat="1" ht="24.9" customHeight="1">
      <c r="A11" s="22">
        <v>9</v>
      </c>
      <c r="B11" s="22">
        <v>6</v>
      </c>
      <c r="C11" s="7" t="s">
        <v>283</v>
      </c>
      <c r="D11" s="121">
        <v>14848</v>
      </c>
      <c r="E11" s="19">
        <v>18532.13</v>
      </c>
      <c r="F11" s="20">
        <f>(D11-E11)/E11</f>
        <v>-0.19879690030233982</v>
      </c>
      <c r="G11" s="21">
        <v>2728</v>
      </c>
      <c r="H11" s="22">
        <v>97</v>
      </c>
      <c r="I11" s="22">
        <f t="shared" si="0"/>
        <v>28.123711340206185</v>
      </c>
      <c r="J11" s="17">
        <v>13</v>
      </c>
      <c r="K11" s="21">
        <v>5</v>
      </c>
      <c r="L11" s="121">
        <v>108672</v>
      </c>
      <c r="M11" s="17">
        <v>18683</v>
      </c>
      <c r="N11" s="23">
        <v>46150</v>
      </c>
      <c r="O11" s="29" t="s">
        <v>41</v>
      </c>
      <c r="R11" s="111"/>
    </row>
    <row r="12" spans="1:18" s="110" customFormat="1" ht="24.9" customHeight="1">
      <c r="A12" s="22">
        <v>10</v>
      </c>
      <c r="B12" s="22" t="s">
        <v>51</v>
      </c>
      <c r="C12" s="18" t="s">
        <v>337</v>
      </c>
      <c r="D12" s="118">
        <v>12115</v>
      </c>
      <c r="E12" s="21" t="s">
        <v>53</v>
      </c>
      <c r="F12" s="21" t="s">
        <v>53</v>
      </c>
      <c r="G12" s="125">
        <v>1630</v>
      </c>
      <c r="H12" s="116">
        <v>182</v>
      </c>
      <c r="I12" s="22">
        <f t="shared" si="0"/>
        <v>8.9560439560439562</v>
      </c>
      <c r="J12" s="116">
        <v>13</v>
      </c>
      <c r="K12" s="21">
        <v>1</v>
      </c>
      <c r="L12" s="118">
        <v>12730</v>
      </c>
      <c r="M12" s="116">
        <v>1725</v>
      </c>
      <c r="N12" s="23">
        <v>46178</v>
      </c>
      <c r="O12" s="29" t="s">
        <v>41</v>
      </c>
      <c r="R12" s="111"/>
    </row>
    <row r="13" spans="1:18" s="114" customFormat="1" ht="24.9" customHeight="1">
      <c r="A13" s="22">
        <v>11</v>
      </c>
      <c r="B13" s="22" t="s">
        <v>57</v>
      </c>
      <c r="C13" s="53" t="s">
        <v>334</v>
      </c>
      <c r="D13" s="122">
        <v>11587.22</v>
      </c>
      <c r="E13" s="10" t="s">
        <v>53</v>
      </c>
      <c r="F13" s="10" t="s">
        <v>53</v>
      </c>
      <c r="G13" s="126">
        <v>1391</v>
      </c>
      <c r="H13" s="128">
        <v>30</v>
      </c>
      <c r="I13" s="22">
        <f t="shared" si="0"/>
        <v>46.366666666666667</v>
      </c>
      <c r="J13" s="126">
        <v>13</v>
      </c>
      <c r="K13" s="10" t="s">
        <v>53</v>
      </c>
      <c r="L13" s="129">
        <v>11587</v>
      </c>
      <c r="M13" s="127">
        <v>1391</v>
      </c>
      <c r="N13" s="23" t="s">
        <v>48</v>
      </c>
      <c r="O13" s="29" t="s">
        <v>215</v>
      </c>
      <c r="R13" s="115"/>
    </row>
    <row r="14" spans="1:18" s="114" customFormat="1" ht="24.9" customHeight="1">
      <c r="A14" s="22">
        <v>12</v>
      </c>
      <c r="B14" s="22">
        <v>8</v>
      </c>
      <c r="C14" s="13" t="s">
        <v>225</v>
      </c>
      <c r="D14" s="122">
        <v>11450.37</v>
      </c>
      <c r="E14" s="19">
        <v>13323.85</v>
      </c>
      <c r="F14" s="20">
        <f>(D14-E14)/E14</f>
        <v>-0.14061100958056413</v>
      </c>
      <c r="G14" s="126">
        <v>2021</v>
      </c>
      <c r="H14" s="128">
        <v>76</v>
      </c>
      <c r="I14" s="22">
        <f t="shared" si="0"/>
        <v>26.592105263157894</v>
      </c>
      <c r="J14" s="126">
        <v>9</v>
      </c>
      <c r="K14" s="21">
        <v>11</v>
      </c>
      <c r="L14" s="122">
        <v>512986</v>
      </c>
      <c r="M14" s="126">
        <v>82448</v>
      </c>
      <c r="N14" s="23">
        <v>46113</v>
      </c>
      <c r="O14" s="29" t="s">
        <v>215</v>
      </c>
      <c r="R14" s="115"/>
    </row>
    <row r="15" spans="1:18" s="110" customFormat="1" ht="24.9" customHeight="1">
      <c r="A15" s="22">
        <v>13</v>
      </c>
      <c r="B15" s="22">
        <v>7</v>
      </c>
      <c r="C15" s="7" t="s">
        <v>321</v>
      </c>
      <c r="D15" s="118">
        <v>7328</v>
      </c>
      <c r="E15" s="19">
        <v>13498.79</v>
      </c>
      <c r="F15" s="20">
        <f>(D15-E15)/E15</f>
        <v>-0.45713652853329823</v>
      </c>
      <c r="G15" s="125">
        <v>1004</v>
      </c>
      <c r="H15" s="116">
        <v>59</v>
      </c>
      <c r="I15" s="22">
        <f t="shared" si="0"/>
        <v>17.016949152542374</v>
      </c>
      <c r="J15" s="116">
        <v>10</v>
      </c>
      <c r="K15" s="21">
        <v>2</v>
      </c>
      <c r="L15" s="118">
        <v>20826</v>
      </c>
      <c r="M15" s="116">
        <v>2923</v>
      </c>
      <c r="N15" s="23">
        <v>46171</v>
      </c>
      <c r="O15" s="29" t="s">
        <v>44</v>
      </c>
      <c r="R15" s="111"/>
    </row>
    <row r="16" spans="1:18" s="110" customFormat="1" ht="24.9" customHeight="1">
      <c r="A16" s="22">
        <v>14</v>
      </c>
      <c r="B16" s="22">
        <v>12</v>
      </c>
      <c r="C16" s="53" t="s">
        <v>184</v>
      </c>
      <c r="D16" s="118">
        <v>5016</v>
      </c>
      <c r="E16" s="19">
        <v>5420.62</v>
      </c>
      <c r="F16" s="20">
        <f>(D16-E16)/E16</f>
        <v>-7.4644597850430372E-2</v>
      </c>
      <c r="G16" s="116">
        <v>666</v>
      </c>
      <c r="H16" s="116">
        <v>23</v>
      </c>
      <c r="I16" s="22">
        <f t="shared" si="0"/>
        <v>28.956521739130434</v>
      </c>
      <c r="J16" s="116">
        <v>6</v>
      </c>
      <c r="K16" s="21">
        <v>12</v>
      </c>
      <c r="L16" s="118">
        <v>698938</v>
      </c>
      <c r="M16" s="116">
        <v>79290</v>
      </c>
      <c r="N16" s="23">
        <v>46101</v>
      </c>
      <c r="O16" s="29" t="s">
        <v>41</v>
      </c>
      <c r="R16" s="111"/>
    </row>
    <row r="17" spans="1:15" s="112" customFormat="1" ht="24.9" customHeight="1">
      <c r="A17" s="22">
        <v>15</v>
      </c>
      <c r="B17" s="22">
        <v>14</v>
      </c>
      <c r="C17" s="53" t="s">
        <v>176</v>
      </c>
      <c r="D17" s="19">
        <v>2804.47</v>
      </c>
      <c r="E17" s="19">
        <v>2512.9</v>
      </c>
      <c r="F17" s="20">
        <f>(D17-E17)/E17</f>
        <v>0.1160292888694336</v>
      </c>
      <c r="G17" s="21">
        <v>542</v>
      </c>
      <c r="H17" s="22">
        <v>11</v>
      </c>
      <c r="I17" s="22">
        <f t="shared" si="0"/>
        <v>49.272727272727273</v>
      </c>
      <c r="J17" s="21">
        <v>3</v>
      </c>
      <c r="K17" s="21">
        <v>14</v>
      </c>
      <c r="L17" s="19">
        <v>393393</v>
      </c>
      <c r="M17" s="21">
        <v>65684</v>
      </c>
      <c r="N17" s="23">
        <v>46087</v>
      </c>
      <c r="O17" s="29" t="s">
        <v>40</v>
      </c>
    </row>
    <row r="18" spans="1:15" s="110" customFormat="1" ht="24.9" customHeight="1">
      <c r="A18" s="22">
        <v>16</v>
      </c>
      <c r="B18" s="22">
        <v>11</v>
      </c>
      <c r="C18" s="18" t="s">
        <v>296</v>
      </c>
      <c r="D18" s="118">
        <v>2597</v>
      </c>
      <c r="E18" s="19">
        <v>5488.06</v>
      </c>
      <c r="F18" s="20">
        <f>(D18-E18)/E18</f>
        <v>-0.52679088785472461</v>
      </c>
      <c r="G18" s="116">
        <v>345</v>
      </c>
      <c r="H18" s="116">
        <v>17</v>
      </c>
      <c r="I18" s="22">
        <f t="shared" si="0"/>
        <v>20.294117647058822</v>
      </c>
      <c r="J18" s="116">
        <v>3</v>
      </c>
      <c r="K18" s="21">
        <v>4</v>
      </c>
      <c r="L18" s="118">
        <v>39304</v>
      </c>
      <c r="M18" s="116">
        <v>5613</v>
      </c>
      <c r="N18" s="23">
        <v>46157</v>
      </c>
      <c r="O18" s="29" t="s">
        <v>44</v>
      </c>
    </row>
    <row r="19" spans="1:15" s="112" customFormat="1" ht="24.9" customHeight="1">
      <c r="A19" s="22">
        <v>17</v>
      </c>
      <c r="B19" s="10" t="s">
        <v>53</v>
      </c>
      <c r="C19" s="53" t="s">
        <v>335</v>
      </c>
      <c r="D19" s="19">
        <v>2122</v>
      </c>
      <c r="E19" s="10" t="s">
        <v>53</v>
      </c>
      <c r="F19" s="10" t="s">
        <v>53</v>
      </c>
      <c r="G19" s="21">
        <v>896</v>
      </c>
      <c r="H19" s="10" t="s">
        <v>53</v>
      </c>
      <c r="I19" s="10" t="s">
        <v>53</v>
      </c>
      <c r="J19" s="10" t="s">
        <v>53</v>
      </c>
      <c r="K19" s="10" t="s">
        <v>53</v>
      </c>
      <c r="L19" s="8">
        <v>18385</v>
      </c>
      <c r="M19" s="10">
        <v>4335</v>
      </c>
      <c r="N19" s="23">
        <v>45884</v>
      </c>
      <c r="O19" s="29" t="s">
        <v>46</v>
      </c>
    </row>
    <row r="20" spans="1:15" s="112" customFormat="1" ht="24.9" customHeight="1">
      <c r="A20" s="22">
        <v>18</v>
      </c>
      <c r="B20" s="10" t="s">
        <v>53</v>
      </c>
      <c r="C20" s="53" t="s">
        <v>190</v>
      </c>
      <c r="D20" s="19">
        <v>1609</v>
      </c>
      <c r="E20" s="10" t="s">
        <v>53</v>
      </c>
      <c r="F20" s="10" t="s">
        <v>53</v>
      </c>
      <c r="G20" s="21">
        <v>701</v>
      </c>
      <c r="H20" s="10" t="s">
        <v>53</v>
      </c>
      <c r="I20" s="10" t="s">
        <v>53</v>
      </c>
      <c r="J20" s="21">
        <v>4</v>
      </c>
      <c r="K20" s="10" t="s">
        <v>53</v>
      </c>
      <c r="L20" s="8">
        <v>50720</v>
      </c>
      <c r="M20" s="10">
        <v>9619</v>
      </c>
      <c r="N20" s="23">
        <v>46101</v>
      </c>
      <c r="O20" s="29" t="s">
        <v>46</v>
      </c>
    </row>
    <row r="21" spans="1:15" s="112" customFormat="1" ht="24.9" customHeight="1">
      <c r="A21" s="22">
        <v>19</v>
      </c>
      <c r="B21" s="22">
        <v>10</v>
      </c>
      <c r="C21" s="7" t="s">
        <v>314</v>
      </c>
      <c r="D21" s="19">
        <v>1573.64</v>
      </c>
      <c r="E21" s="19">
        <v>6922.1</v>
      </c>
      <c r="F21" s="20">
        <f>(D21-E21)/E21</f>
        <v>-0.77266436486037471</v>
      </c>
      <c r="G21" s="21">
        <v>207</v>
      </c>
      <c r="H21" s="22">
        <v>11</v>
      </c>
      <c r="I21" s="22">
        <f>G21/H21</f>
        <v>18.818181818181817</v>
      </c>
      <c r="J21" s="21">
        <v>2</v>
      </c>
      <c r="K21" s="21">
        <v>3</v>
      </c>
      <c r="L21" s="19">
        <v>26115</v>
      </c>
      <c r="M21" s="21">
        <v>3487</v>
      </c>
      <c r="N21" s="23">
        <v>46164</v>
      </c>
      <c r="O21" s="29" t="s">
        <v>307</v>
      </c>
    </row>
    <row r="22" spans="1:15" s="112" customFormat="1" ht="24.9" customHeight="1" thickBot="1">
      <c r="A22" s="22">
        <v>20</v>
      </c>
      <c r="B22" s="22">
        <v>19</v>
      </c>
      <c r="C22" s="18" t="s">
        <v>162</v>
      </c>
      <c r="D22" s="124">
        <v>1232.21</v>
      </c>
      <c r="E22" s="19">
        <v>1417.38</v>
      </c>
      <c r="F22" s="20">
        <f>(D22-E22)/E22</f>
        <v>-0.13064245297661886</v>
      </c>
      <c r="G22" s="21">
        <v>255</v>
      </c>
      <c r="H22" s="22">
        <v>3</v>
      </c>
      <c r="I22" s="22">
        <f>G22/H22</f>
        <v>85</v>
      </c>
      <c r="J22" s="21">
        <v>2</v>
      </c>
      <c r="K22" s="21" t="s">
        <v>53</v>
      </c>
      <c r="L22" s="19">
        <v>35946</v>
      </c>
      <c r="M22" s="21">
        <v>6325</v>
      </c>
      <c r="N22" s="23">
        <v>46080</v>
      </c>
      <c r="O22" s="29" t="s">
        <v>88</v>
      </c>
    </row>
    <row r="23" spans="1:15" s="112" customFormat="1" ht="24.9" customHeight="1">
      <c r="A23" s="22">
        <v>21</v>
      </c>
      <c r="B23" s="11">
        <v>13</v>
      </c>
      <c r="C23" s="7" t="s">
        <v>269</v>
      </c>
      <c r="D23" s="19">
        <v>1046</v>
      </c>
      <c r="E23" s="8">
        <v>2604</v>
      </c>
      <c r="F23" s="20">
        <f>(D23-E23)/E23</f>
        <v>-0.59831029185867901</v>
      </c>
      <c r="G23" s="10">
        <v>226</v>
      </c>
      <c r="H23" s="21" t="s">
        <v>53</v>
      </c>
      <c r="I23" s="21" t="s">
        <v>53</v>
      </c>
      <c r="J23" s="10">
        <v>4</v>
      </c>
      <c r="K23" s="11">
        <v>7</v>
      </c>
      <c r="L23" s="8">
        <v>73869</v>
      </c>
      <c r="M23" s="10">
        <v>13334</v>
      </c>
      <c r="N23" s="12">
        <v>46136</v>
      </c>
      <c r="O23" s="30" t="s">
        <v>46</v>
      </c>
    </row>
    <row r="24" spans="1:15" s="112" customFormat="1" ht="24.9" customHeight="1">
      <c r="A24" s="22">
        <v>22</v>
      </c>
      <c r="B24" s="22"/>
      <c r="C24" s="13" t="s">
        <v>346</v>
      </c>
      <c r="D24" s="8">
        <v>646.70000000000005</v>
      </c>
      <c r="E24" s="10" t="s">
        <v>53</v>
      </c>
      <c r="F24" s="10" t="s">
        <v>53</v>
      </c>
      <c r="G24" s="10">
        <v>105</v>
      </c>
      <c r="H24" s="11">
        <v>3</v>
      </c>
      <c r="I24" s="11">
        <f t="shared" ref="I24:I66" si="1">G24/H24</f>
        <v>35</v>
      </c>
      <c r="J24" s="10">
        <v>2</v>
      </c>
      <c r="K24" s="21" t="s">
        <v>53</v>
      </c>
      <c r="L24" s="8">
        <v>49562.48</v>
      </c>
      <c r="M24" s="10">
        <v>6999</v>
      </c>
      <c r="N24" s="10" t="s">
        <v>53</v>
      </c>
      <c r="O24" s="29" t="s">
        <v>47</v>
      </c>
    </row>
    <row r="25" spans="1:15" s="112" customFormat="1" ht="24.9" customHeight="1">
      <c r="A25" s="22">
        <v>23</v>
      </c>
      <c r="B25" s="22">
        <v>34</v>
      </c>
      <c r="C25" s="18" t="s">
        <v>251</v>
      </c>
      <c r="D25" s="19">
        <v>613.08000000000004</v>
      </c>
      <c r="E25" s="19">
        <v>607.46</v>
      </c>
      <c r="F25" s="20">
        <f>(D25-E25)/E25</f>
        <v>9.2516379679320523E-3</v>
      </c>
      <c r="G25" s="21">
        <v>167</v>
      </c>
      <c r="H25" s="22">
        <v>2</v>
      </c>
      <c r="I25" s="22">
        <f t="shared" si="1"/>
        <v>83.5</v>
      </c>
      <c r="J25" s="21">
        <v>2</v>
      </c>
      <c r="K25" s="21" t="s">
        <v>53</v>
      </c>
      <c r="L25" s="19">
        <v>55495.569999999992</v>
      </c>
      <c r="M25" s="21">
        <v>11959</v>
      </c>
      <c r="N25" s="23">
        <v>45541</v>
      </c>
      <c r="O25" s="29" t="s">
        <v>49</v>
      </c>
    </row>
    <row r="26" spans="1:15" s="112" customFormat="1" ht="24.9" customHeight="1">
      <c r="A26" s="22">
        <v>24</v>
      </c>
      <c r="B26" s="22">
        <v>41</v>
      </c>
      <c r="C26" s="13" t="s">
        <v>347</v>
      </c>
      <c r="D26" s="8">
        <v>611.28</v>
      </c>
      <c r="E26" s="10" t="s">
        <v>53</v>
      </c>
      <c r="F26" s="10" t="s">
        <v>53</v>
      </c>
      <c r="G26" s="10">
        <v>83</v>
      </c>
      <c r="H26" s="11">
        <v>8</v>
      </c>
      <c r="I26" s="11">
        <f t="shared" si="1"/>
        <v>10.375</v>
      </c>
      <c r="J26" s="10">
        <v>4</v>
      </c>
      <c r="K26" s="21" t="s">
        <v>53</v>
      </c>
      <c r="L26" s="8">
        <v>35349.160000000003</v>
      </c>
      <c r="M26" s="10">
        <v>5499</v>
      </c>
      <c r="N26" s="23">
        <v>45926</v>
      </c>
      <c r="O26" s="29" t="s">
        <v>47</v>
      </c>
    </row>
    <row r="27" spans="1:15" s="112" customFormat="1" ht="24.9" customHeight="1">
      <c r="A27" s="22">
        <v>25</v>
      </c>
      <c r="B27" s="22">
        <v>15</v>
      </c>
      <c r="C27" s="53" t="s">
        <v>238</v>
      </c>
      <c r="D27" s="8">
        <v>544.66</v>
      </c>
      <c r="E27" s="10" t="s">
        <v>53</v>
      </c>
      <c r="F27" s="10" t="s">
        <v>53</v>
      </c>
      <c r="G27" s="10">
        <v>60</v>
      </c>
      <c r="H27" s="11">
        <v>11</v>
      </c>
      <c r="I27" s="11">
        <f t="shared" si="1"/>
        <v>5.4545454545454541</v>
      </c>
      <c r="J27" s="10">
        <v>2</v>
      </c>
      <c r="K27" s="21" t="s">
        <v>53</v>
      </c>
      <c r="L27" s="8">
        <v>197552.88</v>
      </c>
      <c r="M27" s="10">
        <v>27324</v>
      </c>
      <c r="N27" s="23">
        <v>46122</v>
      </c>
      <c r="O27" s="29" t="s">
        <v>47</v>
      </c>
    </row>
    <row r="28" spans="1:15" s="112" customFormat="1" ht="24.9" customHeight="1">
      <c r="A28" s="22">
        <v>26</v>
      </c>
      <c r="B28" s="22">
        <v>52</v>
      </c>
      <c r="C28" s="18" t="s">
        <v>35</v>
      </c>
      <c r="D28" s="8">
        <v>481.49</v>
      </c>
      <c r="E28" s="10" t="s">
        <v>53</v>
      </c>
      <c r="F28" s="10" t="s">
        <v>53</v>
      </c>
      <c r="G28" s="10">
        <v>124</v>
      </c>
      <c r="H28" s="11">
        <v>3</v>
      </c>
      <c r="I28" s="11">
        <f t="shared" si="1"/>
        <v>41.333333333333336</v>
      </c>
      <c r="J28" s="10">
        <v>1</v>
      </c>
      <c r="K28" s="21" t="s">
        <v>53</v>
      </c>
      <c r="L28" s="8">
        <v>378177.89</v>
      </c>
      <c r="M28" s="10">
        <v>63829</v>
      </c>
      <c r="N28" s="23">
        <v>45744</v>
      </c>
      <c r="O28" s="29" t="s">
        <v>47</v>
      </c>
    </row>
    <row r="29" spans="1:15" ht="24.9" customHeight="1">
      <c r="A29" s="22">
        <v>27</v>
      </c>
      <c r="B29" s="10" t="s">
        <v>53</v>
      </c>
      <c r="C29" s="18" t="s">
        <v>78</v>
      </c>
      <c r="D29" s="129">
        <v>386.97</v>
      </c>
      <c r="E29" s="10" t="s">
        <v>53</v>
      </c>
      <c r="F29" s="10" t="s">
        <v>53</v>
      </c>
      <c r="G29" s="127">
        <v>59</v>
      </c>
      <c r="H29" s="137">
        <v>2</v>
      </c>
      <c r="I29" s="11">
        <f t="shared" si="1"/>
        <v>29.5</v>
      </c>
      <c r="J29" s="127">
        <v>2</v>
      </c>
      <c r="K29" s="21" t="s">
        <v>53</v>
      </c>
      <c r="L29" s="129">
        <v>153129.20000000001</v>
      </c>
      <c r="M29" s="127">
        <v>21211</v>
      </c>
      <c r="N29" s="23">
        <v>46038</v>
      </c>
      <c r="O29" s="29" t="s">
        <v>47</v>
      </c>
    </row>
    <row r="30" spans="1:15" s="112" customFormat="1" ht="24.9" customHeight="1">
      <c r="A30" s="22">
        <v>28</v>
      </c>
      <c r="B30" s="22">
        <v>51</v>
      </c>
      <c r="C30" s="53" t="s">
        <v>236</v>
      </c>
      <c r="D30" s="8">
        <v>363.4</v>
      </c>
      <c r="E30" s="10" t="s">
        <v>53</v>
      </c>
      <c r="F30" s="10" t="s">
        <v>53</v>
      </c>
      <c r="G30" s="10">
        <v>63</v>
      </c>
      <c r="H30" s="11">
        <v>4</v>
      </c>
      <c r="I30" s="11">
        <f t="shared" si="1"/>
        <v>15.75</v>
      </c>
      <c r="J30" s="10">
        <v>4</v>
      </c>
      <c r="K30" s="21" t="s">
        <v>53</v>
      </c>
      <c r="L30" s="8">
        <v>26666.49</v>
      </c>
      <c r="M30" s="10">
        <v>3649</v>
      </c>
      <c r="N30" s="23">
        <v>46104</v>
      </c>
      <c r="O30" s="29" t="s">
        <v>47</v>
      </c>
    </row>
    <row r="31" spans="1:15" s="112" customFormat="1" ht="24.9" customHeight="1">
      <c r="A31" s="22">
        <v>29</v>
      </c>
      <c r="B31" s="22">
        <v>27</v>
      </c>
      <c r="C31" s="18" t="s">
        <v>254</v>
      </c>
      <c r="D31" s="118">
        <v>359</v>
      </c>
      <c r="E31" s="19">
        <v>765.96</v>
      </c>
      <c r="F31" s="20">
        <f t="shared" ref="F31:F42" si="2">(D31-E31)/E31</f>
        <v>-0.53130711786516271</v>
      </c>
      <c r="G31" s="116">
        <v>80</v>
      </c>
      <c r="H31" s="116">
        <v>2</v>
      </c>
      <c r="I31" s="22">
        <f t="shared" si="1"/>
        <v>40</v>
      </c>
      <c r="J31" s="116">
        <v>2</v>
      </c>
      <c r="K31" s="117">
        <v>8</v>
      </c>
      <c r="L31" s="118">
        <v>24707</v>
      </c>
      <c r="M31" s="116">
        <v>4356</v>
      </c>
      <c r="N31" s="23">
        <v>46129</v>
      </c>
      <c r="O31" s="29" t="s">
        <v>44</v>
      </c>
    </row>
    <row r="32" spans="1:15" s="112" customFormat="1" ht="24.9" customHeight="1">
      <c r="A32" s="22">
        <v>30</v>
      </c>
      <c r="B32" s="22">
        <v>25</v>
      </c>
      <c r="C32" s="18" t="s">
        <v>248</v>
      </c>
      <c r="D32" s="19">
        <v>335.55</v>
      </c>
      <c r="E32" s="19">
        <v>842.25</v>
      </c>
      <c r="F32" s="20">
        <f t="shared" si="2"/>
        <v>-0.60160284951024046</v>
      </c>
      <c r="G32" s="21">
        <v>46</v>
      </c>
      <c r="H32" s="22">
        <v>3</v>
      </c>
      <c r="I32" s="22">
        <f t="shared" si="1"/>
        <v>15.333333333333334</v>
      </c>
      <c r="J32" s="21">
        <v>3</v>
      </c>
      <c r="K32" s="21" t="s">
        <v>53</v>
      </c>
      <c r="L32" s="19">
        <v>15901</v>
      </c>
      <c r="M32" s="21">
        <v>2664</v>
      </c>
      <c r="N32" s="23">
        <v>46122</v>
      </c>
      <c r="O32" s="29" t="s">
        <v>54</v>
      </c>
    </row>
    <row r="33" spans="1:15" s="112" customFormat="1" ht="24.9" customHeight="1">
      <c r="A33" s="22">
        <v>31</v>
      </c>
      <c r="B33" s="22">
        <v>20</v>
      </c>
      <c r="C33" s="53" t="s">
        <v>264</v>
      </c>
      <c r="D33" s="19">
        <v>335.09</v>
      </c>
      <c r="E33" s="19">
        <v>1077.04</v>
      </c>
      <c r="F33" s="20">
        <f t="shared" si="2"/>
        <v>-0.68887877887543647</v>
      </c>
      <c r="G33" s="21">
        <v>57</v>
      </c>
      <c r="H33" s="22">
        <v>4</v>
      </c>
      <c r="I33" s="22">
        <f t="shared" si="1"/>
        <v>14.25</v>
      </c>
      <c r="J33" s="21" t="s">
        <v>53</v>
      </c>
      <c r="K33" s="21">
        <v>8</v>
      </c>
      <c r="L33" s="21" t="s">
        <v>53</v>
      </c>
      <c r="M33" s="21" t="s">
        <v>53</v>
      </c>
      <c r="N33" s="23">
        <v>46129</v>
      </c>
      <c r="O33" s="29" t="s">
        <v>45</v>
      </c>
    </row>
    <row r="34" spans="1:15" s="113" customFormat="1" ht="24.9" customHeight="1">
      <c r="A34" s="22">
        <v>32</v>
      </c>
      <c r="B34" s="22">
        <v>49</v>
      </c>
      <c r="C34" s="18" t="s">
        <v>325</v>
      </c>
      <c r="D34" s="19">
        <v>331.4</v>
      </c>
      <c r="E34" s="19">
        <v>78</v>
      </c>
      <c r="F34" s="20">
        <f t="shared" si="2"/>
        <v>3.2487179487179483</v>
      </c>
      <c r="G34" s="21">
        <v>50</v>
      </c>
      <c r="H34" s="22">
        <v>2</v>
      </c>
      <c r="I34" s="22">
        <f t="shared" si="1"/>
        <v>25</v>
      </c>
      <c r="J34" s="21">
        <v>2</v>
      </c>
      <c r="K34" s="21" t="s">
        <v>53</v>
      </c>
      <c r="L34" s="19">
        <v>16431.400000000001</v>
      </c>
      <c r="M34" s="21">
        <v>2378</v>
      </c>
      <c r="N34" s="23">
        <v>46059</v>
      </c>
      <c r="O34" s="29" t="s">
        <v>54</v>
      </c>
    </row>
    <row r="35" spans="1:15" s="112" customFormat="1" ht="24.9" customHeight="1">
      <c r="A35" s="22">
        <v>33</v>
      </c>
      <c r="B35" s="11">
        <v>45</v>
      </c>
      <c r="C35" s="13" t="s">
        <v>246</v>
      </c>
      <c r="D35" s="19">
        <v>303</v>
      </c>
      <c r="E35" s="8">
        <v>125</v>
      </c>
      <c r="F35" s="20">
        <f t="shared" si="2"/>
        <v>1.4239999999999999</v>
      </c>
      <c r="G35" s="10">
        <v>65</v>
      </c>
      <c r="H35" s="10">
        <v>2</v>
      </c>
      <c r="I35" s="22">
        <f t="shared" si="1"/>
        <v>32.5</v>
      </c>
      <c r="J35" s="10">
        <v>2</v>
      </c>
      <c r="K35" s="10">
        <v>8</v>
      </c>
      <c r="L35" s="8">
        <v>1407</v>
      </c>
      <c r="M35" s="10">
        <v>284</v>
      </c>
      <c r="N35" s="12">
        <v>46122</v>
      </c>
      <c r="O35" s="30" t="s">
        <v>90</v>
      </c>
    </row>
    <row r="36" spans="1:15" s="112" customFormat="1" ht="24.9" customHeight="1">
      <c r="A36" s="22">
        <v>34</v>
      </c>
      <c r="B36" s="22">
        <v>21</v>
      </c>
      <c r="C36" s="18" t="s">
        <v>279</v>
      </c>
      <c r="D36" s="19">
        <v>293</v>
      </c>
      <c r="E36" s="19">
        <v>1054.73</v>
      </c>
      <c r="F36" s="20">
        <f t="shared" si="2"/>
        <v>-0.72220378675111163</v>
      </c>
      <c r="G36" s="21">
        <v>76</v>
      </c>
      <c r="H36" s="22">
        <v>2</v>
      </c>
      <c r="I36" s="22">
        <f t="shared" si="1"/>
        <v>38</v>
      </c>
      <c r="J36" s="21">
        <v>2</v>
      </c>
      <c r="K36" s="21">
        <v>6</v>
      </c>
      <c r="L36" s="19">
        <v>18576.559999999998</v>
      </c>
      <c r="M36" s="21">
        <v>3630</v>
      </c>
      <c r="N36" s="23">
        <v>46143</v>
      </c>
      <c r="O36" s="29" t="s">
        <v>49</v>
      </c>
    </row>
    <row r="37" spans="1:15" s="112" customFormat="1" ht="24.9" customHeight="1">
      <c r="A37" s="22">
        <v>35</v>
      </c>
      <c r="B37" s="22">
        <v>17</v>
      </c>
      <c r="C37" s="18" t="s">
        <v>278</v>
      </c>
      <c r="D37" s="19">
        <v>284</v>
      </c>
      <c r="E37" s="19">
        <v>1944.25</v>
      </c>
      <c r="F37" s="20">
        <f t="shared" si="2"/>
        <v>-0.85392824996785388</v>
      </c>
      <c r="G37" s="21">
        <v>38</v>
      </c>
      <c r="H37" s="22">
        <v>3</v>
      </c>
      <c r="I37" s="22">
        <f t="shared" si="1"/>
        <v>12.666666666666666</v>
      </c>
      <c r="J37" s="116">
        <v>2</v>
      </c>
      <c r="K37" s="117">
        <v>6</v>
      </c>
      <c r="L37" s="118">
        <v>52110</v>
      </c>
      <c r="M37" s="116">
        <v>7129</v>
      </c>
      <c r="N37" s="23">
        <v>46143</v>
      </c>
      <c r="O37" s="29" t="s">
        <v>44</v>
      </c>
    </row>
    <row r="38" spans="1:15" s="112" customFormat="1" ht="24.9" customHeight="1">
      <c r="A38" s="22">
        <v>36</v>
      </c>
      <c r="B38" s="22">
        <v>22</v>
      </c>
      <c r="C38" s="18" t="s">
        <v>331</v>
      </c>
      <c r="D38" s="123">
        <v>282.05</v>
      </c>
      <c r="E38" s="19">
        <v>1010.57</v>
      </c>
      <c r="F38" s="20">
        <f t="shared" si="2"/>
        <v>-0.72090008609002831</v>
      </c>
      <c r="G38" s="21">
        <v>41</v>
      </c>
      <c r="H38" s="22">
        <v>16</v>
      </c>
      <c r="I38" s="22">
        <f t="shared" si="1"/>
        <v>2.5625</v>
      </c>
      <c r="J38" s="21">
        <v>4</v>
      </c>
      <c r="K38" s="21">
        <v>2</v>
      </c>
      <c r="L38" s="19">
        <v>1293</v>
      </c>
      <c r="M38" s="21">
        <v>219</v>
      </c>
      <c r="N38" s="23">
        <v>46171</v>
      </c>
      <c r="O38" s="29" t="s">
        <v>192</v>
      </c>
    </row>
    <row r="39" spans="1:15" s="112" customFormat="1" ht="24.9" customHeight="1">
      <c r="A39" s="22">
        <v>37</v>
      </c>
      <c r="B39" s="22">
        <v>26</v>
      </c>
      <c r="C39" s="18" t="s">
        <v>103</v>
      </c>
      <c r="D39" s="19">
        <v>259.39</v>
      </c>
      <c r="E39" s="19">
        <v>806.35</v>
      </c>
      <c r="F39" s="20">
        <f t="shared" si="2"/>
        <v>-0.67831586779934272</v>
      </c>
      <c r="G39" s="21">
        <v>71</v>
      </c>
      <c r="H39" s="22">
        <v>1</v>
      </c>
      <c r="I39" s="22">
        <f t="shared" si="1"/>
        <v>71</v>
      </c>
      <c r="J39" s="21">
        <v>1</v>
      </c>
      <c r="K39" s="21" t="s">
        <v>53</v>
      </c>
      <c r="L39" s="19">
        <v>90819.77</v>
      </c>
      <c r="M39" s="21">
        <v>18921</v>
      </c>
      <c r="N39" s="23">
        <v>44855</v>
      </c>
      <c r="O39" s="29" t="s">
        <v>44</v>
      </c>
    </row>
    <row r="40" spans="1:15" s="112" customFormat="1" ht="24.9" customHeight="1">
      <c r="A40" s="22">
        <v>38</v>
      </c>
      <c r="B40" s="22">
        <v>35</v>
      </c>
      <c r="C40" s="18" t="s">
        <v>322</v>
      </c>
      <c r="D40" s="19">
        <v>256.44</v>
      </c>
      <c r="E40" s="19">
        <v>432.37</v>
      </c>
      <c r="F40" s="20">
        <f t="shared" si="2"/>
        <v>-0.40689687073571246</v>
      </c>
      <c r="G40" s="21">
        <v>60</v>
      </c>
      <c r="H40" s="22">
        <v>1</v>
      </c>
      <c r="I40" s="22">
        <f t="shared" si="1"/>
        <v>60</v>
      </c>
      <c r="J40" s="21">
        <v>1</v>
      </c>
      <c r="K40" s="21" t="s">
        <v>53</v>
      </c>
      <c r="L40" s="19">
        <v>200073.68</v>
      </c>
      <c r="M40" s="21">
        <v>49972</v>
      </c>
      <c r="N40" s="23">
        <v>44659</v>
      </c>
      <c r="O40" s="29" t="s">
        <v>44</v>
      </c>
    </row>
    <row r="41" spans="1:15" s="112" customFormat="1" ht="24.9" customHeight="1">
      <c r="A41" s="22">
        <v>39</v>
      </c>
      <c r="B41" s="22">
        <v>42</v>
      </c>
      <c r="C41" s="18" t="s">
        <v>323</v>
      </c>
      <c r="D41" s="19">
        <v>237.49</v>
      </c>
      <c r="E41" s="19">
        <v>159.97999999999999</v>
      </c>
      <c r="F41" s="20">
        <f t="shared" si="2"/>
        <v>0.48449806225778236</v>
      </c>
      <c r="G41" s="21">
        <v>78</v>
      </c>
      <c r="H41" s="22">
        <v>2</v>
      </c>
      <c r="I41" s="22">
        <f t="shared" si="1"/>
        <v>39</v>
      </c>
      <c r="J41" s="21">
        <v>2</v>
      </c>
      <c r="K41" s="21" t="s">
        <v>53</v>
      </c>
      <c r="L41" s="19">
        <v>31400.83</v>
      </c>
      <c r="M41" s="21">
        <v>5738</v>
      </c>
      <c r="N41" s="23">
        <v>45359</v>
      </c>
      <c r="O41" s="29" t="s">
        <v>44</v>
      </c>
    </row>
    <row r="42" spans="1:15" s="113" customFormat="1" ht="24.9" customHeight="1">
      <c r="A42" s="22">
        <v>40</v>
      </c>
      <c r="B42" s="22">
        <v>36</v>
      </c>
      <c r="C42" s="18" t="s">
        <v>292</v>
      </c>
      <c r="D42" s="19">
        <v>185.75</v>
      </c>
      <c r="E42" s="19">
        <v>305.3</v>
      </c>
      <c r="F42" s="20">
        <f t="shared" si="2"/>
        <v>-0.39158205044218802</v>
      </c>
      <c r="G42" s="21">
        <v>20</v>
      </c>
      <c r="H42" s="22">
        <v>3</v>
      </c>
      <c r="I42" s="22">
        <f t="shared" si="1"/>
        <v>6.666666666666667</v>
      </c>
      <c r="J42" s="21" t="s">
        <v>53</v>
      </c>
      <c r="K42" s="21">
        <v>5</v>
      </c>
      <c r="L42" s="21" t="s">
        <v>53</v>
      </c>
      <c r="M42" s="21" t="s">
        <v>53</v>
      </c>
      <c r="N42" s="23">
        <v>46150</v>
      </c>
      <c r="O42" s="29" t="s">
        <v>45</v>
      </c>
    </row>
    <row r="43" spans="1:15" s="113" customFormat="1" ht="24.9" customHeight="1">
      <c r="A43" s="22">
        <v>41</v>
      </c>
      <c r="B43" s="22">
        <v>40</v>
      </c>
      <c r="C43" s="13" t="s">
        <v>382</v>
      </c>
      <c r="D43" s="8">
        <v>175.15</v>
      </c>
      <c r="E43" s="10" t="s">
        <v>53</v>
      </c>
      <c r="F43" s="10" t="s">
        <v>53</v>
      </c>
      <c r="G43" s="10">
        <v>19</v>
      </c>
      <c r="H43" s="11">
        <v>4</v>
      </c>
      <c r="I43" s="11">
        <f t="shared" si="1"/>
        <v>4.75</v>
      </c>
      <c r="J43" s="10">
        <v>2</v>
      </c>
      <c r="K43" s="21" t="s">
        <v>53</v>
      </c>
      <c r="L43" s="8">
        <v>32054.34</v>
      </c>
      <c r="M43" s="10">
        <v>4372</v>
      </c>
      <c r="N43" s="23">
        <v>46104</v>
      </c>
      <c r="O43" s="29" t="s">
        <v>47</v>
      </c>
    </row>
    <row r="44" spans="1:15" s="113" customFormat="1" ht="24.9" customHeight="1">
      <c r="A44" s="22">
        <v>42</v>
      </c>
      <c r="B44" s="10" t="s">
        <v>53</v>
      </c>
      <c r="C44" s="13" t="s">
        <v>202</v>
      </c>
      <c r="D44" s="8">
        <v>173</v>
      </c>
      <c r="E44" s="10" t="s">
        <v>53</v>
      </c>
      <c r="F44" s="10" t="s">
        <v>53</v>
      </c>
      <c r="G44" s="10">
        <v>27</v>
      </c>
      <c r="H44" s="11">
        <v>2</v>
      </c>
      <c r="I44" s="11">
        <f t="shared" si="1"/>
        <v>13.5</v>
      </c>
      <c r="J44" s="10">
        <v>2</v>
      </c>
      <c r="K44" s="21" t="s">
        <v>53</v>
      </c>
      <c r="L44" s="8">
        <v>1218.5999999999999</v>
      </c>
      <c r="M44" s="10">
        <v>232</v>
      </c>
      <c r="N44" s="23">
        <v>46104</v>
      </c>
      <c r="O44" s="29" t="s">
        <v>47</v>
      </c>
    </row>
    <row r="45" spans="1:15" s="113" customFormat="1" ht="24.9" customHeight="1">
      <c r="A45" s="22">
        <v>43</v>
      </c>
      <c r="B45" s="10" t="s">
        <v>53</v>
      </c>
      <c r="C45" s="143" t="s">
        <v>195</v>
      </c>
      <c r="D45" s="8">
        <v>158.5</v>
      </c>
      <c r="E45" s="10" t="s">
        <v>53</v>
      </c>
      <c r="F45" s="10" t="s">
        <v>53</v>
      </c>
      <c r="G45" s="10">
        <v>23</v>
      </c>
      <c r="H45" s="11">
        <v>1</v>
      </c>
      <c r="I45" s="11">
        <f t="shared" si="1"/>
        <v>23</v>
      </c>
      <c r="J45" s="10">
        <v>1</v>
      </c>
      <c r="K45" s="21" t="s">
        <v>53</v>
      </c>
      <c r="L45" s="8">
        <v>2627.25</v>
      </c>
      <c r="M45" s="10">
        <v>424</v>
      </c>
      <c r="N45" s="23">
        <v>46104</v>
      </c>
      <c r="O45" s="29" t="s">
        <v>47</v>
      </c>
    </row>
    <row r="46" spans="1:15" s="113" customFormat="1" ht="24.9" customHeight="1">
      <c r="A46" s="22">
        <v>44</v>
      </c>
      <c r="B46" s="22">
        <v>29</v>
      </c>
      <c r="C46" s="144" t="s">
        <v>94</v>
      </c>
      <c r="D46" s="19">
        <v>157.97</v>
      </c>
      <c r="E46" s="19">
        <v>748.98</v>
      </c>
      <c r="F46" s="20">
        <f>(D46-E46)/E46</f>
        <v>-0.78908649096104033</v>
      </c>
      <c r="G46" s="21">
        <v>41</v>
      </c>
      <c r="H46" s="22">
        <v>2</v>
      </c>
      <c r="I46" s="22">
        <f t="shared" si="1"/>
        <v>20.5</v>
      </c>
      <c r="J46" s="21">
        <v>1</v>
      </c>
      <c r="K46" s="21">
        <v>21</v>
      </c>
      <c r="L46" s="19">
        <v>303555.94</v>
      </c>
      <c r="M46" s="21">
        <v>54573</v>
      </c>
      <c r="N46" s="119">
        <v>46038</v>
      </c>
      <c r="O46" s="120" t="s">
        <v>44</v>
      </c>
    </row>
    <row r="47" spans="1:15" s="113" customFormat="1" ht="24.9" customHeight="1">
      <c r="A47" s="22">
        <v>45</v>
      </c>
      <c r="B47" s="21" t="s">
        <v>53</v>
      </c>
      <c r="C47" s="18" t="s">
        <v>29</v>
      </c>
      <c r="D47" s="19">
        <v>155</v>
      </c>
      <c r="E47" s="21" t="s">
        <v>53</v>
      </c>
      <c r="F47" s="21" t="s">
        <v>53</v>
      </c>
      <c r="G47" s="21">
        <v>68</v>
      </c>
      <c r="H47" s="22">
        <v>1</v>
      </c>
      <c r="I47" s="22">
        <f t="shared" si="1"/>
        <v>68</v>
      </c>
      <c r="J47" s="21">
        <v>1</v>
      </c>
      <c r="K47" s="21" t="s">
        <v>53</v>
      </c>
      <c r="L47" s="8">
        <v>32939.129999999997</v>
      </c>
      <c r="M47" s="8">
        <v>5822</v>
      </c>
      <c r="N47" s="119">
        <v>46024</v>
      </c>
      <c r="O47" s="29" t="s">
        <v>49</v>
      </c>
    </row>
    <row r="48" spans="1:15" s="113" customFormat="1" ht="24.9" customHeight="1">
      <c r="A48" s="22">
        <v>46</v>
      </c>
      <c r="B48" s="22">
        <v>24</v>
      </c>
      <c r="C48" s="18" t="s">
        <v>287</v>
      </c>
      <c r="D48" s="19">
        <v>149.35</v>
      </c>
      <c r="E48" s="19">
        <v>863.75</v>
      </c>
      <c r="F48" s="20">
        <f>(D48-E48)/E48</f>
        <v>-0.82709117221418227</v>
      </c>
      <c r="G48" s="21">
        <v>23</v>
      </c>
      <c r="H48" s="22">
        <v>1</v>
      </c>
      <c r="I48" s="22">
        <f t="shared" si="1"/>
        <v>23</v>
      </c>
      <c r="J48" s="21">
        <v>1</v>
      </c>
      <c r="K48" s="21" t="s">
        <v>53</v>
      </c>
      <c r="L48" s="19">
        <v>4568</v>
      </c>
      <c r="M48" s="21">
        <v>798</v>
      </c>
      <c r="N48" s="23">
        <v>46143</v>
      </c>
      <c r="O48" s="29" t="s">
        <v>54</v>
      </c>
    </row>
    <row r="49" spans="1:15" s="113" customFormat="1" ht="24.9" customHeight="1">
      <c r="A49" s="22">
        <v>47</v>
      </c>
      <c r="B49" s="10" t="s">
        <v>53</v>
      </c>
      <c r="C49" s="13" t="s">
        <v>345</v>
      </c>
      <c r="D49" s="8">
        <v>135.83000000000001</v>
      </c>
      <c r="E49" s="10" t="s">
        <v>53</v>
      </c>
      <c r="F49" s="10" t="s">
        <v>53</v>
      </c>
      <c r="G49" s="10">
        <v>35</v>
      </c>
      <c r="H49" s="11">
        <v>1</v>
      </c>
      <c r="I49" s="11">
        <f t="shared" si="1"/>
        <v>35</v>
      </c>
      <c r="J49" s="10">
        <v>1</v>
      </c>
      <c r="K49" s="10" t="s">
        <v>53</v>
      </c>
      <c r="L49" s="8">
        <v>210654.04</v>
      </c>
      <c r="M49" s="10">
        <v>32402</v>
      </c>
      <c r="N49" s="23">
        <v>45740</v>
      </c>
      <c r="O49" s="29" t="s">
        <v>47</v>
      </c>
    </row>
    <row r="50" spans="1:15" s="113" customFormat="1" ht="24.9" customHeight="1">
      <c r="A50" s="22">
        <v>48</v>
      </c>
      <c r="B50" s="22">
        <v>46</v>
      </c>
      <c r="C50" s="18" t="s">
        <v>152</v>
      </c>
      <c r="D50" s="19">
        <v>134.97999999999999</v>
      </c>
      <c r="E50" s="19">
        <v>114</v>
      </c>
      <c r="F50" s="20">
        <f>(D50-E50)/E50</f>
        <v>0.18403508771929816</v>
      </c>
      <c r="G50" s="21">
        <v>19</v>
      </c>
      <c r="H50" s="22">
        <v>1</v>
      </c>
      <c r="I50" s="22">
        <f t="shared" si="1"/>
        <v>19</v>
      </c>
      <c r="J50" s="21">
        <v>1</v>
      </c>
      <c r="K50" s="21" t="s">
        <v>53</v>
      </c>
      <c r="L50" s="19">
        <v>5966</v>
      </c>
      <c r="M50" s="21">
        <v>1102</v>
      </c>
      <c r="N50" s="23">
        <v>46073</v>
      </c>
      <c r="O50" s="29" t="s">
        <v>54</v>
      </c>
    </row>
    <row r="51" spans="1:15" s="113" customFormat="1" ht="24.9" customHeight="1">
      <c r="A51" s="22">
        <v>49</v>
      </c>
      <c r="B51" s="10" t="s">
        <v>53</v>
      </c>
      <c r="C51" s="7" t="s">
        <v>294</v>
      </c>
      <c r="D51" s="8">
        <v>128.5</v>
      </c>
      <c r="E51" s="10" t="s">
        <v>53</v>
      </c>
      <c r="F51" s="10" t="s">
        <v>53</v>
      </c>
      <c r="G51" s="10">
        <v>53</v>
      </c>
      <c r="H51" s="11">
        <v>2</v>
      </c>
      <c r="I51" s="22">
        <f t="shared" si="1"/>
        <v>26.5</v>
      </c>
      <c r="J51" s="10">
        <v>1</v>
      </c>
      <c r="K51" s="10" t="s">
        <v>53</v>
      </c>
      <c r="L51" s="8">
        <v>1661.05</v>
      </c>
      <c r="M51" s="10">
        <v>656</v>
      </c>
      <c r="N51" s="12">
        <v>46150</v>
      </c>
      <c r="O51" s="30" t="s">
        <v>90</v>
      </c>
    </row>
    <row r="52" spans="1:15" s="113" customFormat="1" ht="24.9" customHeight="1">
      <c r="A52" s="22">
        <v>50</v>
      </c>
      <c r="B52" s="10" t="s">
        <v>53</v>
      </c>
      <c r="C52" s="13" t="s">
        <v>348</v>
      </c>
      <c r="D52" s="8">
        <v>119</v>
      </c>
      <c r="E52" s="10" t="s">
        <v>53</v>
      </c>
      <c r="F52" s="10" t="s">
        <v>53</v>
      </c>
      <c r="G52" s="10">
        <v>21</v>
      </c>
      <c r="H52" s="11">
        <v>1</v>
      </c>
      <c r="I52" s="11">
        <f t="shared" si="1"/>
        <v>21</v>
      </c>
      <c r="J52" s="10">
        <v>1</v>
      </c>
      <c r="K52" s="10" t="s">
        <v>53</v>
      </c>
      <c r="L52" s="8">
        <v>6261.58</v>
      </c>
      <c r="M52" s="10">
        <v>1452</v>
      </c>
      <c r="N52" s="153">
        <v>45282</v>
      </c>
      <c r="O52" s="29" t="s">
        <v>47</v>
      </c>
    </row>
    <row r="53" spans="1:15" s="113" customFormat="1" ht="24.9" customHeight="1">
      <c r="A53" s="22">
        <v>51</v>
      </c>
      <c r="B53" s="10" t="s">
        <v>53</v>
      </c>
      <c r="C53" s="13" t="s">
        <v>350</v>
      </c>
      <c r="D53" s="8">
        <v>117.5</v>
      </c>
      <c r="E53" s="10" t="s">
        <v>53</v>
      </c>
      <c r="F53" s="10" t="s">
        <v>53</v>
      </c>
      <c r="G53" s="10">
        <v>19</v>
      </c>
      <c r="H53" s="11">
        <v>1</v>
      </c>
      <c r="I53" s="11">
        <f t="shared" si="1"/>
        <v>19</v>
      </c>
      <c r="J53" s="10">
        <v>1</v>
      </c>
      <c r="K53" s="10" t="s">
        <v>53</v>
      </c>
      <c r="L53" s="8">
        <v>69749.39</v>
      </c>
      <c r="M53" s="10">
        <v>11487</v>
      </c>
      <c r="N53" s="23">
        <v>45954</v>
      </c>
      <c r="O53" s="29" t="s">
        <v>47</v>
      </c>
    </row>
    <row r="54" spans="1:15" s="113" customFormat="1" ht="24.9" customHeight="1">
      <c r="A54" s="22">
        <v>52</v>
      </c>
      <c r="B54" s="22">
        <v>39</v>
      </c>
      <c r="C54" s="18" t="s">
        <v>87</v>
      </c>
      <c r="D54" s="19">
        <v>116.38</v>
      </c>
      <c r="E54" s="19">
        <v>184.18</v>
      </c>
      <c r="F54" s="20">
        <f>(D54-E54)/E54</f>
        <v>-0.36811814529264852</v>
      </c>
      <c r="G54" s="21">
        <v>15</v>
      </c>
      <c r="H54" s="22">
        <v>2</v>
      </c>
      <c r="I54" s="22">
        <f t="shared" si="1"/>
        <v>7.5</v>
      </c>
      <c r="J54" s="21">
        <v>1</v>
      </c>
      <c r="K54" s="10" t="s">
        <v>53</v>
      </c>
      <c r="L54" s="19">
        <v>33859</v>
      </c>
      <c r="M54" s="21">
        <v>5251</v>
      </c>
      <c r="N54" s="23">
        <v>45583</v>
      </c>
      <c r="O54" s="29" t="s">
        <v>88</v>
      </c>
    </row>
    <row r="55" spans="1:15" s="113" customFormat="1" ht="24.9" customHeight="1">
      <c r="A55" s="22">
        <v>53</v>
      </c>
      <c r="B55" s="22">
        <v>47</v>
      </c>
      <c r="C55" s="13" t="s">
        <v>327</v>
      </c>
      <c r="D55" s="8">
        <v>105</v>
      </c>
      <c r="E55" s="10" t="s">
        <v>53</v>
      </c>
      <c r="F55" s="10" t="s">
        <v>53</v>
      </c>
      <c r="G55" s="10">
        <v>21</v>
      </c>
      <c r="H55" s="11">
        <v>1</v>
      </c>
      <c r="I55" s="11">
        <f t="shared" si="1"/>
        <v>21</v>
      </c>
      <c r="J55" s="10">
        <v>1</v>
      </c>
      <c r="K55" s="10" t="s">
        <v>53</v>
      </c>
      <c r="L55" s="8">
        <v>183034.86</v>
      </c>
      <c r="M55" s="10">
        <v>31651</v>
      </c>
      <c r="N55" s="119">
        <v>44834</v>
      </c>
      <c r="O55" s="29" t="s">
        <v>47</v>
      </c>
    </row>
    <row r="56" spans="1:15" s="113" customFormat="1" ht="24.9" customHeight="1">
      <c r="A56" s="22">
        <v>54</v>
      </c>
      <c r="B56" s="10" t="s">
        <v>53</v>
      </c>
      <c r="C56" s="145" t="s">
        <v>268</v>
      </c>
      <c r="D56" s="8">
        <v>104</v>
      </c>
      <c r="E56" s="10" t="s">
        <v>53</v>
      </c>
      <c r="F56" s="10" t="s">
        <v>53</v>
      </c>
      <c r="G56" s="10">
        <v>26</v>
      </c>
      <c r="H56" s="11">
        <v>1</v>
      </c>
      <c r="I56" s="22">
        <f t="shared" si="1"/>
        <v>26</v>
      </c>
      <c r="J56" s="10">
        <v>1</v>
      </c>
      <c r="K56" s="10" t="s">
        <v>53</v>
      </c>
      <c r="L56" s="8">
        <v>15129.43</v>
      </c>
      <c r="M56" s="10">
        <v>3046</v>
      </c>
      <c r="N56" s="12">
        <v>44673</v>
      </c>
      <c r="O56" s="30" t="s">
        <v>90</v>
      </c>
    </row>
    <row r="57" spans="1:15" s="113" customFormat="1" ht="24.9" customHeight="1">
      <c r="A57" s="22">
        <v>55</v>
      </c>
      <c r="B57" s="10" t="s">
        <v>53</v>
      </c>
      <c r="C57" s="135" t="s">
        <v>59</v>
      </c>
      <c r="D57" s="8">
        <v>103.55</v>
      </c>
      <c r="E57" s="10" t="s">
        <v>53</v>
      </c>
      <c r="F57" s="10" t="s">
        <v>53</v>
      </c>
      <c r="G57" s="10">
        <v>12</v>
      </c>
      <c r="H57" s="11">
        <v>1</v>
      </c>
      <c r="I57" s="11">
        <f t="shared" si="1"/>
        <v>12</v>
      </c>
      <c r="J57" s="10">
        <v>1</v>
      </c>
      <c r="K57" s="10" t="s">
        <v>53</v>
      </c>
      <c r="L57" s="8">
        <v>318859.46000000002</v>
      </c>
      <c r="M57" s="10">
        <v>41218</v>
      </c>
      <c r="N57" s="23">
        <v>45926</v>
      </c>
      <c r="O57" s="29" t="s">
        <v>60</v>
      </c>
    </row>
    <row r="58" spans="1:15" s="113" customFormat="1" ht="24.9" customHeight="1">
      <c r="A58" s="22">
        <v>56</v>
      </c>
      <c r="B58" s="10" t="s">
        <v>53</v>
      </c>
      <c r="C58" s="145" t="s">
        <v>257</v>
      </c>
      <c r="D58" s="8">
        <v>102</v>
      </c>
      <c r="E58" s="10" t="s">
        <v>53</v>
      </c>
      <c r="F58" s="10" t="s">
        <v>53</v>
      </c>
      <c r="G58" s="10">
        <v>17</v>
      </c>
      <c r="H58" s="11">
        <v>2</v>
      </c>
      <c r="I58" s="22">
        <f t="shared" si="1"/>
        <v>8.5</v>
      </c>
      <c r="J58" s="10">
        <v>2</v>
      </c>
      <c r="K58" s="10" t="s">
        <v>53</v>
      </c>
      <c r="L58" s="8">
        <v>31341.63</v>
      </c>
      <c r="M58" s="10">
        <v>5332</v>
      </c>
      <c r="N58" s="12">
        <v>45919</v>
      </c>
      <c r="O58" s="30" t="s">
        <v>90</v>
      </c>
    </row>
    <row r="59" spans="1:15" s="113" customFormat="1" ht="24.9" customHeight="1">
      <c r="A59" s="22">
        <v>57</v>
      </c>
      <c r="B59" s="22">
        <v>18</v>
      </c>
      <c r="C59" s="13" t="s">
        <v>199</v>
      </c>
      <c r="D59" s="8">
        <v>100</v>
      </c>
      <c r="E59" s="10" t="s">
        <v>53</v>
      </c>
      <c r="F59" s="10" t="s">
        <v>53</v>
      </c>
      <c r="G59" s="10">
        <v>20</v>
      </c>
      <c r="H59" s="11">
        <v>1</v>
      </c>
      <c r="I59" s="11">
        <f t="shared" si="1"/>
        <v>20</v>
      </c>
      <c r="J59" s="10">
        <v>1</v>
      </c>
      <c r="K59" s="10" t="s">
        <v>53</v>
      </c>
      <c r="L59" s="8">
        <v>4003.24</v>
      </c>
      <c r="M59" s="10">
        <v>779</v>
      </c>
      <c r="N59" s="23">
        <v>46104</v>
      </c>
      <c r="O59" s="29" t="s">
        <v>47</v>
      </c>
    </row>
    <row r="60" spans="1:15" s="113" customFormat="1" ht="24.9" customHeight="1">
      <c r="A60" s="22">
        <v>58</v>
      </c>
      <c r="B60" s="22">
        <v>50</v>
      </c>
      <c r="C60" s="18" t="s">
        <v>52</v>
      </c>
      <c r="D60" s="19">
        <v>88.65</v>
      </c>
      <c r="E60" s="19">
        <v>74</v>
      </c>
      <c r="F60" s="20">
        <f>(D60-E60)/E60</f>
        <v>0.19797297297297306</v>
      </c>
      <c r="G60" s="21">
        <v>14</v>
      </c>
      <c r="H60" s="22">
        <v>1</v>
      </c>
      <c r="I60" s="22">
        <f t="shared" si="1"/>
        <v>14</v>
      </c>
      <c r="J60" s="21">
        <v>1</v>
      </c>
      <c r="K60" s="10" t="s">
        <v>53</v>
      </c>
      <c r="L60" s="19">
        <v>50492</v>
      </c>
      <c r="M60" s="21">
        <v>7564</v>
      </c>
      <c r="N60" s="23">
        <v>46024</v>
      </c>
      <c r="O60" s="29" t="s">
        <v>54</v>
      </c>
    </row>
    <row r="61" spans="1:15" s="113" customFormat="1" ht="24.9" customHeight="1">
      <c r="A61" s="22">
        <v>59</v>
      </c>
      <c r="B61" s="10" t="s">
        <v>53</v>
      </c>
      <c r="C61" s="18" t="s">
        <v>255</v>
      </c>
      <c r="D61" s="19">
        <v>86</v>
      </c>
      <c r="E61" s="10" t="s">
        <v>53</v>
      </c>
      <c r="F61" s="10" t="s">
        <v>53</v>
      </c>
      <c r="G61" s="21">
        <v>17</v>
      </c>
      <c r="H61" s="22">
        <v>1</v>
      </c>
      <c r="I61" s="22">
        <f t="shared" si="1"/>
        <v>17</v>
      </c>
      <c r="J61" s="21">
        <v>1</v>
      </c>
      <c r="K61" s="10" t="s">
        <v>53</v>
      </c>
      <c r="L61" s="8">
        <v>4556.5600000000004</v>
      </c>
      <c r="M61" s="10">
        <v>712</v>
      </c>
      <c r="N61" s="23">
        <v>46129</v>
      </c>
      <c r="O61" s="29" t="s">
        <v>44</v>
      </c>
    </row>
    <row r="62" spans="1:15" s="113" customFormat="1" ht="24.9" customHeight="1">
      <c r="A62" s="22">
        <v>60</v>
      </c>
      <c r="B62" s="10" t="s">
        <v>53</v>
      </c>
      <c r="C62" s="13" t="s">
        <v>351</v>
      </c>
      <c r="D62" s="8">
        <v>83.45</v>
      </c>
      <c r="E62" s="10" t="s">
        <v>53</v>
      </c>
      <c r="F62" s="10" t="s">
        <v>53</v>
      </c>
      <c r="G62" s="10">
        <v>15</v>
      </c>
      <c r="H62" s="11">
        <v>1</v>
      </c>
      <c r="I62" s="11">
        <f t="shared" si="1"/>
        <v>15</v>
      </c>
      <c r="J62" s="10">
        <v>1</v>
      </c>
      <c r="K62" s="10" t="s">
        <v>53</v>
      </c>
      <c r="L62" s="8">
        <v>12066.45</v>
      </c>
      <c r="M62" s="10">
        <v>2107</v>
      </c>
      <c r="N62" s="10" t="s">
        <v>53</v>
      </c>
      <c r="O62" s="29" t="s">
        <v>47</v>
      </c>
    </row>
    <row r="63" spans="1:15" s="113" customFormat="1" ht="24.9" customHeight="1">
      <c r="A63" s="22">
        <v>61</v>
      </c>
      <c r="B63" s="10" t="s">
        <v>53</v>
      </c>
      <c r="C63" s="13" t="s">
        <v>349</v>
      </c>
      <c r="D63" s="8">
        <v>76</v>
      </c>
      <c r="E63" s="10" t="s">
        <v>53</v>
      </c>
      <c r="F63" s="10" t="s">
        <v>53</v>
      </c>
      <c r="G63" s="10">
        <v>19</v>
      </c>
      <c r="H63" s="11">
        <v>2</v>
      </c>
      <c r="I63" s="11">
        <f t="shared" si="1"/>
        <v>9.5</v>
      </c>
      <c r="J63" s="10">
        <v>1</v>
      </c>
      <c r="K63" s="10" t="s">
        <v>53</v>
      </c>
      <c r="L63" s="8">
        <v>348</v>
      </c>
      <c r="M63" s="10">
        <v>64</v>
      </c>
      <c r="N63" s="23">
        <v>46024</v>
      </c>
      <c r="O63" s="29" t="s">
        <v>47</v>
      </c>
    </row>
    <row r="64" spans="1:15" s="113" customFormat="1" ht="24.9" customHeight="1">
      <c r="A64" s="22">
        <v>62</v>
      </c>
      <c r="B64" s="10" t="s">
        <v>53</v>
      </c>
      <c r="C64" s="13" t="s">
        <v>223</v>
      </c>
      <c r="D64" s="8">
        <v>74</v>
      </c>
      <c r="E64" s="10" t="s">
        <v>53</v>
      </c>
      <c r="F64" s="10" t="s">
        <v>53</v>
      </c>
      <c r="G64" s="10">
        <v>11</v>
      </c>
      <c r="H64" s="11">
        <v>1</v>
      </c>
      <c r="I64" s="11">
        <f t="shared" si="1"/>
        <v>11</v>
      </c>
      <c r="J64" s="10">
        <v>1</v>
      </c>
      <c r="K64" s="10" t="s">
        <v>53</v>
      </c>
      <c r="L64" s="8">
        <v>1809.67</v>
      </c>
      <c r="M64" s="10">
        <v>271</v>
      </c>
      <c r="N64" s="23">
        <v>46104</v>
      </c>
      <c r="O64" s="29" t="s">
        <v>47</v>
      </c>
    </row>
    <row r="65" spans="1:15" s="113" customFormat="1" ht="24.9" customHeight="1">
      <c r="A65" s="22">
        <v>63</v>
      </c>
      <c r="B65" s="10" t="s">
        <v>53</v>
      </c>
      <c r="C65" s="13" t="s">
        <v>198</v>
      </c>
      <c r="D65" s="8">
        <v>61.7</v>
      </c>
      <c r="E65" s="10" t="s">
        <v>53</v>
      </c>
      <c r="F65" s="10" t="s">
        <v>53</v>
      </c>
      <c r="G65" s="10">
        <v>8</v>
      </c>
      <c r="H65" s="11">
        <v>2</v>
      </c>
      <c r="I65" s="11">
        <f t="shared" si="1"/>
        <v>4</v>
      </c>
      <c r="J65" s="10">
        <v>2</v>
      </c>
      <c r="K65" s="10" t="s">
        <v>53</v>
      </c>
      <c r="L65" s="8">
        <v>5634.99</v>
      </c>
      <c r="M65" s="10">
        <v>807</v>
      </c>
      <c r="N65" s="23">
        <v>46104</v>
      </c>
      <c r="O65" s="29" t="s">
        <v>47</v>
      </c>
    </row>
    <row r="66" spans="1:15" s="113" customFormat="1" ht="24.9" customHeight="1">
      <c r="A66" s="22">
        <v>64</v>
      </c>
      <c r="B66" s="10" t="s">
        <v>53</v>
      </c>
      <c r="C66" s="13" t="s">
        <v>205</v>
      </c>
      <c r="D66" s="8">
        <v>59.5</v>
      </c>
      <c r="E66" s="10" t="s">
        <v>53</v>
      </c>
      <c r="F66" s="10" t="s">
        <v>53</v>
      </c>
      <c r="G66" s="10">
        <v>11</v>
      </c>
      <c r="H66" s="11">
        <v>1</v>
      </c>
      <c r="I66" s="11">
        <f t="shared" si="1"/>
        <v>11</v>
      </c>
      <c r="J66" s="10">
        <v>1</v>
      </c>
      <c r="K66" s="10" t="s">
        <v>53</v>
      </c>
      <c r="L66" s="8">
        <v>384.05</v>
      </c>
      <c r="M66" s="10">
        <v>63</v>
      </c>
      <c r="N66" s="23">
        <v>46104</v>
      </c>
      <c r="O66" s="29" t="s">
        <v>47</v>
      </c>
    </row>
    <row r="67" spans="1:15" s="113" customFormat="1" ht="24.9" customHeight="1">
      <c r="A67" s="22">
        <v>65</v>
      </c>
      <c r="B67" s="11">
        <v>16</v>
      </c>
      <c r="C67" s="7" t="s">
        <v>306</v>
      </c>
      <c r="D67" s="19">
        <v>56</v>
      </c>
      <c r="E67" s="8">
        <v>1984</v>
      </c>
      <c r="F67" s="20">
        <f>(D67-E67)/E67</f>
        <v>-0.97177419354838712</v>
      </c>
      <c r="G67" s="10">
        <v>16</v>
      </c>
      <c r="H67" s="21" t="s">
        <v>53</v>
      </c>
      <c r="I67" s="21" t="s">
        <v>53</v>
      </c>
      <c r="J67" s="10">
        <v>1</v>
      </c>
      <c r="K67" s="10">
        <v>4</v>
      </c>
      <c r="L67" s="8">
        <v>13614</v>
      </c>
      <c r="M67" s="10">
        <v>2803</v>
      </c>
      <c r="N67" s="12">
        <v>46157</v>
      </c>
      <c r="O67" s="30" t="s">
        <v>46</v>
      </c>
    </row>
    <row r="68" spans="1:15" s="113" customFormat="1" ht="24.9" customHeight="1">
      <c r="A68" s="22">
        <v>66</v>
      </c>
      <c r="B68" s="22">
        <v>48</v>
      </c>
      <c r="C68" s="18" t="s">
        <v>297</v>
      </c>
      <c r="D68" s="19">
        <v>50</v>
      </c>
      <c r="E68" s="19">
        <v>92.85</v>
      </c>
      <c r="F68" s="20">
        <f>(D68-E68)/E68</f>
        <v>-0.46149703823371024</v>
      </c>
      <c r="G68" s="21">
        <v>8</v>
      </c>
      <c r="H68" s="22">
        <v>1</v>
      </c>
      <c r="I68" s="22">
        <f>G68/H68</f>
        <v>8</v>
      </c>
      <c r="J68" s="21">
        <v>1</v>
      </c>
      <c r="K68" s="21" t="s">
        <v>53</v>
      </c>
      <c r="L68" s="19">
        <v>4116</v>
      </c>
      <c r="M68" s="21">
        <v>598</v>
      </c>
      <c r="N68" s="23">
        <v>46156</v>
      </c>
      <c r="O68" s="29" t="s">
        <v>308</v>
      </c>
    </row>
    <row r="69" spans="1:15" s="113" customFormat="1" ht="24.9" customHeight="1">
      <c r="A69" s="22">
        <v>67</v>
      </c>
      <c r="B69" s="21" t="s">
        <v>53</v>
      </c>
      <c r="C69" s="18" t="s">
        <v>117</v>
      </c>
      <c r="D69" s="19">
        <v>42</v>
      </c>
      <c r="E69" s="21" t="s">
        <v>53</v>
      </c>
      <c r="F69" s="21" t="s">
        <v>53</v>
      </c>
      <c r="G69" s="21">
        <v>8</v>
      </c>
      <c r="H69" s="22">
        <v>1</v>
      </c>
      <c r="I69" s="22">
        <f>G69/H69</f>
        <v>8</v>
      </c>
      <c r="J69" s="21">
        <v>1</v>
      </c>
      <c r="K69" s="21" t="s">
        <v>53</v>
      </c>
      <c r="L69" s="8">
        <v>9948.4800000000014</v>
      </c>
      <c r="M69" s="10">
        <v>1457</v>
      </c>
      <c r="N69" s="23">
        <v>46059</v>
      </c>
      <c r="O69" s="29" t="s">
        <v>49</v>
      </c>
    </row>
    <row r="70" spans="1:15" s="113" customFormat="1" ht="24.9" customHeight="1">
      <c r="A70" s="22">
        <v>68</v>
      </c>
      <c r="B70" s="10" t="s">
        <v>53</v>
      </c>
      <c r="C70" s="53" t="s">
        <v>30</v>
      </c>
      <c r="D70" s="19">
        <v>41.3</v>
      </c>
      <c r="E70" s="10" t="s">
        <v>53</v>
      </c>
      <c r="F70" s="10" t="s">
        <v>53</v>
      </c>
      <c r="G70" s="21">
        <v>6</v>
      </c>
      <c r="H70" s="22">
        <v>1</v>
      </c>
      <c r="I70" s="10" t="s">
        <v>53</v>
      </c>
      <c r="J70" s="21">
        <v>1</v>
      </c>
      <c r="K70" s="10" t="s">
        <v>53</v>
      </c>
      <c r="L70" s="8">
        <v>76920</v>
      </c>
      <c r="M70" s="10">
        <v>11208</v>
      </c>
      <c r="N70" s="23">
        <v>45961</v>
      </c>
      <c r="O70" s="29" t="s">
        <v>215</v>
      </c>
    </row>
    <row r="71" spans="1:15" s="113" customFormat="1" ht="24.9" customHeight="1">
      <c r="A71" s="22">
        <v>69</v>
      </c>
      <c r="B71" s="10" t="s">
        <v>53</v>
      </c>
      <c r="C71" s="53" t="s">
        <v>98</v>
      </c>
      <c r="D71" s="19">
        <v>31.8</v>
      </c>
      <c r="E71" s="10" t="s">
        <v>53</v>
      </c>
      <c r="F71" s="10" t="s">
        <v>53</v>
      </c>
      <c r="G71" s="21">
        <v>4</v>
      </c>
      <c r="H71" s="22">
        <v>1</v>
      </c>
      <c r="I71" s="10" t="s">
        <v>53</v>
      </c>
      <c r="J71" s="21">
        <v>1</v>
      </c>
      <c r="K71" s="10" t="s">
        <v>53</v>
      </c>
      <c r="L71" s="8">
        <v>160000</v>
      </c>
      <c r="M71" s="10">
        <v>22203</v>
      </c>
      <c r="N71" s="23">
        <v>46045</v>
      </c>
      <c r="O71" s="29" t="s">
        <v>88</v>
      </c>
    </row>
    <row r="72" spans="1:15" s="113" customFormat="1" ht="24.9" customHeight="1">
      <c r="A72" s="22">
        <v>70</v>
      </c>
      <c r="B72" s="10" t="s">
        <v>53</v>
      </c>
      <c r="C72" s="13" t="s">
        <v>210</v>
      </c>
      <c r="D72" s="8">
        <v>22</v>
      </c>
      <c r="E72" s="10" t="s">
        <v>53</v>
      </c>
      <c r="F72" s="10" t="s">
        <v>53</v>
      </c>
      <c r="G72" s="10">
        <v>6</v>
      </c>
      <c r="H72" s="11">
        <v>2</v>
      </c>
      <c r="I72" s="11">
        <f>G72/H72</f>
        <v>3</v>
      </c>
      <c r="J72" s="10">
        <v>1</v>
      </c>
      <c r="K72" s="10" t="s">
        <v>53</v>
      </c>
      <c r="L72" s="8">
        <v>803.41</v>
      </c>
      <c r="M72" s="10">
        <v>136</v>
      </c>
      <c r="N72" s="23">
        <v>46087</v>
      </c>
      <c r="O72" s="29" t="s">
        <v>47</v>
      </c>
    </row>
    <row r="73" spans="1:15" s="113" customFormat="1" ht="24.9" customHeight="1">
      <c r="A73" s="22">
        <v>71</v>
      </c>
      <c r="B73" s="10" t="s">
        <v>53</v>
      </c>
      <c r="C73" s="13" t="s">
        <v>196</v>
      </c>
      <c r="D73" s="8">
        <v>11</v>
      </c>
      <c r="E73" s="10" t="s">
        <v>53</v>
      </c>
      <c r="F73" s="10" t="s">
        <v>53</v>
      </c>
      <c r="G73" s="10">
        <v>3</v>
      </c>
      <c r="H73" s="11">
        <v>2</v>
      </c>
      <c r="I73" s="11">
        <f>G73/H73</f>
        <v>1.5</v>
      </c>
      <c r="J73" s="10">
        <v>1</v>
      </c>
      <c r="K73" s="10" t="s">
        <v>53</v>
      </c>
      <c r="L73" s="8">
        <v>5270.15</v>
      </c>
      <c r="M73" s="10">
        <v>950</v>
      </c>
      <c r="N73" s="23">
        <v>46104</v>
      </c>
      <c r="O73" s="29" t="s">
        <v>47</v>
      </c>
    </row>
    <row r="74" spans="1:15" s="113" customFormat="1" ht="24.9" customHeight="1">
      <c r="A74" s="22">
        <v>72</v>
      </c>
      <c r="B74" s="10" t="s">
        <v>53</v>
      </c>
      <c r="C74" s="13" t="s">
        <v>295</v>
      </c>
      <c r="D74" s="8">
        <v>4.2</v>
      </c>
      <c r="E74" s="10" t="s">
        <v>53</v>
      </c>
      <c r="F74" s="10" t="s">
        <v>53</v>
      </c>
      <c r="G74" s="10">
        <v>1</v>
      </c>
      <c r="H74" s="11">
        <v>1</v>
      </c>
      <c r="I74" s="11">
        <f>G74/H74</f>
        <v>1</v>
      </c>
      <c r="J74" s="10">
        <v>1</v>
      </c>
      <c r="K74" s="10" t="s">
        <v>53</v>
      </c>
      <c r="L74" s="8">
        <v>9430.65</v>
      </c>
      <c r="M74" s="10">
        <v>1235</v>
      </c>
      <c r="N74" s="23">
        <v>46104</v>
      </c>
      <c r="O74" s="29" t="s">
        <v>47</v>
      </c>
    </row>
    <row r="75" spans="1:15" s="113" customFormat="1" ht="24.9" customHeight="1">
      <c r="A75" s="22">
        <v>73</v>
      </c>
      <c r="B75" s="10" t="s">
        <v>53</v>
      </c>
      <c r="C75" s="13" t="s">
        <v>209</v>
      </c>
      <c r="D75" s="8">
        <v>3</v>
      </c>
      <c r="E75" s="10" t="s">
        <v>53</v>
      </c>
      <c r="F75" s="10" t="s">
        <v>53</v>
      </c>
      <c r="G75" s="10">
        <v>1</v>
      </c>
      <c r="H75" s="11">
        <v>1</v>
      </c>
      <c r="I75" s="11">
        <f>G75/H75</f>
        <v>1</v>
      </c>
      <c r="J75" s="10">
        <v>1</v>
      </c>
      <c r="K75" s="10" t="s">
        <v>53</v>
      </c>
      <c r="L75" s="8">
        <v>3155.53</v>
      </c>
      <c r="M75" s="10">
        <v>457</v>
      </c>
      <c r="N75" s="23">
        <v>46104</v>
      </c>
      <c r="O75" s="29" t="s">
        <v>47</v>
      </c>
    </row>
    <row r="76" spans="1:15" s="113" customFormat="1" ht="24.9" customHeight="1">
      <c r="A76" s="22">
        <v>74</v>
      </c>
      <c r="B76" s="10" t="s">
        <v>53</v>
      </c>
      <c r="C76" s="13" t="s">
        <v>197</v>
      </c>
      <c r="D76" s="8">
        <v>0</v>
      </c>
      <c r="E76" s="10" t="s">
        <v>53</v>
      </c>
      <c r="F76" s="10" t="s">
        <v>53</v>
      </c>
      <c r="G76" s="10">
        <v>0</v>
      </c>
      <c r="H76" s="11">
        <v>1</v>
      </c>
      <c r="I76" s="11">
        <f>G76/H76</f>
        <v>0</v>
      </c>
      <c r="J76" s="10">
        <v>1</v>
      </c>
      <c r="K76" s="10" t="s">
        <v>53</v>
      </c>
      <c r="L76" s="8">
        <v>3802.88</v>
      </c>
      <c r="M76" s="10">
        <v>599</v>
      </c>
      <c r="N76" s="23">
        <v>46104</v>
      </c>
      <c r="O76" s="29" t="s">
        <v>47</v>
      </c>
    </row>
    <row r="77" spans="1:15" s="106" customFormat="1" ht="24.6" customHeight="1">
      <c r="A77" s="41"/>
      <c r="B77" s="60"/>
      <c r="C77" s="61" t="s">
        <v>352</v>
      </c>
      <c r="D77" s="109">
        <f>SUBTOTAL(109,Table132456789101112131415161718192021222324[Pajamos 
(GBO)])</f>
        <v>445700.41000000003</v>
      </c>
      <c r="E77" s="36">
        <f>SUBTOTAL(109,Table132456789101112131415161718192021222324[Pajamos 
praeita sav.
(GBO LW)])</f>
        <v>338964.84999999986</v>
      </c>
      <c r="F77" s="38">
        <f>(D77-E77)/E77</f>
        <v>0.31488680905999611</v>
      </c>
      <c r="G77" s="39">
        <f>SUBTOTAL(109,Table132456789101112131415161718192021222324[Žiūrovų sk. 
(ADM)])</f>
        <v>62580</v>
      </c>
      <c r="H77" s="41"/>
      <c r="I77" s="41"/>
      <c r="J77" s="62"/>
      <c r="K77" s="40"/>
      <c r="L77" s="47"/>
      <c r="M77" s="40"/>
      <c r="N77" s="64"/>
      <c r="O77" s="65" t="s">
        <v>15</v>
      </c>
    </row>
    <row r="78" spans="1:15">
      <c r="F78" s="68"/>
      <c r="L78" s="70"/>
    </row>
    <row r="79" spans="1:15">
      <c r="F79" s="68"/>
      <c r="L79" s="70"/>
    </row>
    <row r="80" spans="1:15">
      <c r="F80" s="68"/>
      <c r="L80" s="70"/>
    </row>
    <row r="81" spans="1:19">
      <c r="F81" s="68"/>
      <c r="L81" s="70"/>
    </row>
    <row r="82" spans="1:19">
      <c r="F82" s="68"/>
      <c r="L82" s="70"/>
    </row>
    <row r="83" spans="1:19">
      <c r="F83" s="68"/>
      <c r="L83" s="70"/>
    </row>
    <row r="84" spans="1:19">
      <c r="F84" s="68"/>
      <c r="L84" s="70"/>
    </row>
    <row r="85" spans="1:19">
      <c r="F85" s="68"/>
      <c r="L85" s="70"/>
    </row>
    <row r="86" spans="1:19">
      <c r="F86" s="68"/>
      <c r="L86" s="70"/>
    </row>
    <row r="87" spans="1:19" s="69" customFormat="1">
      <c r="A87" s="66"/>
      <c r="B87" s="26"/>
      <c r="C87" s="26"/>
      <c r="D87" s="67"/>
      <c r="E87" s="67"/>
      <c r="F87" s="68"/>
      <c r="H87" s="66"/>
      <c r="I87" s="26"/>
      <c r="L87" s="70"/>
      <c r="N87" s="71"/>
      <c r="O87" s="72"/>
      <c r="P87" s="26"/>
      <c r="Q87" s="26"/>
      <c r="R87" s="26"/>
      <c r="S87" s="26"/>
    </row>
    <row r="88" spans="1:19" s="69" customFormat="1">
      <c r="A88" s="66"/>
      <c r="B88" s="26"/>
      <c r="C88" s="26"/>
      <c r="D88" s="67"/>
      <c r="E88" s="67"/>
      <c r="F88" s="68"/>
      <c r="H88" s="66"/>
      <c r="I88" s="26"/>
      <c r="L88" s="70"/>
      <c r="N88" s="71"/>
      <c r="O88" s="72"/>
      <c r="P88" s="26"/>
      <c r="Q88" s="26"/>
      <c r="R88" s="26"/>
      <c r="S88" s="26"/>
    </row>
    <row r="89" spans="1:19" s="69" customFormat="1">
      <c r="A89" s="66"/>
      <c r="B89" s="26"/>
      <c r="C89" s="26"/>
      <c r="D89" s="67"/>
      <c r="E89" s="67"/>
      <c r="F89" s="68"/>
      <c r="H89" s="66"/>
      <c r="I89" s="26"/>
      <c r="L89" s="70"/>
      <c r="N89" s="71"/>
      <c r="O89" s="72"/>
      <c r="P89" s="26"/>
      <c r="Q89" s="26"/>
      <c r="R89" s="26"/>
      <c r="S89" s="26"/>
    </row>
    <row r="90" spans="1:19" s="69" customFormat="1">
      <c r="A90" s="66"/>
      <c r="B90" s="26"/>
      <c r="C90" s="26"/>
      <c r="D90" s="67"/>
      <c r="E90" s="67"/>
      <c r="F90" s="68"/>
      <c r="H90" s="66"/>
      <c r="I90" s="26"/>
      <c r="L90" s="70"/>
      <c r="N90" s="71"/>
      <c r="O90" s="72"/>
      <c r="P90" s="26"/>
      <c r="Q90" s="26"/>
      <c r="R90" s="26"/>
      <c r="S90" s="26"/>
    </row>
    <row r="91" spans="1:19" s="69" customFormat="1">
      <c r="A91" s="66"/>
      <c r="B91" s="26"/>
      <c r="C91" s="26"/>
      <c r="D91" s="67"/>
      <c r="E91" s="67"/>
      <c r="F91" s="68"/>
      <c r="H91" s="66"/>
      <c r="I91" s="26"/>
      <c r="L91" s="67"/>
      <c r="N91" s="71"/>
      <c r="O91" s="72"/>
      <c r="P91" s="26"/>
      <c r="Q91" s="26"/>
      <c r="R91" s="26"/>
      <c r="S91" s="26"/>
    </row>
    <row r="92" spans="1:19" s="69" customFormat="1">
      <c r="A92" s="66"/>
      <c r="B92" s="26"/>
      <c r="C92" s="26"/>
      <c r="D92" s="67"/>
      <c r="E92" s="67"/>
      <c r="F92" s="68"/>
      <c r="H92" s="66"/>
      <c r="I92" s="26"/>
      <c r="L92" s="67"/>
      <c r="N92" s="71"/>
      <c r="O92" s="72"/>
      <c r="P92" s="26"/>
      <c r="Q92" s="26"/>
      <c r="R92" s="26"/>
      <c r="S92" s="26"/>
    </row>
    <row r="93" spans="1:19" s="69" customFormat="1">
      <c r="A93" s="66"/>
      <c r="B93" s="26"/>
      <c r="C93" s="26"/>
      <c r="D93" s="67"/>
      <c r="E93" s="67"/>
      <c r="F93" s="68"/>
      <c r="H93" s="66"/>
      <c r="I93" s="26"/>
      <c r="L93" s="67"/>
      <c r="N93" s="71"/>
      <c r="O93" s="72"/>
      <c r="P93" s="26"/>
      <c r="Q93" s="26"/>
      <c r="R93" s="26"/>
      <c r="S93" s="26"/>
    </row>
    <row r="94" spans="1:19" s="69" customFormat="1">
      <c r="A94" s="66"/>
      <c r="B94" s="26"/>
      <c r="C94" s="26"/>
      <c r="D94" s="67"/>
      <c r="E94" s="67"/>
      <c r="F94" s="68"/>
      <c r="H94" s="66"/>
      <c r="I94" s="26"/>
      <c r="L94" s="67"/>
      <c r="N94" s="71"/>
      <c r="O94" s="72"/>
      <c r="P94" s="26"/>
      <c r="Q94" s="26"/>
      <c r="R94" s="26"/>
      <c r="S94" s="26"/>
    </row>
    <row r="95" spans="1:19"/>
    <row r="96" spans="1:19"/>
    <row r="97" spans="2:19"/>
    <row r="98" spans="2:19"/>
    <row r="99" spans="2:19"/>
    <row r="100" spans="2:19"/>
    <row r="101" spans="2:19"/>
    <row r="102" spans="2:19"/>
    <row r="103" spans="2:19"/>
    <row r="104" spans="2:19" s="66" customFormat="1">
      <c r="B104" s="26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2:19" s="66" customFormat="1">
      <c r="B105" s="26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2:19" s="66" customFormat="1">
      <c r="B106" s="26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2:19" s="66" customFormat="1">
      <c r="B107" s="26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2:19" s="66" customFormat="1">
      <c r="B108" s="26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2:19" s="66" customFormat="1">
      <c r="B109" s="26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2:19" s="66" customFormat="1">
      <c r="B110" s="26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2:19" s="66" customFormat="1">
      <c r="B111" s="26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2:19" s="66" customFormat="1">
      <c r="B112" s="26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2:19" s="66" customFormat="1">
      <c r="B113" s="26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2:19" s="66" customFormat="1">
      <c r="B114" s="26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2:19" s="66" customFormat="1">
      <c r="B115" s="26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2:19" s="66" customFormat="1">
      <c r="B116" s="26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2:19" s="66" customFormat="1">
      <c r="B117" s="26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2:19" s="66" customFormat="1">
      <c r="B118" s="26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2:19" s="66" customFormat="1">
      <c r="B119" s="26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2:19" s="66" customFormat="1">
      <c r="B120" s="26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2:19" s="66" customFormat="1">
      <c r="B121" s="26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2:19" s="66" customFormat="1">
      <c r="B122" s="26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2:19" s="66" customFormat="1">
      <c r="B123" s="26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2:19" s="66" customFormat="1">
      <c r="B124" s="26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2:19" s="66" customFormat="1">
      <c r="B125" s="26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2:19" s="66" customFormat="1">
      <c r="B126" s="26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2:19" s="66" customFormat="1">
      <c r="B127" s="26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2:19" s="66" customFormat="1">
      <c r="B128" s="26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2:19" s="66" customFormat="1">
      <c r="B129" s="26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2:19" s="66" customFormat="1">
      <c r="B130" s="26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2:19" s="66" customFormat="1">
      <c r="B131" s="26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2:19" s="66" customFormat="1">
      <c r="B132" s="26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2:19" s="66" customFormat="1">
      <c r="B133" s="26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2:19" s="66" customFormat="1">
      <c r="B134" s="26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2:19" s="66" customFormat="1">
      <c r="B135" s="26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2:19" s="66" customFormat="1">
      <c r="B136" s="26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2:19" s="66" customFormat="1">
      <c r="B137" s="26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2:19" s="66" customFormat="1">
      <c r="B138" s="26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2:19" s="66" customFormat="1">
      <c r="B139" s="26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2:19" s="66" customFormat="1">
      <c r="B140" s="26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2:19" s="66" customFormat="1">
      <c r="B141" s="26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2:19" s="66" customFormat="1">
      <c r="B142" s="26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2:19" s="66" customFormat="1">
      <c r="B143" s="26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2:19" s="66" customFormat="1">
      <c r="B144" s="26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2:19" s="66" customFormat="1">
      <c r="B145" s="26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2:19" s="66" customFormat="1">
      <c r="B146" s="26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2:19" s="66" customFormat="1">
      <c r="B147" s="26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2:19" s="66" customFormat="1">
      <c r="B148" s="26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2:19" s="66" customFormat="1">
      <c r="B149" s="26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2:19" s="66" customFormat="1">
      <c r="B150" s="26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2:19" s="66" customFormat="1">
      <c r="B151" s="26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2:19" s="66" customFormat="1">
      <c r="B152" s="26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2:19" s="66" customFormat="1">
      <c r="B153" s="26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2:19" s="66" customFormat="1">
      <c r="B154" s="26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2:19" s="66" customFormat="1">
      <c r="B155" s="26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2:19" s="66" customFormat="1">
      <c r="B156" s="26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2:19" s="66" customFormat="1">
      <c r="B157" s="26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2:19" s="66" customFormat="1">
      <c r="B158" s="26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2:19" s="66" customFormat="1">
      <c r="B159" s="26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2:19" s="66" customFormat="1">
      <c r="B160" s="26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2:19" s="66" customFormat="1">
      <c r="B161" s="26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2:19" s="66" customFormat="1">
      <c r="B162" s="26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2:19" s="66" customFormat="1">
      <c r="B163" s="26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2:19" s="66" customFormat="1">
      <c r="B164" s="26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2:19" s="66" customFormat="1">
      <c r="B165" s="26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2:19" s="66" customFormat="1">
      <c r="B166" s="26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2:19" s="66" customFormat="1">
      <c r="B167" s="26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2:19" s="66" customFormat="1">
      <c r="B168" s="26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2:19" s="66" customFormat="1">
      <c r="B169" s="26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2:19" s="66" customFormat="1">
      <c r="B170" s="26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2:19" s="66" customFormat="1">
      <c r="B171" s="26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2:19" s="66" customFormat="1">
      <c r="B172" s="26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2:19" s="66" customFormat="1">
      <c r="B173" s="26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2:19" s="66" customFormat="1">
      <c r="B174" s="26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2:19" s="66" customFormat="1">
      <c r="B175" s="26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2:19" s="66" customFormat="1">
      <c r="B176" s="26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2:19" s="66" customFormat="1">
      <c r="B177" s="26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2:19" s="66" customFormat="1">
      <c r="B178" s="26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2:19" s="66" customFormat="1">
      <c r="B179" s="26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2:19" s="66" customFormat="1">
      <c r="B180" s="26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2:19" s="66" customFormat="1">
      <c r="B181" s="26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2:19" s="66" customFormat="1">
      <c r="B182" s="26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2:19" s="66" customFormat="1">
      <c r="B183" s="26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2:19" s="66" customFormat="1">
      <c r="B184" s="26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2:19" s="66" customFormat="1">
      <c r="B185" s="26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2:19" s="66" customFormat="1">
      <c r="B186" s="26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2:19" s="66" customFormat="1">
      <c r="B187" s="26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2:19" s="66" customFormat="1">
      <c r="B188" s="26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2:19" s="66" customFormat="1">
      <c r="B189" s="26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2:19" s="66" customFormat="1">
      <c r="B190" s="26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2:19" s="66" customFormat="1">
      <c r="B191" s="26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2:19" s="66" customFormat="1">
      <c r="B192" s="26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2:19" s="66" customFormat="1">
      <c r="B193" s="26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2:19" s="66" customFormat="1">
      <c r="B194" s="26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2:19" s="66" customFormat="1">
      <c r="B195" s="26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2:19" s="66" customFormat="1">
      <c r="B196" s="26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2:19" s="66" customFormat="1">
      <c r="B197" s="26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2:19" s="66" customFormat="1">
      <c r="B198" s="26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2:19" s="66" customFormat="1">
      <c r="B199" s="26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2:19" s="66" customFormat="1">
      <c r="B200" s="26"/>
      <c r="C200" s="26"/>
      <c r="D200" s="67"/>
      <c r="E200" s="67"/>
      <c r="F200" s="26"/>
      <c r="G200" s="69"/>
      <c r="I200" s="26"/>
      <c r="J200" s="69"/>
      <c r="K200" s="69"/>
      <c r="L200" s="67"/>
      <c r="M200" s="69"/>
      <c r="N200" s="71"/>
      <c r="O200" s="72"/>
      <c r="P200" s="26"/>
      <c r="Q200" s="26"/>
      <c r="R200" s="26"/>
      <c r="S200" s="26"/>
    </row>
    <row r="201" spans="2:19" s="66" customFormat="1">
      <c r="B201" s="26"/>
      <c r="C201" s="26"/>
      <c r="D201" s="67"/>
      <c r="E201" s="67"/>
      <c r="F201" s="26"/>
      <c r="G201" s="69"/>
      <c r="I201" s="26"/>
      <c r="J201" s="69"/>
      <c r="K201" s="69"/>
      <c r="L201" s="67"/>
      <c r="M201" s="69"/>
      <c r="N201" s="71"/>
      <c r="O201" s="72"/>
      <c r="P201" s="26"/>
      <c r="Q201" s="26"/>
      <c r="R201" s="26"/>
      <c r="S201" s="26"/>
    </row>
    <row r="202" spans="2:19" s="66" customFormat="1">
      <c r="B202" s="26"/>
      <c r="C202" s="26"/>
      <c r="D202" s="67"/>
      <c r="E202" s="67"/>
      <c r="F202" s="26"/>
      <c r="G202" s="69"/>
      <c r="I202" s="26"/>
      <c r="J202" s="69"/>
      <c r="K202" s="69"/>
      <c r="L202" s="67"/>
      <c r="M202" s="69"/>
      <c r="N202" s="71"/>
      <c r="O202" s="72"/>
      <c r="P202" s="26"/>
      <c r="Q202" s="26"/>
      <c r="R202" s="26"/>
      <c r="S202" s="26"/>
    </row>
    <row r="203" spans="2:19" s="66" customFormat="1">
      <c r="B203" s="26"/>
      <c r="C203" s="26"/>
      <c r="D203" s="67"/>
      <c r="E203" s="67"/>
      <c r="F203" s="26"/>
      <c r="G203" s="69"/>
      <c r="I203" s="26"/>
      <c r="J203" s="69"/>
      <c r="K203" s="69"/>
      <c r="L203" s="67"/>
      <c r="M203" s="69"/>
      <c r="N203" s="71"/>
      <c r="O203" s="72"/>
      <c r="P203" s="26"/>
      <c r="Q203" s="26"/>
      <c r="R203" s="26"/>
      <c r="S203" s="26"/>
    </row>
    <row r="204" spans="2:19" s="66" customFormat="1">
      <c r="B204" s="26"/>
      <c r="C204" s="26"/>
      <c r="D204" s="67"/>
      <c r="E204" s="67"/>
      <c r="F204" s="26"/>
      <c r="G204" s="69"/>
      <c r="I204" s="26"/>
      <c r="J204" s="69"/>
      <c r="K204" s="69"/>
      <c r="L204" s="67"/>
      <c r="M204" s="69"/>
      <c r="N204" s="71"/>
      <c r="O204" s="72"/>
      <c r="P204" s="26"/>
      <c r="Q204" s="26"/>
      <c r="R204" s="26"/>
      <c r="S204" s="26"/>
    </row>
    <row r="205" spans="2:19" s="66" customFormat="1">
      <c r="B205" s="26"/>
      <c r="C205" s="26"/>
      <c r="D205" s="67"/>
      <c r="E205" s="67"/>
      <c r="F205" s="26"/>
      <c r="G205" s="69"/>
      <c r="I205" s="26"/>
      <c r="J205" s="69"/>
      <c r="K205" s="69"/>
      <c r="L205" s="67"/>
      <c r="M205" s="69"/>
      <c r="N205" s="71"/>
      <c r="O205" s="72"/>
      <c r="P205" s="26"/>
      <c r="Q205" s="26"/>
      <c r="R205" s="26"/>
      <c r="S205" s="26"/>
    </row>
    <row r="206" spans="2:19" s="66" customFormat="1">
      <c r="B206" s="26"/>
      <c r="C206" s="26"/>
      <c r="D206" s="67"/>
      <c r="E206" s="67"/>
      <c r="F206" s="26"/>
      <c r="G206" s="69"/>
      <c r="I206" s="26"/>
      <c r="J206" s="69"/>
      <c r="K206" s="69"/>
      <c r="L206" s="67"/>
      <c r="M206" s="69"/>
      <c r="N206" s="71"/>
      <c r="O206" s="72"/>
      <c r="P206" s="26"/>
      <c r="Q206" s="26"/>
      <c r="R206" s="26"/>
      <c r="S206" s="26"/>
    </row>
    <row r="207" spans="2:19" s="66" customFormat="1">
      <c r="B207" s="26"/>
      <c r="C207" s="26"/>
      <c r="D207" s="67"/>
      <c r="E207" s="67"/>
      <c r="F207" s="26"/>
      <c r="G207" s="69"/>
      <c r="I207" s="26"/>
      <c r="J207" s="69"/>
      <c r="K207" s="69"/>
      <c r="L207" s="67"/>
      <c r="M207" s="69"/>
      <c r="N207" s="71"/>
      <c r="O207" s="72"/>
      <c r="P207" s="26"/>
      <c r="Q207" s="26"/>
      <c r="R207" s="26"/>
      <c r="S207" s="26"/>
    </row>
    <row r="208" spans="2:19" s="66" customFormat="1">
      <c r="B208" s="26"/>
      <c r="C208" s="26"/>
      <c r="D208" s="67"/>
      <c r="E208" s="67"/>
      <c r="F208" s="26"/>
      <c r="G208" s="69"/>
      <c r="I208" s="26"/>
      <c r="J208" s="69"/>
      <c r="K208" s="69"/>
      <c r="L208" s="67"/>
      <c r="M208" s="69"/>
      <c r="N208" s="71"/>
      <c r="O208" s="72"/>
      <c r="P208" s="26"/>
      <c r="Q208" s="26"/>
      <c r="R208" s="26"/>
      <c r="S208" s="26"/>
    </row>
    <row r="209" spans="2:19" s="66" customFormat="1">
      <c r="B209" s="26"/>
      <c r="C209" s="26"/>
      <c r="D209" s="67"/>
      <c r="E209" s="67"/>
      <c r="F209" s="26"/>
      <c r="G209" s="69"/>
      <c r="I209" s="26"/>
      <c r="J209" s="69"/>
      <c r="K209" s="69"/>
      <c r="L209" s="67"/>
      <c r="M209" s="69"/>
      <c r="N209" s="71"/>
      <c r="O209" s="72"/>
      <c r="P209" s="26"/>
      <c r="Q209" s="26"/>
      <c r="R209" s="26"/>
      <c r="S209" s="26"/>
    </row>
    <row r="210" spans="2:19" s="66" customFormat="1">
      <c r="B210" s="26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2:19" s="66" customFormat="1">
      <c r="B211" s="26"/>
      <c r="C211" s="26"/>
      <c r="D211" s="67"/>
      <c r="E211" s="67"/>
      <c r="F211" s="26"/>
      <c r="G211" s="69"/>
      <c r="I211" s="26"/>
      <c r="J211" s="69"/>
      <c r="K211" s="69"/>
      <c r="L211" s="67"/>
      <c r="M211" s="69"/>
      <c r="N211" s="71"/>
      <c r="O211" s="72"/>
      <c r="P211" s="26"/>
      <c r="Q211" s="26"/>
      <c r="R211" s="26"/>
      <c r="S211" s="26"/>
    </row>
    <row r="212" spans="2:19" s="66" customFormat="1">
      <c r="B212" s="26"/>
      <c r="C212" s="26"/>
      <c r="D212" s="67"/>
      <c r="E212" s="67"/>
      <c r="F212" s="26"/>
      <c r="G212" s="69"/>
      <c r="I212" s="26"/>
      <c r="J212" s="69"/>
      <c r="K212" s="69"/>
      <c r="L212" s="67"/>
      <c r="M212" s="69"/>
      <c r="N212" s="71"/>
      <c r="O212" s="72"/>
      <c r="P212" s="26"/>
      <c r="Q212" s="26"/>
      <c r="R212" s="26"/>
      <c r="S212" s="26"/>
    </row>
    <row r="213" spans="2:19" s="66" customFormat="1">
      <c r="B213" s="26"/>
      <c r="C213" s="26"/>
      <c r="D213" s="67"/>
      <c r="E213" s="67"/>
      <c r="F213" s="26"/>
      <c r="G213" s="69"/>
      <c r="I213" s="26"/>
      <c r="J213" s="69"/>
      <c r="K213" s="69"/>
      <c r="L213" s="67"/>
      <c r="M213" s="69"/>
      <c r="N213" s="71"/>
      <c r="O213" s="72"/>
      <c r="P213" s="26"/>
      <c r="Q213" s="26"/>
      <c r="R213" s="26"/>
      <c r="S213" s="26"/>
    </row>
    <row r="214" spans="2:19" s="66" customFormat="1">
      <c r="B214" s="26"/>
      <c r="C214" s="26"/>
      <c r="D214" s="67"/>
      <c r="E214" s="67"/>
      <c r="F214" s="26"/>
      <c r="G214" s="69"/>
      <c r="I214" s="26"/>
      <c r="J214" s="69"/>
      <c r="K214" s="69"/>
      <c r="L214" s="67"/>
      <c r="M214" s="69"/>
      <c r="N214" s="71"/>
      <c r="O214" s="72"/>
      <c r="P214" s="26"/>
      <c r="Q214" s="26"/>
      <c r="R214" s="26"/>
      <c r="S214" s="26"/>
    </row>
    <row r="215" spans="2:19" s="66" customFormat="1">
      <c r="B215" s="26"/>
      <c r="C215" s="26"/>
      <c r="D215" s="67"/>
      <c r="E215" s="67"/>
      <c r="F215" s="26"/>
      <c r="G215" s="69"/>
      <c r="I215" s="26"/>
      <c r="J215" s="69"/>
      <c r="K215" s="69"/>
      <c r="L215" s="67"/>
      <c r="M215" s="69"/>
      <c r="N215" s="71"/>
      <c r="O215" s="72"/>
      <c r="P215" s="26"/>
      <c r="Q215" s="26"/>
      <c r="R215" s="26"/>
      <c r="S215" s="26"/>
    </row>
    <row r="216" spans="2:19" s="66" customFormat="1">
      <c r="B216" s="26"/>
      <c r="C216" s="26"/>
      <c r="D216" s="67"/>
      <c r="E216" s="67"/>
      <c r="F216" s="26"/>
      <c r="G216" s="69"/>
      <c r="I216" s="26"/>
      <c r="J216" s="69"/>
      <c r="K216" s="69"/>
      <c r="L216" s="67"/>
      <c r="M216" s="69"/>
      <c r="N216" s="71"/>
      <c r="O216" s="72"/>
      <c r="P216" s="26"/>
      <c r="Q216" s="26"/>
      <c r="R216" s="26"/>
      <c r="S216" s="26"/>
    </row>
    <row r="217" spans="2:19" s="66" customFormat="1">
      <c r="B217" s="26"/>
      <c r="C217" s="26"/>
      <c r="D217" s="67"/>
      <c r="E217" s="67"/>
      <c r="F217" s="26"/>
      <c r="G217" s="69"/>
      <c r="I217" s="26"/>
      <c r="J217" s="69"/>
      <c r="K217" s="69"/>
      <c r="L217" s="67"/>
      <c r="M217" s="69"/>
      <c r="N217" s="71"/>
      <c r="O217" s="72"/>
      <c r="P217" s="26"/>
      <c r="Q217" s="26"/>
      <c r="R217" s="26"/>
      <c r="S217" s="26"/>
    </row>
    <row r="218" spans="2:19" s="66" customFormat="1">
      <c r="B218" s="26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2:19" s="66" customFormat="1">
      <c r="B219" s="26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2:19" s="66" customFormat="1">
      <c r="B220" s="26"/>
      <c r="C220" s="26"/>
      <c r="D220" s="67"/>
      <c r="E220" s="67"/>
      <c r="F220" s="26"/>
      <c r="G220" s="69"/>
      <c r="I220" s="26"/>
      <c r="J220" s="69"/>
      <c r="K220" s="69"/>
      <c r="L220" s="67"/>
      <c r="M220" s="69"/>
      <c r="N220" s="71"/>
      <c r="O220" s="72"/>
      <c r="P220" s="26"/>
      <c r="Q220" s="26"/>
      <c r="R220" s="26"/>
      <c r="S220" s="26"/>
    </row>
    <row r="221" spans="2:19" s="66" customFormat="1">
      <c r="B221" s="26"/>
      <c r="C221" s="26"/>
      <c r="D221" s="67"/>
      <c r="E221" s="67"/>
      <c r="F221" s="26"/>
      <c r="G221" s="69"/>
      <c r="I221" s="26"/>
      <c r="J221" s="69"/>
      <c r="K221" s="69"/>
      <c r="L221" s="67"/>
      <c r="M221" s="69"/>
      <c r="N221" s="71"/>
      <c r="O221" s="72"/>
      <c r="P221" s="26"/>
      <c r="Q221" s="26"/>
      <c r="R221" s="26"/>
      <c r="S221" s="26"/>
    </row>
    <row r="222" spans="2:19" s="66" customFormat="1">
      <c r="B222" s="26"/>
      <c r="C222" s="26"/>
      <c r="D222" s="67"/>
      <c r="E222" s="67"/>
      <c r="F222" s="26"/>
      <c r="G222" s="69"/>
      <c r="I222" s="26"/>
      <c r="J222" s="69"/>
      <c r="K222" s="69"/>
      <c r="L222" s="67"/>
      <c r="M222" s="69"/>
      <c r="N222" s="71"/>
      <c r="O222" s="72"/>
      <c r="P222" s="26"/>
      <c r="Q222" s="26"/>
      <c r="R222" s="26"/>
      <c r="S222" s="26"/>
    </row>
    <row r="223" spans="2:19" s="66" customFormat="1">
      <c r="B223" s="26"/>
      <c r="C223" s="26"/>
      <c r="D223" s="67"/>
      <c r="E223" s="67"/>
      <c r="F223" s="26"/>
      <c r="G223" s="69"/>
      <c r="I223" s="26"/>
      <c r="J223" s="69"/>
      <c r="K223" s="69"/>
      <c r="L223" s="67"/>
      <c r="M223" s="69"/>
      <c r="N223" s="71"/>
      <c r="O223" s="72"/>
      <c r="P223" s="26"/>
      <c r="Q223" s="26"/>
      <c r="R223" s="26"/>
      <c r="S223" s="26"/>
    </row>
    <row r="224" spans="2:19" s="66" customFormat="1">
      <c r="B224" s="26"/>
      <c r="C224" s="26"/>
      <c r="D224" s="67"/>
      <c r="E224" s="67"/>
      <c r="F224" s="26"/>
      <c r="G224" s="69"/>
      <c r="I224" s="26"/>
      <c r="J224" s="69"/>
      <c r="K224" s="69"/>
      <c r="L224" s="67"/>
      <c r="M224" s="69"/>
      <c r="N224" s="71"/>
      <c r="O224" s="72"/>
      <c r="P224" s="26"/>
      <c r="Q224" s="26"/>
      <c r="R224" s="26"/>
      <c r="S224" s="26"/>
    </row>
    <row r="225" spans="2:19" s="66" customFormat="1">
      <c r="B225" s="26"/>
      <c r="C225" s="26"/>
      <c r="D225" s="67"/>
      <c r="E225" s="67"/>
      <c r="F225" s="26"/>
      <c r="G225" s="69"/>
      <c r="I225" s="26"/>
      <c r="J225" s="69"/>
      <c r="K225" s="69"/>
      <c r="L225" s="67"/>
      <c r="M225" s="69"/>
      <c r="N225" s="71"/>
      <c r="O225" s="72"/>
      <c r="P225" s="26"/>
      <c r="Q225" s="26"/>
      <c r="R225" s="26"/>
      <c r="S225" s="26"/>
    </row>
    <row r="226" spans="2:19" s="66" customFormat="1">
      <c r="B226" s="26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2:19" s="66" customFormat="1">
      <c r="B227" s="26"/>
      <c r="C227" s="26"/>
      <c r="D227" s="67"/>
      <c r="E227" s="67"/>
      <c r="F227" s="26"/>
      <c r="G227" s="69"/>
      <c r="I227" s="26"/>
      <c r="J227" s="69"/>
      <c r="K227" s="69"/>
      <c r="L227" s="67"/>
      <c r="M227" s="69"/>
      <c r="N227" s="71"/>
      <c r="O227" s="72"/>
      <c r="P227" s="26"/>
      <c r="Q227" s="26"/>
      <c r="R227" s="26"/>
      <c r="S227" s="26"/>
    </row>
    <row r="228" spans="2:19" s="66" customFormat="1">
      <c r="B228" s="26"/>
      <c r="C228" s="26"/>
      <c r="D228" s="67"/>
      <c r="E228" s="67"/>
      <c r="F228" s="26"/>
      <c r="G228" s="69"/>
      <c r="I228" s="26"/>
      <c r="J228" s="69"/>
      <c r="K228" s="69"/>
      <c r="L228" s="67"/>
      <c r="M228" s="69"/>
      <c r="N228" s="71"/>
      <c r="O228" s="72"/>
      <c r="P228" s="26"/>
      <c r="Q228" s="26"/>
      <c r="R228" s="26"/>
      <c r="S228" s="26"/>
    </row>
    <row r="229" spans="2:19" s="66" customFormat="1">
      <c r="B229" s="26"/>
      <c r="C229" s="26"/>
      <c r="D229" s="67"/>
      <c r="E229" s="67"/>
      <c r="F229" s="26"/>
      <c r="G229" s="69"/>
      <c r="I229" s="26"/>
      <c r="J229" s="69"/>
      <c r="K229" s="69"/>
      <c r="L229" s="67"/>
      <c r="M229" s="69"/>
      <c r="N229" s="71"/>
      <c r="O229" s="72"/>
      <c r="P229" s="26"/>
      <c r="Q229" s="26"/>
      <c r="R229" s="26"/>
      <c r="S229" s="26"/>
    </row>
    <row r="230" spans="2:19" s="66" customFormat="1">
      <c r="B230" s="26"/>
      <c r="C230" s="26"/>
      <c r="D230" s="67"/>
      <c r="E230" s="67"/>
      <c r="F230" s="26"/>
      <c r="G230" s="69"/>
      <c r="I230" s="26"/>
      <c r="J230" s="69"/>
      <c r="K230" s="69"/>
      <c r="L230" s="67"/>
      <c r="M230" s="69"/>
      <c r="N230" s="71"/>
      <c r="O230" s="72"/>
      <c r="P230" s="26"/>
      <c r="Q230" s="26"/>
      <c r="R230" s="26"/>
      <c r="S230" s="26"/>
    </row>
    <row r="231" spans="2:19" s="66" customFormat="1">
      <c r="B231" s="26"/>
      <c r="C231" s="26"/>
      <c r="D231" s="67"/>
      <c r="E231" s="67"/>
      <c r="F231" s="26"/>
      <c r="G231" s="69"/>
      <c r="I231" s="26"/>
      <c r="J231" s="69"/>
      <c r="K231" s="69"/>
      <c r="L231" s="67"/>
      <c r="M231" s="69"/>
      <c r="N231" s="71"/>
      <c r="O231" s="72"/>
      <c r="P231" s="26"/>
      <c r="Q231" s="26"/>
      <c r="R231" s="26"/>
      <c r="S231" s="26"/>
    </row>
    <row r="232" spans="2:19" s="66" customFormat="1">
      <c r="B232" s="26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2:19" s="66" customFormat="1">
      <c r="B233" s="26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2:19" s="66" customFormat="1">
      <c r="B234" s="26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2:19" s="66" customFormat="1">
      <c r="B235" s="26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2:19" s="66" customFormat="1">
      <c r="B236" s="26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2:19" s="66" customFormat="1">
      <c r="B237" s="26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2:19" s="66" customFormat="1">
      <c r="B238" s="26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2:19" s="66" customFormat="1">
      <c r="B239" s="26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2:19" s="66" customFormat="1">
      <c r="B240" s="26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2:19"/>
    <row r="242" spans="2:19"/>
    <row r="243" spans="2:19"/>
    <row r="244" spans="2:19"/>
    <row r="245" spans="2:19"/>
    <row r="246" spans="2:19" s="66" customFormat="1">
      <c r="B246" s="26"/>
      <c r="C246" s="26"/>
      <c r="D246" s="67"/>
      <c r="E246" s="67"/>
      <c r="F246" s="26"/>
      <c r="G246" s="69"/>
      <c r="I246" s="26"/>
      <c r="J246" s="69"/>
      <c r="K246" s="69"/>
      <c r="L246" s="67"/>
      <c r="M246" s="69"/>
      <c r="N246" s="71"/>
      <c r="O246" s="72"/>
      <c r="P246" s="26"/>
      <c r="Q246" s="26"/>
      <c r="R246" s="26"/>
      <c r="S246" s="26"/>
    </row>
    <row r="247" spans="2:19" s="66" customFormat="1">
      <c r="B247" s="26"/>
      <c r="C247" s="26"/>
      <c r="D247" s="67"/>
      <c r="E247" s="67"/>
      <c r="F247" s="26"/>
      <c r="G247" s="69"/>
      <c r="I247" s="26"/>
      <c r="J247" s="69"/>
      <c r="K247" s="69"/>
      <c r="L247" s="67"/>
      <c r="M247" s="69"/>
      <c r="N247" s="71"/>
      <c r="O247" s="72"/>
      <c r="P247" s="26"/>
      <c r="Q247" s="26"/>
      <c r="R247" s="26"/>
      <c r="S247" s="26"/>
    </row>
    <row r="248" spans="2:19" s="66" customFormat="1">
      <c r="B248" s="26"/>
      <c r="C248" s="26"/>
      <c r="D248" s="67"/>
      <c r="E248" s="67"/>
      <c r="F248" s="26"/>
      <c r="G248" s="69"/>
      <c r="I248" s="26"/>
      <c r="J248" s="69"/>
      <c r="K248" s="69"/>
      <c r="L248" s="67"/>
      <c r="M248" s="69"/>
      <c r="N248" s="71"/>
      <c r="O248" s="72"/>
      <c r="P248" s="26"/>
      <c r="Q248" s="26"/>
      <c r="R248" s="26"/>
      <c r="S248" s="26"/>
    </row>
    <row r="249" spans="2:19" s="66" customFormat="1">
      <c r="B249" s="26"/>
      <c r="C249" s="26"/>
      <c r="D249" s="67"/>
      <c r="E249" s="67"/>
      <c r="F249" s="26"/>
      <c r="G249" s="69"/>
      <c r="I249" s="26"/>
      <c r="J249" s="69"/>
      <c r="K249" s="69"/>
      <c r="L249" s="67"/>
      <c r="M249" s="69"/>
      <c r="N249" s="71"/>
      <c r="O249" s="72"/>
      <c r="P249" s="26"/>
      <c r="Q249" s="26"/>
      <c r="R249" s="26"/>
      <c r="S249" s="26"/>
    </row>
    <row r="250" spans="2:19" s="66" customFormat="1">
      <c r="B250" s="26"/>
      <c r="C250" s="26"/>
      <c r="D250" s="67"/>
      <c r="E250" s="67"/>
      <c r="F250" s="26"/>
      <c r="G250" s="69"/>
      <c r="I250" s="26"/>
      <c r="J250" s="69"/>
      <c r="K250" s="69"/>
      <c r="L250" s="67"/>
      <c r="M250" s="69"/>
      <c r="N250" s="71"/>
      <c r="O250" s="72"/>
      <c r="P250" s="26"/>
      <c r="Q250" s="26"/>
      <c r="R250" s="26"/>
      <c r="S250" s="26"/>
    </row>
    <row r="251" spans="2:19" s="66" customFormat="1">
      <c r="B251" s="26"/>
      <c r="C251" s="26"/>
      <c r="D251" s="67"/>
      <c r="E251" s="67"/>
      <c r="F251" s="26"/>
      <c r="G251" s="69"/>
      <c r="I251" s="26"/>
      <c r="J251" s="69"/>
      <c r="K251" s="69"/>
      <c r="L251" s="67"/>
      <c r="M251" s="69"/>
      <c r="N251" s="71"/>
      <c r="O251" s="72"/>
      <c r="P251" s="26"/>
      <c r="Q251" s="26"/>
      <c r="R251" s="26"/>
      <c r="S251" s="26"/>
    </row>
    <row r="252" spans="2:19" s="66" customFormat="1">
      <c r="B252" s="26"/>
      <c r="C252" s="26"/>
      <c r="D252" s="67"/>
      <c r="E252" s="67"/>
      <c r="F252" s="26"/>
      <c r="G252" s="69"/>
      <c r="I252" s="26"/>
      <c r="J252" s="69"/>
      <c r="K252" s="69"/>
      <c r="L252" s="67"/>
      <c r="M252" s="69"/>
      <c r="N252" s="71"/>
      <c r="O252" s="72"/>
      <c r="P252" s="26"/>
      <c r="Q252" s="26"/>
      <c r="R252" s="26"/>
      <c r="S252" s="26"/>
    </row>
    <row r="253" spans="2:19" s="66" customFormat="1">
      <c r="B253" s="26"/>
      <c r="C253" s="26"/>
      <c r="D253" s="67"/>
      <c r="E253" s="67"/>
      <c r="F253" s="26"/>
      <c r="G253" s="69"/>
      <c r="I253" s="26"/>
      <c r="J253" s="69"/>
      <c r="K253" s="69"/>
      <c r="L253" s="67"/>
      <c r="M253" s="69"/>
      <c r="N253" s="71"/>
      <c r="O253" s="72"/>
      <c r="P253" s="26"/>
      <c r="Q253" s="26"/>
      <c r="R253" s="26"/>
      <c r="S253" s="26"/>
    </row>
    <row r="254" spans="2:19" s="66" customFormat="1">
      <c r="B254" s="26"/>
      <c r="C254" s="26"/>
      <c r="D254" s="67"/>
      <c r="E254" s="67"/>
      <c r="F254" s="26"/>
      <c r="G254" s="69"/>
      <c r="I254" s="26"/>
      <c r="J254" s="69"/>
      <c r="K254" s="69"/>
      <c r="L254" s="67"/>
      <c r="M254" s="69"/>
      <c r="N254" s="71"/>
      <c r="O254" s="72"/>
      <c r="P254" s="26"/>
      <c r="Q254" s="26"/>
      <c r="R254" s="26"/>
      <c r="S254" s="26"/>
    </row>
    <row r="255" spans="2:19" s="66" customFormat="1">
      <c r="B255" s="26"/>
      <c r="C255" s="26"/>
      <c r="D255" s="67"/>
      <c r="E255" s="67"/>
      <c r="F255" s="26"/>
      <c r="G255" s="69"/>
      <c r="I255" s="26"/>
      <c r="J255" s="69"/>
      <c r="K255" s="69"/>
      <c r="L255" s="67"/>
      <c r="M255" s="69"/>
      <c r="N255" s="71"/>
      <c r="O255" s="72"/>
      <c r="P255" s="26"/>
      <c r="Q255" s="26"/>
      <c r="R255" s="26"/>
      <c r="S255" s="26"/>
    </row>
    <row r="256" spans="2:19" s="66" customFormat="1">
      <c r="B256" s="26"/>
      <c r="C256" s="26"/>
      <c r="D256" s="67"/>
      <c r="E256" s="67"/>
      <c r="F256" s="26"/>
      <c r="G256" s="69"/>
      <c r="I256" s="26"/>
      <c r="J256" s="69"/>
      <c r="K256" s="69"/>
      <c r="L256" s="67"/>
      <c r="M256" s="69"/>
      <c r="N256" s="71"/>
      <c r="O256" s="72"/>
      <c r="P256" s="26"/>
      <c r="Q256" s="26"/>
      <c r="R256" s="26"/>
      <c r="S256" s="26"/>
    </row>
    <row r="257" spans="2:19" s="66" customFormat="1">
      <c r="B257" s="26"/>
      <c r="C257" s="26"/>
      <c r="D257" s="67"/>
      <c r="E257" s="67"/>
      <c r="F257" s="26"/>
      <c r="G257" s="69"/>
      <c r="I257" s="26"/>
      <c r="J257" s="69"/>
      <c r="K257" s="69"/>
      <c r="L257" s="67"/>
      <c r="M257" s="69"/>
      <c r="N257" s="71"/>
      <c r="O257" s="72"/>
      <c r="P257" s="26"/>
      <c r="Q257" s="26"/>
      <c r="R257" s="26"/>
      <c r="S257" s="26"/>
    </row>
    <row r="258" spans="2:19" s="66" customFormat="1">
      <c r="B258" s="26"/>
      <c r="C258" s="26"/>
      <c r="D258" s="67"/>
      <c r="E258" s="67"/>
      <c r="F258" s="26"/>
      <c r="G258" s="69"/>
      <c r="I258" s="26"/>
      <c r="J258" s="69"/>
      <c r="K258" s="69"/>
      <c r="L258" s="67"/>
      <c r="M258" s="69"/>
      <c r="N258" s="71"/>
      <c r="O258" s="72"/>
      <c r="P258" s="26"/>
      <c r="Q258" s="26"/>
      <c r="R258" s="26"/>
      <c r="S258" s="26"/>
    </row>
    <row r="259" spans="2:19" s="66" customFormat="1">
      <c r="B259" s="26"/>
      <c r="C259" s="26"/>
      <c r="D259" s="67"/>
      <c r="E259" s="67"/>
      <c r="F259" s="26"/>
      <c r="G259" s="69"/>
      <c r="I259" s="26"/>
      <c r="J259" s="69"/>
      <c r="K259" s="69"/>
      <c r="L259" s="67"/>
      <c r="M259" s="69"/>
      <c r="N259" s="71"/>
      <c r="O259" s="72"/>
      <c r="P259" s="26"/>
      <c r="Q259" s="26"/>
      <c r="R259" s="26"/>
      <c r="S259" s="26"/>
    </row>
    <row r="260" spans="2:19" s="66" customFormat="1">
      <c r="B260" s="26"/>
      <c r="C260" s="26"/>
      <c r="D260" s="67"/>
      <c r="E260" s="67"/>
      <c r="F260" s="26"/>
      <c r="G260" s="69"/>
      <c r="I260" s="26"/>
      <c r="J260" s="69"/>
      <c r="K260" s="69"/>
      <c r="L260" s="67"/>
      <c r="M260" s="69"/>
      <c r="N260" s="71"/>
      <c r="O260" s="72"/>
      <c r="P260" s="26"/>
      <c r="Q260" s="26"/>
      <c r="R260" s="26"/>
      <c r="S260" s="26"/>
    </row>
    <row r="261" spans="2:19" s="66" customFormat="1">
      <c r="B261" s="26"/>
      <c r="C261" s="26"/>
      <c r="D261" s="67"/>
      <c r="E261" s="67"/>
      <c r="F261" s="26"/>
      <c r="G261" s="69"/>
      <c r="I261" s="26"/>
      <c r="J261" s="69"/>
      <c r="K261" s="69"/>
      <c r="L261" s="67"/>
      <c r="M261" s="69"/>
      <c r="N261" s="71"/>
      <c r="O261" s="72"/>
      <c r="P261" s="26"/>
      <c r="Q261" s="26"/>
      <c r="R261" s="26"/>
      <c r="S261" s="26"/>
    </row>
    <row r="262" spans="2:19" s="66" customFormat="1">
      <c r="B262" s="26"/>
      <c r="C262" s="26"/>
      <c r="D262" s="67"/>
      <c r="E262" s="67"/>
      <c r="F262" s="26"/>
      <c r="G262" s="69"/>
      <c r="I262" s="26"/>
      <c r="J262" s="69"/>
      <c r="K262" s="69"/>
      <c r="L262" s="67"/>
      <c r="M262" s="69"/>
      <c r="N262" s="71"/>
      <c r="O262" s="72"/>
      <c r="P262" s="26"/>
      <c r="Q262" s="26"/>
      <c r="R262" s="26"/>
      <c r="S262" s="26"/>
    </row>
    <row r="263" spans="2:19" s="66" customFormat="1">
      <c r="B263" s="26"/>
      <c r="C263" s="26"/>
      <c r="D263" s="67"/>
      <c r="E263" s="67"/>
      <c r="F263" s="26"/>
      <c r="G263" s="69"/>
      <c r="I263" s="26"/>
      <c r="J263" s="69"/>
      <c r="K263" s="69"/>
      <c r="L263" s="67"/>
      <c r="M263" s="69"/>
      <c r="N263" s="71"/>
      <c r="O263" s="72"/>
      <c r="P263" s="26"/>
      <c r="Q263" s="26"/>
      <c r="R263" s="26"/>
      <c r="S263" s="26"/>
    </row>
    <row r="264" spans="2:19" s="66" customFormat="1">
      <c r="B264" s="26"/>
      <c r="C264" s="26"/>
      <c r="D264" s="67"/>
      <c r="E264" s="67"/>
      <c r="F264" s="26"/>
      <c r="G264" s="69"/>
      <c r="I264" s="26"/>
      <c r="J264" s="69"/>
      <c r="K264" s="69"/>
      <c r="L264" s="67"/>
      <c r="M264" s="69"/>
      <c r="N264" s="71"/>
      <c r="O264" s="72"/>
      <c r="P264" s="26"/>
      <c r="Q264" s="26"/>
      <c r="R264" s="26"/>
      <c r="S264" s="26"/>
    </row>
    <row r="265" spans="2:19" s="66" customFormat="1">
      <c r="B265" s="26"/>
      <c r="C265" s="26"/>
      <c r="D265" s="67"/>
      <c r="E265" s="67"/>
      <c r="F265" s="26"/>
      <c r="G265" s="69"/>
      <c r="I265" s="26"/>
      <c r="J265" s="69"/>
      <c r="K265" s="69"/>
      <c r="L265" s="67"/>
      <c r="M265" s="69"/>
      <c r="N265" s="71"/>
      <c r="O265" s="72"/>
      <c r="P265" s="26"/>
      <c r="Q265" s="26"/>
      <c r="R265" s="26"/>
      <c r="S265" s="26"/>
    </row>
    <row r="266" spans="2:19" s="66" customFormat="1">
      <c r="B266" s="26"/>
      <c r="C266" s="26"/>
      <c r="D266" s="67"/>
      <c r="E266" s="67"/>
      <c r="F266" s="26"/>
      <c r="G266" s="69"/>
      <c r="I266" s="26"/>
      <c r="J266" s="69"/>
      <c r="K266" s="69"/>
      <c r="L266" s="67"/>
      <c r="M266" s="69"/>
      <c r="N266" s="71"/>
      <c r="O266" s="72"/>
      <c r="P266" s="26"/>
      <c r="Q266" s="26"/>
      <c r="R266" s="26"/>
      <c r="S266" s="26"/>
    </row>
    <row r="267" spans="2:19" s="66" customFormat="1">
      <c r="B267" s="26"/>
      <c r="C267" s="26"/>
      <c r="D267" s="67"/>
      <c r="E267" s="67"/>
      <c r="F267" s="26"/>
      <c r="G267" s="69"/>
      <c r="I267" s="26"/>
      <c r="J267" s="69"/>
      <c r="K267" s="69"/>
      <c r="L267" s="67"/>
      <c r="M267" s="69"/>
      <c r="N267" s="71"/>
      <c r="O267" s="72"/>
      <c r="P267" s="26"/>
      <c r="Q267" s="26"/>
      <c r="R267" s="26"/>
      <c r="S267" s="26"/>
    </row>
    <row r="268" spans="2:19" s="66" customFormat="1">
      <c r="B268" s="26"/>
      <c r="C268" s="26"/>
      <c r="D268" s="67"/>
      <c r="E268" s="67"/>
      <c r="F268" s="26"/>
      <c r="G268" s="69"/>
      <c r="I268" s="26"/>
      <c r="J268" s="69"/>
      <c r="K268" s="69"/>
      <c r="L268" s="67"/>
      <c r="M268" s="69"/>
      <c r="N268" s="71"/>
      <c r="O268" s="72"/>
      <c r="P268" s="26"/>
      <c r="Q268" s="26"/>
      <c r="R268" s="26"/>
      <c r="S268" s="26"/>
    </row>
    <row r="269" spans="2:19" s="66" customFormat="1">
      <c r="B269" s="26"/>
      <c r="C269" s="26"/>
      <c r="D269" s="67"/>
      <c r="E269" s="67"/>
      <c r="F269" s="26"/>
      <c r="G269" s="69"/>
      <c r="I269" s="26"/>
      <c r="J269" s="69"/>
      <c r="K269" s="69"/>
      <c r="L269" s="67"/>
      <c r="M269" s="69"/>
      <c r="N269" s="71"/>
      <c r="O269" s="72"/>
      <c r="P269" s="26"/>
      <c r="Q269" s="26"/>
      <c r="R269" s="26"/>
      <c r="S269" s="26"/>
    </row>
    <row r="270" spans="2:19" s="66" customFormat="1">
      <c r="B270" s="26"/>
      <c r="C270" s="26"/>
      <c r="D270" s="67"/>
      <c r="E270" s="67"/>
      <c r="F270" s="26"/>
      <c r="G270" s="69"/>
      <c r="I270" s="26"/>
      <c r="J270" s="69"/>
      <c r="K270" s="69"/>
      <c r="L270" s="67"/>
      <c r="M270" s="69"/>
      <c r="N270" s="71"/>
      <c r="O270" s="72"/>
      <c r="P270" s="26"/>
      <c r="Q270" s="26"/>
      <c r="R270" s="26"/>
      <c r="S270" s="26"/>
    </row>
    <row r="271" spans="2:19" s="66" customFormat="1">
      <c r="B271" s="26"/>
      <c r="C271" s="26"/>
      <c r="D271" s="67"/>
      <c r="E271" s="67"/>
      <c r="F271" s="26"/>
      <c r="G271" s="69"/>
      <c r="I271" s="26"/>
      <c r="J271" s="69"/>
      <c r="K271" s="69"/>
      <c r="L271" s="67"/>
      <c r="M271" s="69"/>
      <c r="N271" s="71"/>
      <c r="O271" s="72"/>
      <c r="P271" s="26"/>
      <c r="Q271" s="26"/>
      <c r="R271" s="26"/>
      <c r="S271" s="26"/>
    </row>
    <row r="272" spans="2:19" s="66" customFormat="1">
      <c r="B272" s="26"/>
      <c r="C272" s="26"/>
      <c r="D272" s="67"/>
      <c r="E272" s="67"/>
      <c r="F272" s="26"/>
      <c r="G272" s="69"/>
      <c r="I272" s="26"/>
      <c r="J272" s="69"/>
      <c r="K272" s="69"/>
      <c r="L272" s="67"/>
      <c r="M272" s="69"/>
      <c r="N272" s="71"/>
      <c r="O272" s="72"/>
      <c r="P272" s="26"/>
      <c r="Q272" s="26"/>
      <c r="R272" s="26"/>
      <c r="S272" s="26"/>
    </row>
    <row r="273" spans="2:19" s="66" customFormat="1">
      <c r="B273" s="26"/>
      <c r="C273" s="26"/>
      <c r="D273" s="67"/>
      <c r="E273" s="67"/>
      <c r="F273" s="26"/>
      <c r="G273" s="69"/>
      <c r="I273" s="26"/>
      <c r="J273" s="69"/>
      <c r="K273" s="69"/>
      <c r="L273" s="67"/>
      <c r="M273" s="69"/>
      <c r="N273" s="71"/>
      <c r="O273" s="72"/>
      <c r="P273" s="26"/>
      <c r="Q273" s="26"/>
      <c r="R273" s="26"/>
      <c r="S273" s="26"/>
    </row>
    <row r="274" spans="2:19" s="66" customFormat="1">
      <c r="B274" s="26"/>
      <c r="C274" s="26"/>
      <c r="D274" s="67"/>
      <c r="E274" s="67"/>
      <c r="F274" s="26"/>
      <c r="G274" s="69"/>
      <c r="I274" s="26"/>
      <c r="J274" s="69"/>
      <c r="K274" s="69"/>
      <c r="L274" s="67"/>
      <c r="M274" s="69"/>
      <c r="N274" s="71"/>
      <c r="O274" s="72"/>
      <c r="P274" s="26"/>
      <c r="Q274" s="26"/>
      <c r="R274" s="26"/>
      <c r="S274" s="26"/>
    </row>
    <row r="275" spans="2:19" s="66" customFormat="1">
      <c r="B275" s="26"/>
      <c r="C275" s="26"/>
      <c r="D275" s="67"/>
      <c r="E275" s="67"/>
      <c r="F275" s="26"/>
      <c r="G275" s="69"/>
      <c r="I275" s="26"/>
      <c r="J275" s="69"/>
      <c r="K275" s="69"/>
      <c r="L275" s="67"/>
      <c r="M275" s="69"/>
      <c r="N275" s="71"/>
      <c r="O275" s="72"/>
      <c r="P275" s="26"/>
      <c r="Q275" s="26"/>
      <c r="R275" s="26"/>
      <c r="S275" s="26"/>
    </row>
    <row r="276" spans="2:19" s="66" customFormat="1">
      <c r="B276" s="26"/>
      <c r="C276" s="26"/>
      <c r="D276" s="67"/>
      <c r="E276" s="67"/>
      <c r="F276" s="26"/>
      <c r="G276" s="69"/>
      <c r="I276" s="26"/>
      <c r="J276" s="69"/>
      <c r="K276" s="69"/>
      <c r="L276" s="67"/>
      <c r="M276" s="69"/>
      <c r="N276" s="71"/>
      <c r="O276" s="72"/>
      <c r="P276" s="26"/>
      <c r="Q276" s="26"/>
      <c r="R276" s="26"/>
      <c r="S276" s="26"/>
    </row>
    <row r="277" spans="2:19" s="66" customFormat="1">
      <c r="B277" s="26"/>
      <c r="C277" s="26"/>
      <c r="D277" s="67"/>
      <c r="E277" s="67"/>
      <c r="F277" s="26"/>
      <c r="G277" s="69"/>
      <c r="I277" s="26"/>
      <c r="J277" s="69"/>
      <c r="K277" s="69"/>
      <c r="L277" s="67"/>
      <c r="M277" s="69"/>
      <c r="N277" s="71"/>
      <c r="O277" s="72"/>
      <c r="P277" s="26"/>
      <c r="Q277" s="26"/>
      <c r="R277" s="26"/>
      <c r="S277" s="26"/>
    </row>
    <row r="278" spans="2:19" s="66" customFormat="1">
      <c r="B278" s="26"/>
      <c r="C278" s="26"/>
      <c r="D278" s="67"/>
      <c r="E278" s="67"/>
      <c r="F278" s="26"/>
      <c r="G278" s="69"/>
      <c r="I278" s="26"/>
      <c r="J278" s="69"/>
      <c r="K278" s="69"/>
      <c r="L278" s="67"/>
      <c r="M278" s="69"/>
      <c r="N278" s="71"/>
      <c r="O278" s="72"/>
      <c r="P278" s="26"/>
      <c r="Q278" s="26"/>
      <c r="R278" s="26"/>
      <c r="S278" s="26"/>
    </row>
    <row r="279" spans="2:19" s="66" customFormat="1">
      <c r="B279" s="26"/>
      <c r="C279" s="26"/>
      <c r="D279" s="67"/>
      <c r="E279" s="67"/>
      <c r="F279" s="26"/>
      <c r="G279" s="69"/>
      <c r="I279" s="26"/>
      <c r="J279" s="69"/>
      <c r="K279" s="69"/>
      <c r="L279" s="67"/>
      <c r="M279" s="69"/>
      <c r="N279" s="71"/>
      <c r="O279" s="72"/>
      <c r="P279" s="26"/>
      <c r="Q279" s="26"/>
      <c r="R279" s="26"/>
      <c r="S279" s="26"/>
    </row>
    <row r="280" spans="2:19" s="66" customFormat="1">
      <c r="B280" s="26"/>
      <c r="C280" s="26"/>
      <c r="D280" s="67"/>
      <c r="E280" s="67"/>
      <c r="F280" s="26"/>
      <c r="G280" s="69"/>
      <c r="I280" s="26"/>
      <c r="J280" s="69"/>
      <c r="K280" s="69"/>
      <c r="L280" s="67"/>
      <c r="M280" s="69"/>
      <c r="N280" s="71"/>
      <c r="O280" s="72"/>
      <c r="P280" s="26"/>
      <c r="Q280" s="26"/>
      <c r="R280" s="26"/>
      <c r="S280" s="26"/>
    </row>
    <row r="281" spans="2:19" s="66" customFormat="1">
      <c r="B281" s="26"/>
      <c r="C281" s="26"/>
      <c r="D281" s="67"/>
      <c r="E281" s="67"/>
      <c r="F281" s="26"/>
      <c r="G281" s="69"/>
      <c r="I281" s="26"/>
      <c r="J281" s="69"/>
      <c r="K281" s="69"/>
      <c r="L281" s="67"/>
      <c r="M281" s="69"/>
      <c r="N281" s="71"/>
      <c r="O281" s="72"/>
      <c r="P281" s="26"/>
      <c r="Q281" s="26"/>
      <c r="R281" s="26"/>
      <c r="S281" s="26"/>
    </row>
    <row r="282" spans="2:19"/>
    <row r="283" spans="2:19"/>
    <row r="284" spans="2:19"/>
    <row r="285" spans="2:19"/>
    <row r="286" spans="2:19"/>
    <row r="287" spans="2:19"/>
    <row r="288" spans="2:19"/>
    <row r="289" spans="2:19"/>
    <row r="290" spans="2:19"/>
    <row r="291" spans="2:19"/>
    <row r="292" spans="2:19"/>
    <row r="293" spans="2:19"/>
    <row r="294" spans="2:19"/>
    <row r="295" spans="2:19" s="66" customFormat="1">
      <c r="B295" s="26"/>
      <c r="C295" s="26"/>
      <c r="D295" s="67"/>
      <c r="E295" s="67"/>
      <c r="F295" s="26"/>
      <c r="G295" s="69"/>
      <c r="I295" s="26"/>
      <c r="J295" s="69"/>
      <c r="K295" s="69"/>
      <c r="L295" s="67"/>
      <c r="M295" s="69"/>
      <c r="N295" s="71"/>
      <c r="O295" s="72"/>
      <c r="P295" s="26"/>
      <c r="Q295" s="26"/>
      <c r="R295" s="26"/>
      <c r="S295" s="26"/>
    </row>
    <row r="296" spans="2:19" s="66" customFormat="1">
      <c r="B296" s="26"/>
      <c r="C296" s="26"/>
      <c r="D296" s="67"/>
      <c r="E296" s="67"/>
      <c r="F296" s="26"/>
      <c r="G296" s="69"/>
      <c r="I296" s="26"/>
      <c r="J296" s="69"/>
      <c r="K296" s="69"/>
      <c r="L296" s="67"/>
      <c r="M296" s="69"/>
      <c r="N296" s="71"/>
      <c r="O296" s="72"/>
      <c r="P296" s="26"/>
      <c r="Q296" s="26"/>
      <c r="R296" s="26"/>
      <c r="S296" s="26"/>
    </row>
    <row r="297" spans="2:19" s="66" customFormat="1">
      <c r="B297" s="26"/>
      <c r="C297" s="26"/>
      <c r="D297" s="67"/>
      <c r="E297" s="67"/>
      <c r="F297" s="26"/>
      <c r="G297" s="69"/>
      <c r="I297" s="26"/>
      <c r="J297" s="69"/>
      <c r="K297" s="69"/>
      <c r="L297" s="67"/>
      <c r="M297" s="69"/>
      <c r="N297" s="71"/>
      <c r="O297" s="72"/>
      <c r="P297" s="26"/>
      <c r="Q297" s="26"/>
      <c r="R297" s="26"/>
      <c r="S297" s="26"/>
    </row>
    <row r="298" spans="2:19" s="66" customFormat="1">
      <c r="B298" s="26"/>
      <c r="C298" s="26"/>
      <c r="D298" s="67"/>
      <c r="E298" s="67"/>
      <c r="F298" s="26"/>
      <c r="G298" s="69"/>
      <c r="I298" s="26"/>
      <c r="J298" s="69"/>
      <c r="K298" s="69"/>
      <c r="L298" s="67"/>
      <c r="M298" s="69"/>
      <c r="N298" s="71"/>
      <c r="O298" s="72"/>
      <c r="P298" s="26"/>
      <c r="Q298" s="26"/>
      <c r="R298" s="26"/>
      <c r="S298" s="26"/>
    </row>
    <row r="299" spans="2:19" s="66" customFormat="1">
      <c r="B299" s="26"/>
      <c r="C299" s="26"/>
      <c r="D299" s="67"/>
      <c r="E299" s="67"/>
      <c r="F299" s="26"/>
      <c r="G299" s="69"/>
      <c r="I299" s="26"/>
      <c r="J299" s="69"/>
      <c r="K299" s="69"/>
      <c r="L299" s="67"/>
      <c r="M299" s="69"/>
      <c r="N299" s="71"/>
      <c r="O299" s="72"/>
      <c r="P299" s="26"/>
      <c r="Q299" s="26"/>
      <c r="R299" s="26"/>
      <c r="S299" s="26"/>
    </row>
    <row r="300" spans="2:19" s="66" customFormat="1">
      <c r="B300" s="26"/>
      <c r="C300" s="26"/>
      <c r="D300" s="67"/>
      <c r="E300" s="67"/>
      <c r="F300" s="26"/>
      <c r="G300" s="69"/>
      <c r="I300" s="26"/>
      <c r="J300" s="69"/>
      <c r="K300" s="69"/>
      <c r="L300" s="67"/>
      <c r="M300" s="69"/>
      <c r="N300" s="71"/>
      <c r="O300" s="72"/>
      <c r="P300" s="26"/>
      <c r="Q300" s="26"/>
      <c r="R300" s="26"/>
      <c r="S300" s="26"/>
    </row>
    <row r="301" spans="2:19" s="66" customFormat="1">
      <c r="B301" s="26"/>
      <c r="C301" s="26"/>
      <c r="D301" s="67"/>
      <c r="E301" s="67"/>
      <c r="F301" s="26"/>
      <c r="G301" s="69"/>
      <c r="I301" s="26"/>
      <c r="J301" s="69"/>
      <c r="K301" s="69"/>
      <c r="L301" s="67"/>
      <c r="M301" s="69"/>
      <c r="N301" s="71"/>
      <c r="O301" s="72"/>
      <c r="P301" s="26"/>
      <c r="Q301" s="26"/>
      <c r="R301" s="26"/>
      <c r="S301" s="26"/>
    </row>
    <row r="302" spans="2:19" s="66" customFormat="1">
      <c r="B302" s="26"/>
      <c r="C302" s="26"/>
      <c r="D302" s="67"/>
      <c r="E302" s="67"/>
      <c r="F302" s="26"/>
      <c r="G302" s="69"/>
      <c r="I302" s="26"/>
      <c r="J302" s="69"/>
      <c r="K302" s="69"/>
      <c r="L302" s="67"/>
      <c r="M302" s="69"/>
      <c r="N302" s="71"/>
      <c r="O302" s="72"/>
      <c r="P302" s="26"/>
      <c r="Q302" s="26"/>
      <c r="R302" s="26"/>
      <c r="S302" s="26"/>
    </row>
    <row r="303" spans="2:19"/>
    <row r="304" spans="2:19"/>
    <row r="305" spans="2:19"/>
    <row r="306" spans="2:19"/>
    <row r="307" spans="2:19"/>
    <row r="308" spans="2:19"/>
    <row r="309" spans="2:19"/>
    <row r="310" spans="2:19"/>
    <row r="311" spans="2:19"/>
    <row r="312" spans="2:19"/>
    <row r="313" spans="2:19"/>
    <row r="314" spans="2:19"/>
    <row r="315" spans="2:19" s="66" customFormat="1">
      <c r="B315" s="26"/>
      <c r="C315" s="26"/>
      <c r="D315" s="67"/>
      <c r="E315" s="67"/>
      <c r="F315" s="26"/>
      <c r="G315" s="69"/>
      <c r="I315" s="26"/>
      <c r="J315" s="69"/>
      <c r="K315" s="69"/>
      <c r="L315" s="67"/>
      <c r="M315" s="69"/>
      <c r="N315" s="71"/>
      <c r="O315" s="72"/>
      <c r="P315" s="26"/>
      <c r="Q315" s="26"/>
      <c r="R315" s="26"/>
      <c r="S315" s="26"/>
    </row>
    <row r="316" spans="2:19" s="66" customFormat="1">
      <c r="B316" s="26"/>
      <c r="C316" s="26"/>
      <c r="D316" s="67"/>
      <c r="E316" s="67"/>
      <c r="F316" s="26"/>
      <c r="G316" s="69"/>
      <c r="I316" s="26"/>
      <c r="J316" s="69"/>
      <c r="K316" s="69"/>
      <c r="L316" s="67"/>
      <c r="M316" s="69"/>
      <c r="N316" s="71"/>
      <c r="O316" s="72"/>
      <c r="P316" s="26"/>
      <c r="Q316" s="26"/>
      <c r="R316" s="26"/>
      <c r="S316" s="26"/>
    </row>
    <row r="317" spans="2:19" s="66" customFormat="1">
      <c r="B317" s="26"/>
      <c r="C317" s="26"/>
      <c r="D317" s="67"/>
      <c r="E317" s="67"/>
      <c r="F317" s="26"/>
      <c r="G317" s="69"/>
      <c r="I317" s="26"/>
      <c r="J317" s="69"/>
      <c r="K317" s="69"/>
      <c r="L317" s="67"/>
      <c r="M317" s="69"/>
      <c r="N317" s="71"/>
      <c r="O317" s="72"/>
      <c r="P317" s="26"/>
      <c r="Q317" s="26"/>
      <c r="R317" s="26"/>
      <c r="S317" s="26"/>
    </row>
    <row r="318" spans="2:19" s="66" customFormat="1">
      <c r="B318" s="26"/>
      <c r="C318" s="26"/>
      <c r="D318" s="67"/>
      <c r="E318" s="67"/>
      <c r="F318" s="26"/>
      <c r="G318" s="69"/>
      <c r="I318" s="26"/>
      <c r="J318" s="69"/>
      <c r="K318" s="69"/>
      <c r="L318" s="67"/>
      <c r="M318" s="69"/>
      <c r="N318" s="71"/>
      <c r="O318" s="72"/>
      <c r="P318" s="26"/>
      <c r="Q318" s="26"/>
      <c r="R318" s="26"/>
      <c r="S318" s="26"/>
    </row>
    <row r="319" spans="2:19" s="66" customFormat="1">
      <c r="B319" s="26"/>
      <c r="C319" s="26"/>
      <c r="D319" s="67"/>
      <c r="E319" s="67"/>
      <c r="F319" s="26"/>
      <c r="G319" s="69"/>
      <c r="I319" s="26"/>
      <c r="J319" s="69"/>
      <c r="K319" s="69"/>
      <c r="L319" s="67"/>
      <c r="M319" s="69"/>
      <c r="N319" s="71"/>
      <c r="O319" s="72"/>
      <c r="P319" s="26"/>
      <c r="Q319" s="26"/>
      <c r="R319" s="26"/>
      <c r="S319" s="26"/>
    </row>
    <row r="320" spans="2:19" s="66" customFormat="1">
      <c r="B320" s="26"/>
      <c r="C320" s="26"/>
      <c r="D320" s="67"/>
      <c r="E320" s="67"/>
      <c r="F320" s="26"/>
      <c r="G320" s="69"/>
      <c r="I320" s="26"/>
      <c r="J320" s="69"/>
      <c r="K320" s="69"/>
      <c r="L320" s="67"/>
      <c r="M320" s="69"/>
      <c r="N320" s="71"/>
      <c r="O320" s="72"/>
      <c r="P320" s="26"/>
      <c r="Q320" s="26"/>
      <c r="R320" s="26"/>
      <c r="S320" s="26"/>
    </row>
    <row r="321" spans="2:19" s="66" customFormat="1">
      <c r="B321" s="26"/>
      <c r="C321" s="26"/>
      <c r="D321" s="67"/>
      <c r="E321" s="67"/>
      <c r="F321" s="26"/>
      <c r="G321" s="69"/>
      <c r="I321" s="26"/>
      <c r="J321" s="69"/>
      <c r="K321" s="69"/>
      <c r="L321" s="67"/>
      <c r="M321" s="69"/>
      <c r="N321" s="71"/>
      <c r="O321" s="72"/>
      <c r="P321" s="26"/>
      <c r="Q321" s="26"/>
      <c r="R321" s="26"/>
      <c r="S321" s="26"/>
    </row>
    <row r="322" spans="2:19" s="66" customFormat="1">
      <c r="B322" s="26"/>
      <c r="C322" s="26"/>
      <c r="D322" s="67"/>
      <c r="E322" s="67"/>
      <c r="F322" s="26"/>
      <c r="G322" s="69"/>
      <c r="I322" s="26"/>
      <c r="J322" s="69"/>
      <c r="K322" s="69"/>
      <c r="L322" s="67"/>
      <c r="M322" s="69"/>
      <c r="N322" s="71"/>
      <c r="O322" s="72"/>
      <c r="P322" s="26"/>
      <c r="Q322" s="26"/>
      <c r="R322" s="26"/>
      <c r="S322" s="26"/>
    </row>
    <row r="323" spans="2:19" s="66" customFormat="1">
      <c r="B323" s="26"/>
      <c r="C323" s="26"/>
      <c r="D323" s="67"/>
      <c r="E323" s="67"/>
      <c r="F323" s="26"/>
      <c r="G323" s="69"/>
      <c r="I323" s="26"/>
      <c r="J323" s="69"/>
      <c r="K323" s="69"/>
      <c r="L323" s="67"/>
      <c r="M323" s="69"/>
      <c r="N323" s="71"/>
      <c r="O323" s="72"/>
      <c r="P323" s="26"/>
      <c r="Q323" s="26"/>
      <c r="R323" s="26"/>
      <c r="S323" s="26"/>
    </row>
    <row r="324" spans="2:19" s="66" customFormat="1">
      <c r="B324" s="26"/>
      <c r="C324" s="26"/>
      <c r="D324" s="67"/>
      <c r="E324" s="67"/>
      <c r="F324" s="26"/>
      <c r="G324" s="69"/>
      <c r="I324" s="26"/>
      <c r="J324" s="69"/>
      <c r="K324" s="69"/>
      <c r="L324" s="67"/>
      <c r="M324" s="69"/>
      <c r="N324" s="71"/>
      <c r="O324" s="72"/>
      <c r="P324" s="26"/>
      <c r="Q324" s="26"/>
      <c r="R324" s="26"/>
      <c r="S324" s="26"/>
    </row>
    <row r="325" spans="2:19"/>
    <row r="326" spans="2:19"/>
    <row r="327" spans="2:19"/>
    <row r="328" spans="2:19"/>
    <row r="329" spans="2:19" s="66" customFormat="1">
      <c r="B329" s="26"/>
      <c r="C329" s="26"/>
      <c r="D329" s="67"/>
      <c r="E329" s="67"/>
      <c r="F329" s="26"/>
      <c r="G329" s="69"/>
      <c r="I329" s="26"/>
      <c r="J329" s="69"/>
      <c r="K329" s="69"/>
      <c r="L329" s="67"/>
      <c r="M329" s="69"/>
      <c r="N329" s="71"/>
      <c r="O329" s="72"/>
      <c r="P329" s="26"/>
      <c r="Q329" s="26"/>
      <c r="R329" s="26"/>
      <c r="S329" s="26"/>
    </row>
    <row r="330" spans="2:19" s="66" customFormat="1">
      <c r="B330" s="26"/>
      <c r="C330" s="26"/>
      <c r="D330" s="67"/>
      <c r="E330" s="67"/>
      <c r="F330" s="26"/>
      <c r="G330" s="69"/>
      <c r="I330" s="26"/>
      <c r="J330" s="69"/>
      <c r="K330" s="69"/>
      <c r="L330" s="67"/>
      <c r="M330" s="69"/>
      <c r="N330" s="71"/>
      <c r="O330" s="72"/>
      <c r="P330" s="26"/>
      <c r="Q330" s="26"/>
      <c r="R330" s="26"/>
      <c r="S330" s="26"/>
    </row>
    <row r="331" spans="2:19" s="66" customFormat="1">
      <c r="B331" s="26"/>
      <c r="C331" s="26"/>
      <c r="D331" s="67"/>
      <c r="E331" s="67"/>
      <c r="F331" s="26"/>
      <c r="G331" s="69"/>
      <c r="I331" s="26"/>
      <c r="J331" s="69"/>
      <c r="K331" s="69"/>
      <c r="L331" s="67"/>
      <c r="M331" s="69"/>
      <c r="N331" s="71"/>
      <c r="O331" s="72"/>
      <c r="P331" s="26"/>
      <c r="Q331" s="26"/>
      <c r="R331" s="26"/>
      <c r="S331" s="26"/>
    </row>
    <row r="332" spans="2:19" s="66" customFormat="1">
      <c r="B332" s="26"/>
      <c r="C332" s="26"/>
      <c r="D332" s="67"/>
      <c r="E332" s="67"/>
      <c r="F332" s="26"/>
      <c r="G332" s="69"/>
      <c r="I332" s="26"/>
      <c r="J332" s="69"/>
      <c r="K332" s="69"/>
      <c r="L332" s="67"/>
      <c r="M332" s="69"/>
      <c r="N332" s="71"/>
      <c r="O332" s="72"/>
      <c r="P332" s="26"/>
      <c r="Q332" s="26"/>
      <c r="R332" s="26"/>
      <c r="S332" s="26"/>
    </row>
    <row r="333" spans="2:19" s="66" customFormat="1">
      <c r="B333" s="26"/>
      <c r="C333" s="26"/>
      <c r="D333" s="67"/>
      <c r="E333" s="67"/>
      <c r="F333" s="26"/>
      <c r="G333" s="69"/>
      <c r="I333" s="26"/>
      <c r="J333" s="69"/>
      <c r="K333" s="69"/>
      <c r="L333" s="67"/>
      <c r="M333" s="69"/>
      <c r="N333" s="71"/>
      <c r="O333" s="72"/>
      <c r="P333" s="26"/>
      <c r="Q333" s="26"/>
      <c r="R333" s="26"/>
      <c r="S333" s="26"/>
    </row>
    <row r="334" spans="2:19" s="66" customFormat="1">
      <c r="B334" s="26"/>
      <c r="C334" s="26"/>
      <c r="D334" s="67"/>
      <c r="E334" s="67"/>
      <c r="F334" s="26"/>
      <c r="G334" s="69"/>
      <c r="I334" s="26"/>
      <c r="J334" s="69"/>
      <c r="K334" s="69"/>
      <c r="L334" s="67"/>
      <c r="M334" s="69"/>
      <c r="N334" s="71"/>
      <c r="O334" s="72"/>
      <c r="P334" s="26"/>
      <c r="Q334" s="26"/>
      <c r="R334" s="26"/>
      <c r="S334" s="26"/>
    </row>
    <row r="335" spans="2:19" s="66" customFormat="1">
      <c r="B335" s="26"/>
      <c r="C335" s="26"/>
      <c r="D335" s="67"/>
      <c r="E335" s="67"/>
      <c r="F335" s="26"/>
      <c r="G335" s="69"/>
      <c r="I335" s="26"/>
      <c r="J335" s="69"/>
      <c r="K335" s="69"/>
      <c r="L335" s="67"/>
      <c r="M335" s="69"/>
      <c r="N335" s="71"/>
      <c r="O335" s="72"/>
      <c r="P335" s="26"/>
      <c r="Q335" s="26"/>
      <c r="R335" s="26"/>
      <c r="S335" s="26"/>
    </row>
    <row r="336" spans="2:19"/>
    <row r="337" spans="2:19"/>
    <row r="338" spans="2:19"/>
    <row r="339" spans="2:19"/>
    <row r="340" spans="2:19"/>
    <row r="341" spans="2:19"/>
    <row r="342" spans="2:19" s="66" customFormat="1">
      <c r="B342" s="26"/>
      <c r="C342" s="26"/>
      <c r="D342" s="67"/>
      <c r="E342" s="67"/>
      <c r="F342" s="26"/>
      <c r="G342" s="69"/>
      <c r="I342" s="26"/>
      <c r="J342" s="69"/>
      <c r="K342" s="69"/>
      <c r="L342" s="67"/>
      <c r="M342" s="69"/>
      <c r="N342" s="71"/>
      <c r="O342" s="72"/>
      <c r="P342" s="26"/>
      <c r="Q342" s="26"/>
      <c r="R342" s="26"/>
      <c r="S342" s="26"/>
    </row>
    <row r="343" spans="2:19" s="66" customFormat="1">
      <c r="B343" s="26"/>
      <c r="C343" s="26"/>
      <c r="D343" s="67"/>
      <c r="E343" s="67"/>
      <c r="F343" s="26"/>
      <c r="G343" s="69"/>
      <c r="I343" s="26"/>
      <c r="J343" s="69"/>
      <c r="K343" s="69"/>
      <c r="L343" s="67"/>
      <c r="M343" s="69"/>
      <c r="N343" s="71"/>
      <c r="O343" s="72"/>
      <c r="P343" s="26"/>
      <c r="Q343" s="26"/>
      <c r="R343" s="26"/>
      <c r="S343" s="26"/>
    </row>
    <row r="344" spans="2:19" s="66" customFormat="1">
      <c r="B344" s="26"/>
      <c r="C344" s="26"/>
      <c r="D344" s="67"/>
      <c r="E344" s="67"/>
      <c r="F344" s="26"/>
      <c r="G344" s="69"/>
      <c r="I344" s="26"/>
      <c r="J344" s="69"/>
      <c r="K344" s="69"/>
      <c r="L344" s="67"/>
      <c r="M344" s="69"/>
      <c r="N344" s="71"/>
      <c r="O344" s="72"/>
      <c r="P344" s="26"/>
      <c r="Q344" s="26"/>
      <c r="R344" s="26"/>
      <c r="S344" s="26"/>
    </row>
    <row r="345" spans="2:19" s="66" customFormat="1">
      <c r="B345" s="26"/>
      <c r="C345" s="26"/>
      <c r="D345" s="67"/>
      <c r="E345" s="67"/>
      <c r="F345" s="26"/>
      <c r="G345" s="69"/>
      <c r="I345" s="26"/>
      <c r="J345" s="69"/>
      <c r="K345" s="69"/>
      <c r="L345" s="67"/>
      <c r="M345" s="69"/>
      <c r="N345" s="71"/>
      <c r="O345" s="72"/>
      <c r="P345" s="26"/>
      <c r="Q345" s="26"/>
      <c r="R345" s="26"/>
      <c r="S345" s="26"/>
    </row>
    <row r="346" spans="2:19" s="66" customFormat="1">
      <c r="B346" s="26"/>
      <c r="C346" s="26"/>
      <c r="D346" s="67"/>
      <c r="E346" s="67"/>
      <c r="F346" s="26"/>
      <c r="G346" s="69"/>
      <c r="I346" s="26"/>
      <c r="J346" s="69"/>
      <c r="K346" s="69"/>
      <c r="L346" s="67"/>
      <c r="M346" s="69"/>
      <c r="N346" s="71"/>
      <c r="O346" s="72"/>
      <c r="P346" s="26"/>
      <c r="Q346" s="26"/>
      <c r="R346" s="26"/>
      <c r="S346" s="26"/>
    </row>
    <row r="347" spans="2:19" s="66" customFormat="1">
      <c r="B347" s="26"/>
      <c r="C347" s="26"/>
      <c r="D347" s="67"/>
      <c r="E347" s="67"/>
      <c r="F347" s="26"/>
      <c r="G347" s="69"/>
      <c r="I347" s="26"/>
      <c r="J347" s="69"/>
      <c r="K347" s="69"/>
      <c r="L347" s="67"/>
      <c r="M347" s="69"/>
      <c r="N347" s="71"/>
      <c r="O347" s="72"/>
      <c r="P347" s="26"/>
      <c r="Q347" s="26"/>
      <c r="R347" s="26"/>
      <c r="S347" s="26"/>
    </row>
    <row r="348" spans="2:19" s="66" customFormat="1">
      <c r="B348" s="26"/>
      <c r="C348" s="26"/>
      <c r="D348" s="67"/>
      <c r="E348" s="67"/>
      <c r="F348" s="26"/>
      <c r="G348" s="69"/>
      <c r="I348" s="26"/>
      <c r="J348" s="69"/>
      <c r="K348" s="69"/>
      <c r="L348" s="67"/>
      <c r="M348" s="69"/>
      <c r="N348" s="71"/>
      <c r="O348" s="72"/>
      <c r="P348" s="26"/>
      <c r="Q348" s="26"/>
      <c r="R348" s="26"/>
      <c r="S348" s="26"/>
    </row>
    <row r="349" spans="2:19" s="66" customFormat="1">
      <c r="B349" s="26"/>
      <c r="C349" s="26"/>
      <c r="D349" s="67"/>
      <c r="E349" s="67"/>
      <c r="F349" s="26"/>
      <c r="G349" s="69"/>
      <c r="I349" s="26"/>
      <c r="J349" s="69"/>
      <c r="K349" s="69"/>
      <c r="L349" s="67"/>
      <c r="M349" s="69"/>
      <c r="N349" s="71"/>
      <c r="O349" s="72"/>
      <c r="P349" s="26"/>
      <c r="Q349" s="26"/>
      <c r="R349" s="26"/>
      <c r="S349" s="26"/>
    </row>
    <row r="350" spans="2:19" s="66" customFormat="1">
      <c r="B350" s="26"/>
      <c r="C350" s="26"/>
      <c r="D350" s="67"/>
      <c r="E350" s="67"/>
      <c r="F350" s="26"/>
      <c r="G350" s="69"/>
      <c r="I350" s="26"/>
      <c r="J350" s="69"/>
      <c r="K350" s="69"/>
      <c r="L350" s="67"/>
      <c r="M350" s="69"/>
      <c r="N350" s="71"/>
      <c r="O350" s="72"/>
      <c r="P350" s="26"/>
      <c r="Q350" s="26"/>
      <c r="R350" s="26"/>
      <c r="S350" s="26"/>
    </row>
    <row r="351" spans="2:19" s="66" customFormat="1">
      <c r="B351" s="26"/>
      <c r="C351" s="26"/>
      <c r="D351" s="67"/>
      <c r="E351" s="67"/>
      <c r="F351" s="26"/>
      <c r="G351" s="69"/>
      <c r="I351" s="26"/>
      <c r="J351" s="69"/>
      <c r="K351" s="69"/>
      <c r="L351" s="67"/>
      <c r="M351" s="69"/>
      <c r="N351" s="71"/>
      <c r="O351" s="72"/>
      <c r="P351" s="26"/>
      <c r="Q351" s="26"/>
      <c r="R351" s="26"/>
      <c r="S351" s="26"/>
    </row>
    <row r="352" spans="2:19" s="66" customFormat="1">
      <c r="B352" s="26"/>
      <c r="C352" s="26"/>
      <c r="D352" s="67"/>
      <c r="E352" s="67"/>
      <c r="F352" s="26"/>
      <c r="G352" s="69"/>
      <c r="I352" s="26"/>
      <c r="J352" s="69"/>
      <c r="K352" s="69"/>
      <c r="L352" s="67"/>
      <c r="M352" s="69"/>
      <c r="N352" s="71"/>
      <c r="O352" s="72"/>
      <c r="P352" s="26"/>
      <c r="Q352" s="26"/>
      <c r="R352" s="26"/>
      <c r="S352" s="26"/>
    </row>
    <row r="353" spans="2:19" s="66" customFormat="1">
      <c r="B353" s="26"/>
      <c r="C353" s="26"/>
      <c r="D353" s="67"/>
      <c r="E353" s="67"/>
      <c r="F353" s="26"/>
      <c r="G353" s="69"/>
      <c r="I353" s="26"/>
      <c r="J353" s="69"/>
      <c r="K353" s="69"/>
      <c r="L353" s="67"/>
      <c r="M353" s="69"/>
      <c r="N353" s="71"/>
      <c r="O353" s="72"/>
      <c r="P353" s="26"/>
      <c r="Q353" s="26"/>
      <c r="R353" s="26"/>
      <c r="S353" s="26"/>
    </row>
    <row r="354" spans="2:19" s="66" customFormat="1">
      <c r="B354" s="26"/>
      <c r="C354" s="26"/>
      <c r="D354" s="67"/>
      <c r="E354" s="67"/>
      <c r="F354" s="26"/>
      <c r="G354" s="69"/>
      <c r="I354" s="26"/>
      <c r="J354" s="69"/>
      <c r="K354" s="69"/>
      <c r="L354" s="67"/>
      <c r="M354" s="69"/>
      <c r="N354" s="71"/>
      <c r="O354" s="72"/>
      <c r="P354" s="26"/>
      <c r="Q354" s="26"/>
      <c r="R354" s="26"/>
      <c r="S354" s="26"/>
    </row>
    <row r="355" spans="2:19" s="66" customFormat="1">
      <c r="B355" s="26"/>
      <c r="C355" s="26"/>
      <c r="D355" s="67"/>
      <c r="E355" s="67"/>
      <c r="F355" s="26"/>
      <c r="G355" s="69"/>
      <c r="I355" s="26"/>
      <c r="J355" s="69"/>
      <c r="K355" s="69"/>
      <c r="L355" s="67"/>
      <c r="M355" s="69"/>
      <c r="N355" s="71"/>
      <c r="O355" s="72"/>
      <c r="P355" s="26"/>
      <c r="Q355" s="26"/>
      <c r="R355" s="26"/>
      <c r="S355" s="26"/>
    </row>
    <row r="356" spans="2:19" s="66" customFormat="1">
      <c r="B356" s="26"/>
      <c r="C356" s="26"/>
      <c r="D356" s="67"/>
      <c r="E356" s="67"/>
      <c r="F356" s="26"/>
      <c r="G356" s="69"/>
      <c r="I356" s="26"/>
      <c r="J356" s="69"/>
      <c r="K356" s="69"/>
      <c r="L356" s="67"/>
      <c r="M356" s="69"/>
      <c r="N356" s="71"/>
      <c r="O356" s="72"/>
      <c r="P356" s="26"/>
      <c r="Q356" s="26"/>
      <c r="R356" s="26"/>
      <c r="S356" s="26"/>
    </row>
    <row r="357" spans="2:19" s="66" customFormat="1">
      <c r="B357" s="26"/>
      <c r="C357" s="26"/>
      <c r="D357" s="67"/>
      <c r="E357" s="67"/>
      <c r="F357" s="26"/>
      <c r="G357" s="69"/>
      <c r="I357" s="26"/>
      <c r="J357" s="69"/>
      <c r="K357" s="69"/>
      <c r="L357" s="67"/>
      <c r="M357" s="69"/>
      <c r="N357" s="71"/>
      <c r="O357" s="72"/>
      <c r="P357" s="26"/>
      <c r="Q357" s="26"/>
      <c r="R357" s="26"/>
      <c r="S357" s="26"/>
    </row>
    <row r="358" spans="2:19" s="66" customFormat="1">
      <c r="B358" s="26"/>
      <c r="C358" s="26"/>
      <c r="D358" s="67"/>
      <c r="E358" s="67"/>
      <c r="F358" s="26"/>
      <c r="G358" s="69"/>
      <c r="I358" s="26"/>
      <c r="J358" s="69"/>
      <c r="K358" s="69"/>
      <c r="L358" s="67"/>
      <c r="M358" s="69"/>
      <c r="N358" s="71"/>
      <c r="O358" s="72"/>
      <c r="P358" s="26"/>
      <c r="Q358" s="26"/>
      <c r="R358" s="26"/>
      <c r="S358" s="26"/>
    </row>
    <row r="359" spans="2:19" s="66" customFormat="1">
      <c r="B359" s="26"/>
      <c r="C359" s="26"/>
      <c r="D359" s="67"/>
      <c r="E359" s="67"/>
      <c r="F359" s="26"/>
      <c r="G359" s="69"/>
      <c r="I359" s="26"/>
      <c r="J359" s="69"/>
      <c r="K359" s="69"/>
      <c r="L359" s="67"/>
      <c r="M359" s="69"/>
      <c r="N359" s="71"/>
      <c r="O359" s="72"/>
      <c r="P359" s="26"/>
      <c r="Q359" s="26"/>
      <c r="R359" s="26"/>
      <c r="S359" s="26"/>
    </row>
    <row r="360" spans="2:19" s="66" customFormat="1">
      <c r="B360" s="26"/>
      <c r="C360" s="26"/>
      <c r="D360" s="67"/>
      <c r="E360" s="67"/>
      <c r="F360" s="26"/>
      <c r="G360" s="69"/>
      <c r="I360" s="26"/>
      <c r="J360" s="69"/>
      <c r="K360" s="69"/>
      <c r="L360" s="67"/>
      <c r="M360" s="69"/>
      <c r="N360" s="71"/>
      <c r="O360" s="72"/>
      <c r="P360" s="26"/>
      <c r="Q360" s="26"/>
      <c r="R360" s="26"/>
      <c r="S360" s="26"/>
    </row>
    <row r="361" spans="2:19" s="66" customFormat="1">
      <c r="B361" s="26"/>
      <c r="C361" s="26"/>
      <c r="D361" s="67"/>
      <c r="E361" s="67"/>
      <c r="F361" s="26"/>
      <c r="G361" s="69"/>
      <c r="I361" s="26"/>
      <c r="J361" s="69"/>
      <c r="K361" s="69"/>
      <c r="L361" s="67"/>
      <c r="M361" s="69"/>
      <c r="N361" s="71"/>
      <c r="O361" s="72"/>
      <c r="P361" s="26"/>
      <c r="Q361" s="26"/>
      <c r="R361" s="26"/>
      <c r="S361" s="26"/>
    </row>
    <row r="362" spans="2:19" s="66" customFormat="1">
      <c r="B362" s="26"/>
      <c r="C362" s="26"/>
      <c r="D362" s="67"/>
      <c r="E362" s="67"/>
      <c r="F362" s="26"/>
      <c r="G362" s="69"/>
      <c r="I362" s="26"/>
      <c r="J362" s="69"/>
      <c r="K362" s="69"/>
      <c r="L362" s="67"/>
      <c r="M362" s="69"/>
      <c r="N362" s="71"/>
      <c r="O362" s="72"/>
      <c r="P362" s="26"/>
      <c r="Q362" s="26"/>
      <c r="R362" s="26"/>
      <c r="S362" s="26"/>
    </row>
    <row r="363" spans="2:19" s="66" customFormat="1">
      <c r="B363" s="26"/>
      <c r="C363" s="26"/>
      <c r="D363" s="67"/>
      <c r="E363" s="67"/>
      <c r="F363" s="26"/>
      <c r="G363" s="69"/>
      <c r="I363" s="26"/>
      <c r="J363" s="69"/>
      <c r="K363" s="69"/>
      <c r="L363" s="67"/>
      <c r="M363" s="69"/>
      <c r="N363" s="71"/>
      <c r="O363" s="72"/>
      <c r="P363" s="26"/>
      <c r="Q363" s="26"/>
      <c r="R363" s="26"/>
      <c r="S363" s="26"/>
    </row>
    <row r="364" spans="2:19" s="66" customFormat="1">
      <c r="B364" s="26"/>
      <c r="C364" s="26"/>
      <c r="D364" s="67"/>
      <c r="E364" s="67"/>
      <c r="F364" s="26"/>
      <c r="G364" s="69"/>
      <c r="I364" s="26"/>
      <c r="J364" s="69"/>
      <c r="K364" s="69"/>
      <c r="L364" s="67"/>
      <c r="M364" s="69"/>
      <c r="N364" s="71"/>
      <c r="O364" s="72"/>
      <c r="P364" s="26"/>
      <c r="Q364" s="26"/>
      <c r="R364" s="26"/>
      <c r="S364" s="26"/>
    </row>
    <row r="365" spans="2:19" s="66" customFormat="1">
      <c r="B365" s="26"/>
      <c r="C365" s="26"/>
      <c r="D365" s="67"/>
      <c r="E365" s="67"/>
      <c r="F365" s="26"/>
      <c r="G365" s="69"/>
      <c r="I365" s="26"/>
      <c r="J365" s="69"/>
      <c r="K365" s="69"/>
      <c r="L365" s="67"/>
      <c r="M365" s="69"/>
      <c r="N365" s="71"/>
      <c r="O365" s="72"/>
      <c r="P365" s="26"/>
      <c r="Q365" s="26"/>
      <c r="R365" s="26"/>
      <c r="S365" s="26"/>
    </row>
    <row r="366" spans="2:19" s="66" customFormat="1">
      <c r="B366" s="26"/>
      <c r="C366" s="26"/>
      <c r="D366" s="67"/>
      <c r="E366" s="67"/>
      <c r="F366" s="26"/>
      <c r="G366" s="69"/>
      <c r="I366" s="26"/>
      <c r="J366" s="69"/>
      <c r="K366" s="69"/>
      <c r="L366" s="67"/>
      <c r="M366" s="69"/>
      <c r="N366" s="71"/>
      <c r="O366" s="72"/>
      <c r="P366" s="26"/>
      <c r="Q366" s="26"/>
      <c r="R366" s="26"/>
      <c r="S366" s="26"/>
    </row>
    <row r="367" spans="2:19" s="66" customFormat="1">
      <c r="B367" s="26"/>
      <c r="C367" s="26"/>
      <c r="D367" s="67"/>
      <c r="E367" s="67"/>
      <c r="F367" s="26"/>
      <c r="G367" s="69"/>
      <c r="I367" s="26"/>
      <c r="J367" s="69"/>
      <c r="K367" s="69"/>
      <c r="L367" s="67"/>
      <c r="M367" s="69"/>
      <c r="N367" s="71"/>
      <c r="O367" s="72"/>
      <c r="P367" s="26"/>
      <c r="Q367" s="26"/>
      <c r="R367" s="26"/>
      <c r="S367" s="26"/>
    </row>
    <row r="368" spans="2:19" s="66" customFormat="1">
      <c r="B368" s="26"/>
      <c r="C368" s="26"/>
      <c r="D368" s="67"/>
      <c r="E368" s="67"/>
      <c r="F368" s="26"/>
      <c r="G368" s="69"/>
      <c r="I368" s="26"/>
      <c r="J368" s="69"/>
      <c r="K368" s="69"/>
      <c r="L368" s="67"/>
      <c r="M368" s="69"/>
      <c r="N368" s="71"/>
      <c r="O368" s="72"/>
      <c r="P368" s="26"/>
      <c r="Q368" s="26"/>
      <c r="R368" s="26"/>
      <c r="S368" s="26"/>
    </row>
    <row r="369" spans="2:19" s="66" customFormat="1">
      <c r="B369" s="26"/>
      <c r="C369" s="26"/>
      <c r="D369" s="67"/>
      <c r="E369" s="67"/>
      <c r="F369" s="26"/>
      <c r="G369" s="69"/>
      <c r="I369" s="26"/>
      <c r="J369" s="69"/>
      <c r="K369" s="69"/>
      <c r="L369" s="67"/>
      <c r="M369" s="69"/>
      <c r="N369" s="71"/>
      <c r="O369" s="72"/>
      <c r="P369" s="26"/>
      <c r="Q369" s="26"/>
      <c r="R369" s="26"/>
      <c r="S369" s="26"/>
    </row>
    <row r="370" spans="2:19" s="66" customFormat="1">
      <c r="B370" s="26"/>
      <c r="C370" s="26"/>
      <c r="D370" s="67"/>
      <c r="E370" s="67"/>
      <c r="F370" s="26"/>
      <c r="G370" s="69"/>
      <c r="I370" s="26"/>
      <c r="J370" s="69"/>
      <c r="K370" s="69"/>
      <c r="L370" s="67"/>
      <c r="M370" s="69"/>
      <c r="N370" s="71"/>
      <c r="O370" s="72"/>
      <c r="P370" s="26"/>
      <c r="Q370" s="26"/>
      <c r="R370" s="26"/>
      <c r="S370" s="26"/>
    </row>
    <row r="371" spans="2:19" s="66" customFormat="1">
      <c r="B371" s="26"/>
      <c r="C371" s="26"/>
      <c r="D371" s="67"/>
      <c r="E371" s="67"/>
      <c r="F371" s="26"/>
      <c r="G371" s="69"/>
      <c r="I371" s="26"/>
      <c r="J371" s="69"/>
      <c r="K371" s="69"/>
      <c r="L371" s="67"/>
      <c r="M371" s="69"/>
      <c r="N371" s="71"/>
      <c r="O371" s="72"/>
      <c r="P371" s="26"/>
      <c r="Q371" s="26"/>
      <c r="R371" s="26"/>
      <c r="S371" s="26"/>
    </row>
    <row r="372" spans="2:19" s="66" customFormat="1">
      <c r="B372" s="26"/>
      <c r="C372" s="26"/>
      <c r="D372" s="67"/>
      <c r="E372" s="67"/>
      <c r="F372" s="26"/>
      <c r="G372" s="69"/>
      <c r="I372" s="26"/>
      <c r="J372" s="69"/>
      <c r="K372" s="69"/>
      <c r="L372" s="67"/>
      <c r="M372" s="69"/>
      <c r="N372" s="71"/>
      <c r="O372" s="72"/>
      <c r="P372" s="26"/>
      <c r="Q372" s="26"/>
      <c r="R372" s="26"/>
      <c r="S372" s="26"/>
    </row>
    <row r="373" spans="2:19" s="66" customFormat="1">
      <c r="B373" s="26"/>
      <c r="C373" s="26"/>
      <c r="D373" s="67"/>
      <c r="E373" s="67"/>
      <c r="F373" s="26"/>
      <c r="G373" s="69"/>
      <c r="I373" s="26"/>
      <c r="J373" s="69"/>
      <c r="K373" s="69"/>
      <c r="L373" s="67"/>
      <c r="M373" s="69"/>
      <c r="N373" s="71"/>
      <c r="O373" s="72"/>
      <c r="P373" s="26"/>
      <c r="Q373" s="26"/>
      <c r="R373" s="26"/>
      <c r="S373" s="26"/>
    </row>
    <row r="374" spans="2:19" s="66" customFormat="1">
      <c r="B374" s="26"/>
      <c r="C374" s="26"/>
      <c r="D374" s="67"/>
      <c r="E374" s="67"/>
      <c r="F374" s="26"/>
      <c r="G374" s="69"/>
      <c r="I374" s="26"/>
      <c r="J374" s="69"/>
      <c r="K374" s="69"/>
      <c r="L374" s="67"/>
      <c r="M374" s="69"/>
      <c r="N374" s="71"/>
      <c r="O374" s="72"/>
      <c r="P374" s="26"/>
      <c r="Q374" s="26"/>
      <c r="R374" s="26"/>
      <c r="S374" s="26"/>
    </row>
    <row r="375" spans="2:19" s="66" customFormat="1">
      <c r="B375" s="26"/>
      <c r="C375" s="26"/>
      <c r="D375" s="67"/>
      <c r="E375" s="67"/>
      <c r="F375" s="26"/>
      <c r="G375" s="69"/>
      <c r="I375" s="26"/>
      <c r="J375" s="69"/>
      <c r="K375" s="69"/>
      <c r="L375" s="67"/>
      <c r="M375" s="69"/>
      <c r="N375" s="71"/>
      <c r="O375" s="72"/>
      <c r="P375" s="26"/>
      <c r="Q375" s="26"/>
      <c r="R375" s="26"/>
      <c r="S375" s="26"/>
    </row>
    <row r="376" spans="2:19" s="66" customFormat="1">
      <c r="B376" s="26"/>
      <c r="C376" s="26"/>
      <c r="D376" s="67"/>
      <c r="E376" s="67"/>
      <c r="F376" s="26"/>
      <c r="G376" s="69"/>
      <c r="I376" s="26"/>
      <c r="J376" s="69"/>
      <c r="K376" s="69"/>
      <c r="L376" s="67"/>
      <c r="M376" s="69"/>
      <c r="N376" s="71"/>
      <c r="O376" s="72"/>
      <c r="P376" s="26"/>
      <c r="Q376" s="26"/>
      <c r="R376" s="26"/>
      <c r="S376" s="26"/>
    </row>
    <row r="377" spans="2:19" s="66" customFormat="1">
      <c r="B377" s="26"/>
      <c r="C377" s="26"/>
      <c r="D377" s="67"/>
      <c r="E377" s="67"/>
      <c r="F377" s="26"/>
      <c r="G377" s="69"/>
      <c r="I377" s="26"/>
      <c r="J377" s="69"/>
      <c r="K377" s="69"/>
      <c r="L377" s="67"/>
      <c r="M377" s="69"/>
      <c r="N377" s="71"/>
      <c r="O377" s="72"/>
      <c r="P377" s="26"/>
      <c r="Q377" s="26"/>
      <c r="R377" s="26"/>
      <c r="S377" s="26"/>
    </row>
    <row r="378" spans="2:19" s="66" customFormat="1">
      <c r="B378" s="26"/>
      <c r="C378" s="26"/>
      <c r="D378" s="67"/>
      <c r="E378" s="67"/>
      <c r="F378" s="26"/>
      <c r="G378" s="69"/>
      <c r="I378" s="26"/>
      <c r="J378" s="69"/>
      <c r="K378" s="69"/>
      <c r="L378" s="67"/>
      <c r="M378" s="69"/>
      <c r="N378" s="71"/>
      <c r="O378" s="72"/>
      <c r="P378" s="26"/>
      <c r="Q378" s="26"/>
      <c r="R378" s="26"/>
      <c r="S378" s="26"/>
    </row>
    <row r="379" spans="2:19" s="66" customFormat="1">
      <c r="B379" s="26"/>
      <c r="C379" s="26"/>
      <c r="D379" s="67"/>
      <c r="E379" s="67"/>
      <c r="F379" s="26"/>
      <c r="G379" s="69"/>
      <c r="I379" s="26"/>
      <c r="J379" s="69"/>
      <c r="K379" s="69"/>
      <c r="L379" s="67"/>
      <c r="M379" s="69"/>
      <c r="N379" s="71"/>
      <c r="O379" s="72"/>
      <c r="P379" s="26"/>
      <c r="Q379" s="26"/>
      <c r="R379" s="26"/>
      <c r="S379" s="26"/>
    </row>
    <row r="380" spans="2:19" s="66" customFormat="1">
      <c r="B380" s="26"/>
      <c r="C380" s="26"/>
      <c r="D380" s="67"/>
      <c r="E380" s="67"/>
      <c r="F380" s="26"/>
      <c r="G380" s="69"/>
      <c r="I380" s="26"/>
      <c r="J380" s="69"/>
      <c r="K380" s="69"/>
      <c r="L380" s="67"/>
      <c r="M380" s="69"/>
      <c r="N380" s="71"/>
      <c r="O380" s="72"/>
      <c r="P380" s="26"/>
      <c r="Q380" s="26"/>
      <c r="R380" s="26"/>
      <c r="S380" s="26"/>
    </row>
    <row r="381" spans="2:19"/>
    <row r="382" spans="2:19"/>
    <row r="383" spans="2:19"/>
    <row r="384" spans="2:19"/>
    <row r="385" spans="2:19"/>
    <row r="386" spans="2:19"/>
    <row r="387" spans="2:19"/>
    <row r="388" spans="2:19"/>
    <row r="389" spans="2:19"/>
    <row r="390" spans="2:19"/>
    <row r="391" spans="2:19"/>
    <row r="392" spans="2:19"/>
    <row r="393" spans="2:19"/>
    <row r="394" spans="2:19"/>
    <row r="395" spans="2:19"/>
    <row r="396" spans="2:19" s="66" customFormat="1">
      <c r="B396" s="26"/>
      <c r="C396" s="26"/>
      <c r="D396" s="67"/>
      <c r="E396" s="67"/>
      <c r="F396" s="26"/>
      <c r="G396" s="69"/>
      <c r="I396" s="26"/>
      <c r="J396" s="69"/>
      <c r="K396" s="69"/>
      <c r="L396" s="67"/>
      <c r="M396" s="69"/>
      <c r="N396" s="71"/>
      <c r="O396" s="72"/>
      <c r="P396" s="26"/>
      <c r="Q396" s="26"/>
      <c r="R396" s="26"/>
      <c r="S396" s="26"/>
    </row>
    <row r="397" spans="2:19" s="66" customFormat="1">
      <c r="B397" s="26"/>
      <c r="C397" s="26"/>
      <c r="D397" s="67"/>
      <c r="E397" s="67"/>
      <c r="F397" s="26"/>
      <c r="G397" s="69"/>
      <c r="I397" s="26"/>
      <c r="J397" s="69"/>
      <c r="K397" s="69"/>
      <c r="L397" s="67"/>
      <c r="M397" s="69"/>
      <c r="N397" s="71"/>
      <c r="O397" s="72"/>
      <c r="P397" s="26"/>
      <c r="Q397" s="26"/>
      <c r="R397" s="26"/>
      <c r="S397" s="26"/>
    </row>
    <row r="398" spans="2:19" s="66" customFormat="1">
      <c r="B398" s="26"/>
      <c r="C398" s="26"/>
      <c r="D398" s="67"/>
      <c r="E398" s="67"/>
      <c r="F398" s="26"/>
      <c r="G398" s="69"/>
      <c r="I398" s="26"/>
      <c r="J398" s="69"/>
      <c r="K398" s="69"/>
      <c r="L398" s="67"/>
      <c r="M398" s="69"/>
      <c r="N398" s="71"/>
      <c r="O398" s="72"/>
      <c r="P398" s="26"/>
      <c r="Q398" s="26"/>
      <c r="R398" s="26"/>
      <c r="S398" s="26"/>
    </row>
    <row r="399" spans="2:19" s="66" customFormat="1">
      <c r="B399" s="26"/>
      <c r="C399" s="26"/>
      <c r="D399" s="67"/>
      <c r="E399" s="67"/>
      <c r="F399" s="26"/>
      <c r="G399" s="69"/>
      <c r="I399" s="26"/>
      <c r="J399" s="69"/>
      <c r="K399" s="69"/>
      <c r="L399" s="67"/>
      <c r="M399" s="69"/>
      <c r="N399" s="71"/>
      <c r="O399" s="72"/>
      <c r="P399" s="26"/>
      <c r="Q399" s="26"/>
      <c r="R399" s="26"/>
      <c r="S399" s="26"/>
    </row>
    <row r="400" spans="2:19" s="66" customFormat="1">
      <c r="B400" s="26"/>
      <c r="C400" s="26"/>
      <c r="D400" s="67"/>
      <c r="E400" s="67"/>
      <c r="F400" s="26"/>
      <c r="G400" s="69"/>
      <c r="I400" s="26"/>
      <c r="J400" s="69"/>
      <c r="K400" s="69"/>
      <c r="L400" s="67"/>
      <c r="M400" s="69"/>
      <c r="N400" s="71"/>
      <c r="O400" s="72"/>
      <c r="P400" s="26"/>
      <c r="Q400" s="26"/>
      <c r="R400" s="26"/>
      <c r="S400" s="26"/>
    </row>
    <row r="401" spans="2:19" s="66" customFormat="1">
      <c r="B401" s="26"/>
      <c r="C401" s="26"/>
      <c r="D401" s="67"/>
      <c r="E401" s="67"/>
      <c r="F401" s="26"/>
      <c r="G401" s="69"/>
      <c r="I401" s="26"/>
      <c r="J401" s="69"/>
      <c r="K401" s="69"/>
      <c r="L401" s="67"/>
      <c r="M401" s="69"/>
      <c r="N401" s="71"/>
      <c r="O401" s="72"/>
      <c r="P401" s="26"/>
      <c r="Q401" s="26"/>
      <c r="R401" s="26"/>
      <c r="S401" s="26"/>
    </row>
    <row r="402" spans="2:19" s="66" customFormat="1">
      <c r="B402" s="26"/>
      <c r="C402" s="26"/>
      <c r="D402" s="67"/>
      <c r="E402" s="67"/>
      <c r="F402" s="26"/>
      <c r="G402" s="69"/>
      <c r="I402" s="26"/>
      <c r="J402" s="69"/>
      <c r="K402" s="69"/>
      <c r="L402" s="67"/>
      <c r="M402" s="69"/>
      <c r="N402" s="71"/>
      <c r="O402" s="72"/>
      <c r="P402" s="26"/>
      <c r="Q402" s="26"/>
      <c r="R402" s="26"/>
      <c r="S402" s="26"/>
    </row>
    <row r="403" spans="2:19" s="66" customFormat="1">
      <c r="B403" s="26"/>
      <c r="C403" s="26"/>
      <c r="D403" s="67"/>
      <c r="E403" s="67"/>
      <c r="F403" s="26"/>
      <c r="G403" s="69"/>
      <c r="I403" s="26"/>
      <c r="J403" s="69"/>
      <c r="K403" s="69"/>
      <c r="L403" s="67"/>
      <c r="M403" s="69"/>
      <c r="N403" s="71"/>
      <c r="O403" s="72"/>
      <c r="P403" s="26"/>
      <c r="Q403" s="26"/>
      <c r="R403" s="26"/>
      <c r="S403" s="26"/>
    </row>
    <row r="404" spans="2:19" s="66" customFormat="1">
      <c r="B404" s="26"/>
      <c r="C404" s="26"/>
      <c r="D404" s="67"/>
      <c r="E404" s="67"/>
      <c r="F404" s="26"/>
      <c r="G404" s="69"/>
      <c r="I404" s="26"/>
      <c r="J404" s="69"/>
      <c r="K404" s="69"/>
      <c r="L404" s="67"/>
      <c r="M404" s="69"/>
      <c r="N404" s="71"/>
      <c r="O404" s="72"/>
      <c r="P404" s="26"/>
      <c r="Q404" s="26"/>
      <c r="R404" s="26"/>
      <c r="S404" s="26"/>
    </row>
    <row r="405" spans="2:19" s="66" customFormat="1">
      <c r="B405" s="26"/>
      <c r="C405" s="26"/>
      <c r="D405" s="67"/>
      <c r="E405" s="67"/>
      <c r="F405" s="26"/>
      <c r="G405" s="69"/>
      <c r="I405" s="26"/>
      <c r="J405" s="69"/>
      <c r="K405" s="69"/>
      <c r="L405" s="67"/>
      <c r="M405" s="69"/>
      <c r="N405" s="71"/>
      <c r="O405" s="72"/>
      <c r="P405" s="26"/>
      <c r="Q405" s="26"/>
      <c r="R405" s="26"/>
      <c r="S405" s="26"/>
    </row>
    <row r="406" spans="2:19" s="66" customFormat="1">
      <c r="B406" s="26"/>
      <c r="C406" s="26"/>
      <c r="D406" s="67"/>
      <c r="E406" s="67"/>
      <c r="F406" s="26"/>
      <c r="G406" s="69"/>
      <c r="I406" s="26"/>
      <c r="J406" s="69"/>
      <c r="K406" s="69"/>
      <c r="L406" s="67"/>
      <c r="M406" s="69"/>
      <c r="N406" s="71"/>
      <c r="O406" s="72"/>
      <c r="P406" s="26"/>
      <c r="Q406" s="26"/>
      <c r="R406" s="26"/>
      <c r="S406" s="26"/>
    </row>
    <row r="407" spans="2:19" s="66" customFormat="1">
      <c r="B407" s="26"/>
      <c r="C407" s="26"/>
      <c r="D407" s="67"/>
      <c r="E407" s="67"/>
      <c r="F407" s="26"/>
      <c r="G407" s="69"/>
      <c r="I407" s="26"/>
      <c r="J407" s="69"/>
      <c r="K407" s="69"/>
      <c r="L407" s="67"/>
      <c r="M407" s="69"/>
      <c r="N407" s="71"/>
      <c r="O407" s="72"/>
      <c r="P407" s="26"/>
      <c r="Q407" s="26"/>
      <c r="R407" s="26"/>
      <c r="S407" s="26"/>
    </row>
    <row r="408" spans="2:19" s="66" customFormat="1">
      <c r="B408" s="26"/>
      <c r="C408" s="26"/>
      <c r="D408" s="67"/>
      <c r="E408" s="67"/>
      <c r="F408" s="26"/>
      <c r="G408" s="69"/>
      <c r="I408" s="26"/>
      <c r="J408" s="69"/>
      <c r="K408" s="69"/>
      <c r="L408" s="67"/>
      <c r="M408" s="69"/>
      <c r="N408" s="71"/>
      <c r="O408" s="72"/>
      <c r="P408" s="26"/>
      <c r="Q408" s="26"/>
      <c r="R408" s="26"/>
      <c r="S408" s="26"/>
    </row>
    <row r="409" spans="2:19" s="66" customFormat="1">
      <c r="B409" s="26"/>
      <c r="C409" s="26"/>
      <c r="D409" s="67"/>
      <c r="E409" s="67"/>
      <c r="F409" s="26"/>
      <c r="G409" s="69"/>
      <c r="I409" s="26"/>
      <c r="J409" s="69"/>
      <c r="K409" s="69"/>
      <c r="L409" s="67"/>
      <c r="M409" s="69"/>
      <c r="N409" s="71"/>
      <c r="O409" s="72"/>
      <c r="P409" s="26"/>
      <c r="Q409" s="26"/>
      <c r="R409" s="26"/>
      <c r="S409" s="26"/>
    </row>
    <row r="410" spans="2:19" s="66" customFormat="1">
      <c r="B410" s="26"/>
      <c r="C410" s="26"/>
      <c r="D410" s="67"/>
      <c r="E410" s="67"/>
      <c r="F410" s="26"/>
      <c r="G410" s="69"/>
      <c r="I410" s="26"/>
      <c r="J410" s="69"/>
      <c r="K410" s="69"/>
      <c r="L410" s="67"/>
      <c r="M410" s="69"/>
      <c r="N410" s="71"/>
      <c r="O410" s="72"/>
      <c r="P410" s="26"/>
      <c r="Q410" s="26"/>
      <c r="R410" s="26"/>
      <c r="S410" s="26"/>
    </row>
    <row r="411" spans="2:19" s="66" customFormat="1">
      <c r="B411" s="26"/>
      <c r="C411" s="26"/>
      <c r="D411" s="67"/>
      <c r="E411" s="67"/>
      <c r="F411" s="26"/>
      <c r="G411" s="69"/>
      <c r="I411" s="26"/>
      <c r="J411" s="69"/>
      <c r="K411" s="69"/>
      <c r="L411" s="67"/>
      <c r="M411" s="69"/>
      <c r="N411" s="71"/>
      <c r="O411" s="72"/>
      <c r="P411" s="26"/>
      <c r="Q411" s="26"/>
      <c r="R411" s="26"/>
      <c r="S411" s="26"/>
    </row>
    <row r="412" spans="2:19" s="66" customFormat="1">
      <c r="B412" s="26"/>
      <c r="C412" s="26"/>
      <c r="D412" s="67"/>
      <c r="E412" s="67"/>
      <c r="F412" s="26"/>
      <c r="G412" s="69"/>
      <c r="I412" s="26"/>
      <c r="J412" s="69"/>
      <c r="K412" s="69"/>
      <c r="L412" s="67"/>
      <c r="M412" s="69"/>
      <c r="N412" s="71"/>
      <c r="O412" s="72"/>
      <c r="P412" s="26"/>
      <c r="Q412" s="26"/>
      <c r="R412" s="26"/>
      <c r="S412" s="26"/>
    </row>
    <row r="413" spans="2:19" s="66" customFormat="1">
      <c r="B413" s="26"/>
      <c r="C413" s="26"/>
      <c r="D413" s="67"/>
      <c r="E413" s="67"/>
      <c r="F413" s="26"/>
      <c r="G413" s="69"/>
      <c r="I413" s="26"/>
      <c r="J413" s="69"/>
      <c r="K413" s="69"/>
      <c r="L413" s="67"/>
      <c r="M413" s="69"/>
      <c r="N413" s="71"/>
      <c r="O413" s="72"/>
      <c r="P413" s="26"/>
      <c r="Q413" s="26"/>
      <c r="R413" s="26"/>
      <c r="S413" s="26"/>
    </row>
    <row r="414" spans="2:19" s="66" customFormat="1">
      <c r="B414" s="26"/>
      <c r="C414" s="26"/>
      <c r="D414" s="67"/>
      <c r="E414" s="67"/>
      <c r="F414" s="26"/>
      <c r="G414" s="69"/>
      <c r="I414" s="26"/>
      <c r="J414" s="69"/>
      <c r="K414" s="69"/>
      <c r="L414" s="67"/>
      <c r="M414" s="69"/>
      <c r="N414" s="71"/>
      <c r="O414" s="72"/>
      <c r="P414" s="26"/>
      <c r="Q414" s="26"/>
      <c r="R414" s="26"/>
      <c r="S414" s="26"/>
    </row>
    <row r="415" spans="2:19" s="66" customFormat="1">
      <c r="B415" s="26"/>
      <c r="C415" s="26"/>
      <c r="D415" s="67"/>
      <c r="E415" s="67"/>
      <c r="F415" s="26"/>
      <c r="G415" s="69"/>
      <c r="I415" s="26"/>
      <c r="J415" s="69"/>
      <c r="K415" s="69"/>
      <c r="L415" s="67"/>
      <c r="M415" s="69"/>
      <c r="N415" s="71"/>
      <c r="O415" s="72"/>
      <c r="P415" s="26"/>
      <c r="Q415" s="26"/>
      <c r="R415" s="26"/>
      <c r="S415" s="26"/>
    </row>
    <row r="416" spans="2:19" s="66" customFormat="1">
      <c r="B416" s="26"/>
      <c r="C416" s="26"/>
      <c r="D416" s="67"/>
      <c r="E416" s="67"/>
      <c r="F416" s="26"/>
      <c r="G416" s="69"/>
      <c r="I416" s="26"/>
      <c r="J416" s="69"/>
      <c r="K416" s="69"/>
      <c r="L416" s="67"/>
      <c r="M416" s="69"/>
      <c r="N416" s="71"/>
      <c r="O416" s="72"/>
      <c r="P416" s="26"/>
      <c r="Q416" s="26"/>
      <c r="R416" s="26"/>
      <c r="S416" s="26"/>
    </row>
    <row r="417" spans="2:19" s="66" customFormat="1">
      <c r="B417" s="26"/>
      <c r="C417" s="26"/>
      <c r="D417" s="67"/>
      <c r="E417" s="67"/>
      <c r="F417" s="26"/>
      <c r="G417" s="69"/>
      <c r="I417" s="26"/>
      <c r="J417" s="69"/>
      <c r="K417" s="69"/>
      <c r="L417" s="67"/>
      <c r="M417" s="69"/>
      <c r="N417" s="71"/>
      <c r="O417" s="72"/>
      <c r="P417" s="26"/>
      <c r="Q417" s="26"/>
      <c r="R417" s="26"/>
      <c r="S417" s="26"/>
    </row>
    <row r="418" spans="2:19" s="66" customFormat="1">
      <c r="B418" s="26"/>
      <c r="C418" s="26"/>
      <c r="D418" s="67"/>
      <c r="E418" s="67"/>
      <c r="F418" s="26"/>
      <c r="G418" s="69"/>
      <c r="I418" s="26"/>
      <c r="J418" s="69"/>
      <c r="K418" s="69"/>
      <c r="L418" s="67"/>
      <c r="M418" s="69"/>
      <c r="N418" s="71"/>
      <c r="O418" s="72"/>
      <c r="P418" s="26"/>
      <c r="Q418" s="26"/>
      <c r="R418" s="26"/>
      <c r="S418" s="26"/>
    </row>
    <row r="419" spans="2:19" s="66" customFormat="1">
      <c r="B419" s="26"/>
      <c r="C419" s="26"/>
      <c r="D419" s="67"/>
      <c r="E419" s="67"/>
      <c r="F419" s="26"/>
      <c r="G419" s="69"/>
      <c r="I419" s="26"/>
      <c r="J419" s="69"/>
      <c r="K419" s="69"/>
      <c r="L419" s="67"/>
      <c r="M419" s="69"/>
      <c r="N419" s="71"/>
      <c r="O419" s="72"/>
      <c r="P419" s="26"/>
      <c r="Q419" s="26"/>
      <c r="R419" s="26"/>
      <c r="S419" s="26"/>
    </row>
    <row r="420" spans="2:19" s="66" customFormat="1">
      <c r="B420" s="26"/>
      <c r="C420" s="26"/>
      <c r="D420" s="67"/>
      <c r="E420" s="67"/>
      <c r="F420" s="26"/>
      <c r="G420" s="69"/>
      <c r="I420" s="26"/>
      <c r="J420" s="69"/>
      <c r="K420" s="69"/>
      <c r="L420" s="67"/>
      <c r="M420" s="69"/>
      <c r="N420" s="71"/>
      <c r="O420" s="72"/>
      <c r="P420" s="26"/>
      <c r="Q420" s="26"/>
      <c r="R420" s="26"/>
      <c r="S420" s="26"/>
    </row>
    <row r="421" spans="2:19" s="66" customFormat="1">
      <c r="B421" s="26"/>
      <c r="C421" s="26"/>
      <c r="D421" s="67"/>
      <c r="E421" s="67"/>
      <c r="F421" s="26"/>
      <c r="G421" s="69"/>
      <c r="I421" s="26"/>
      <c r="J421" s="69"/>
      <c r="K421" s="69"/>
      <c r="L421" s="67"/>
      <c r="M421" s="69"/>
      <c r="N421" s="71"/>
      <c r="O421" s="72"/>
      <c r="P421" s="26"/>
      <c r="Q421" s="26"/>
      <c r="R421" s="26"/>
      <c r="S421" s="26"/>
    </row>
    <row r="422" spans="2:19" s="66" customFormat="1">
      <c r="B422" s="26"/>
      <c r="C422" s="26"/>
      <c r="D422" s="67"/>
      <c r="E422" s="67"/>
      <c r="F422" s="26"/>
      <c r="G422" s="69"/>
      <c r="I422" s="26"/>
      <c r="J422" s="69"/>
      <c r="K422" s="69"/>
      <c r="L422" s="67"/>
      <c r="M422" s="69"/>
      <c r="N422" s="71"/>
      <c r="O422" s="72"/>
      <c r="P422" s="26"/>
      <c r="Q422" s="26"/>
      <c r="R422" s="26"/>
      <c r="S422" s="26"/>
    </row>
    <row r="423" spans="2:19" s="66" customFormat="1">
      <c r="B423" s="26"/>
      <c r="C423" s="26"/>
      <c r="D423" s="67"/>
      <c r="E423" s="67"/>
      <c r="F423" s="26"/>
      <c r="G423" s="69"/>
      <c r="I423" s="26"/>
      <c r="J423" s="69"/>
      <c r="K423" s="69"/>
      <c r="L423" s="67"/>
      <c r="M423" s="69"/>
      <c r="N423" s="71"/>
      <c r="O423" s="72"/>
      <c r="P423" s="26"/>
      <c r="Q423" s="26"/>
      <c r="R423" s="26"/>
      <c r="S423" s="26"/>
    </row>
    <row r="424" spans="2:19" s="66" customFormat="1">
      <c r="B424" s="26"/>
      <c r="C424" s="26"/>
      <c r="D424" s="67"/>
      <c r="E424" s="67"/>
      <c r="F424" s="26"/>
      <c r="G424" s="69"/>
      <c r="I424" s="26"/>
      <c r="J424" s="69"/>
      <c r="K424" s="69"/>
      <c r="L424" s="67"/>
      <c r="M424" s="69"/>
      <c r="N424" s="71"/>
      <c r="O424" s="72"/>
      <c r="P424" s="26"/>
      <c r="Q424" s="26"/>
      <c r="R424" s="26"/>
      <c r="S424" s="26"/>
    </row>
    <row r="425" spans="2:19" s="66" customFormat="1">
      <c r="B425" s="26"/>
      <c r="C425" s="26"/>
      <c r="D425" s="67"/>
      <c r="E425" s="67"/>
      <c r="F425" s="26"/>
      <c r="G425" s="69"/>
      <c r="I425" s="26"/>
      <c r="J425" s="69"/>
      <c r="K425" s="69"/>
      <c r="L425" s="67"/>
      <c r="M425" s="69"/>
      <c r="N425" s="71"/>
      <c r="O425" s="72"/>
      <c r="P425" s="26"/>
      <c r="Q425" s="26"/>
      <c r="R425" s="26"/>
      <c r="S425" s="26"/>
    </row>
    <row r="426" spans="2:19" s="66" customFormat="1">
      <c r="B426" s="26"/>
      <c r="C426" s="26"/>
      <c r="D426" s="67"/>
      <c r="E426" s="67"/>
      <c r="F426" s="26"/>
      <c r="G426" s="69"/>
      <c r="I426" s="26"/>
      <c r="J426" s="69"/>
      <c r="K426" s="69"/>
      <c r="L426" s="67"/>
      <c r="M426" s="69"/>
      <c r="N426" s="71"/>
      <c r="O426" s="72"/>
      <c r="P426" s="26"/>
      <c r="Q426" s="26"/>
      <c r="R426" s="26"/>
      <c r="S426" s="26"/>
    </row>
    <row r="427" spans="2:19" s="66" customFormat="1">
      <c r="B427" s="26"/>
      <c r="C427" s="26"/>
      <c r="D427" s="67"/>
      <c r="E427" s="67"/>
      <c r="F427" s="26"/>
      <c r="G427" s="69"/>
      <c r="I427" s="26"/>
      <c r="J427" s="69"/>
      <c r="K427" s="69"/>
      <c r="L427" s="67"/>
      <c r="M427" s="69"/>
      <c r="N427" s="71"/>
      <c r="O427" s="72"/>
      <c r="P427" s="26"/>
      <c r="Q427" s="26"/>
      <c r="R427" s="26"/>
      <c r="S427" s="26"/>
    </row>
    <row r="428" spans="2:19" s="66" customFormat="1">
      <c r="B428" s="26"/>
      <c r="C428" s="26"/>
      <c r="D428" s="67"/>
      <c r="E428" s="67"/>
      <c r="F428" s="26"/>
      <c r="G428" s="69"/>
      <c r="I428" s="26"/>
      <c r="J428" s="69"/>
      <c r="K428" s="69"/>
      <c r="L428" s="67"/>
      <c r="M428" s="69"/>
      <c r="N428" s="71"/>
      <c r="O428" s="72"/>
      <c r="P428" s="26"/>
      <c r="Q428" s="26"/>
      <c r="R428" s="26"/>
      <c r="S428" s="26"/>
    </row>
    <row r="429" spans="2:19" s="66" customFormat="1">
      <c r="B429" s="26"/>
      <c r="C429" s="26"/>
      <c r="D429" s="67"/>
      <c r="E429" s="67"/>
      <c r="F429" s="26"/>
      <c r="G429" s="69"/>
      <c r="I429" s="26"/>
      <c r="J429" s="69"/>
      <c r="K429" s="69"/>
      <c r="L429" s="67"/>
      <c r="M429" s="69"/>
      <c r="N429" s="71"/>
      <c r="O429" s="72"/>
      <c r="P429" s="26"/>
      <c r="Q429" s="26"/>
      <c r="R429" s="26"/>
      <c r="S429" s="26"/>
    </row>
    <row r="430" spans="2:19" s="66" customFormat="1">
      <c r="B430" s="26"/>
      <c r="C430" s="26"/>
      <c r="D430" s="67"/>
      <c r="E430" s="67"/>
      <c r="F430" s="26"/>
      <c r="G430" s="69"/>
      <c r="I430" s="26"/>
      <c r="J430" s="69"/>
      <c r="K430" s="69"/>
      <c r="L430" s="67"/>
      <c r="M430" s="69"/>
      <c r="N430" s="71"/>
      <c r="O430" s="72"/>
      <c r="P430" s="26"/>
      <c r="Q430" s="26"/>
      <c r="R430" s="26"/>
      <c r="S430" s="26"/>
    </row>
    <row r="431" spans="2:19" s="66" customFormat="1">
      <c r="B431" s="26"/>
      <c r="C431" s="26"/>
      <c r="D431" s="67"/>
      <c r="E431" s="67"/>
      <c r="F431" s="26"/>
      <c r="G431" s="69"/>
      <c r="I431" s="26"/>
      <c r="J431" s="69"/>
      <c r="K431" s="69"/>
      <c r="L431" s="67"/>
      <c r="M431" s="69"/>
      <c r="N431" s="71"/>
      <c r="O431" s="72"/>
      <c r="P431" s="26"/>
      <c r="Q431" s="26"/>
      <c r="R431" s="26"/>
      <c r="S431" s="26"/>
    </row>
    <row r="432" spans="2:19" s="66" customFormat="1">
      <c r="B432" s="26"/>
      <c r="C432" s="26"/>
      <c r="D432" s="67"/>
      <c r="E432" s="67"/>
      <c r="F432" s="26"/>
      <c r="G432" s="69"/>
      <c r="I432" s="26"/>
      <c r="J432" s="69"/>
      <c r="K432" s="69"/>
      <c r="L432" s="67"/>
      <c r="M432" s="69"/>
      <c r="N432" s="71"/>
      <c r="O432" s="72"/>
      <c r="P432" s="26"/>
      <c r="Q432" s="26"/>
      <c r="R432" s="26"/>
      <c r="S432" s="26"/>
    </row>
    <row r="433" spans="2:19" s="66" customFormat="1">
      <c r="B433" s="26"/>
      <c r="C433" s="26"/>
      <c r="D433" s="67"/>
      <c r="E433" s="67"/>
      <c r="F433" s="26"/>
      <c r="G433" s="69"/>
      <c r="I433" s="26"/>
      <c r="J433" s="69"/>
      <c r="K433" s="69"/>
      <c r="L433" s="67"/>
      <c r="M433" s="69"/>
      <c r="N433" s="71"/>
      <c r="O433" s="72"/>
      <c r="P433" s="26"/>
      <c r="Q433" s="26"/>
      <c r="R433" s="26"/>
      <c r="S433" s="26"/>
    </row>
    <row r="434" spans="2:19" s="66" customFormat="1">
      <c r="B434" s="26"/>
      <c r="C434" s="26"/>
      <c r="D434" s="67"/>
      <c r="E434" s="67"/>
      <c r="F434" s="26"/>
      <c r="G434" s="69"/>
      <c r="I434" s="26"/>
      <c r="J434" s="69"/>
      <c r="K434" s="69"/>
      <c r="L434" s="67"/>
      <c r="M434" s="69"/>
      <c r="N434" s="71"/>
      <c r="O434" s="72"/>
      <c r="P434" s="26"/>
      <c r="Q434" s="26"/>
      <c r="R434" s="26"/>
      <c r="S434" s="26"/>
    </row>
    <row r="435" spans="2:19" s="66" customFormat="1">
      <c r="B435" s="26"/>
      <c r="C435" s="26"/>
      <c r="D435" s="67"/>
      <c r="E435" s="67"/>
      <c r="F435" s="26"/>
      <c r="G435" s="69"/>
      <c r="I435" s="26"/>
      <c r="J435" s="69"/>
      <c r="K435" s="69"/>
      <c r="L435" s="67"/>
      <c r="M435" s="69"/>
      <c r="N435" s="71"/>
      <c r="O435" s="72"/>
      <c r="P435" s="26"/>
      <c r="Q435" s="26"/>
      <c r="R435" s="26"/>
      <c r="S435" s="26"/>
    </row>
    <row r="436" spans="2:19" s="66" customFormat="1">
      <c r="B436" s="26"/>
      <c r="C436" s="26"/>
      <c r="D436" s="67"/>
      <c r="E436" s="67"/>
      <c r="F436" s="26"/>
      <c r="G436" s="69"/>
      <c r="I436" s="26"/>
      <c r="J436" s="69"/>
      <c r="K436" s="69"/>
      <c r="L436" s="67"/>
      <c r="M436" s="69"/>
      <c r="N436" s="71"/>
      <c r="O436" s="72"/>
      <c r="P436" s="26"/>
      <c r="Q436" s="26"/>
      <c r="R436" s="26"/>
      <c r="S436" s="26"/>
    </row>
    <row r="437" spans="2:19" s="66" customFormat="1">
      <c r="B437" s="26"/>
      <c r="C437" s="26"/>
      <c r="D437" s="67"/>
      <c r="E437" s="67"/>
      <c r="F437" s="26"/>
      <c r="G437" s="69"/>
      <c r="I437" s="26"/>
      <c r="J437" s="69"/>
      <c r="K437" s="69"/>
      <c r="L437" s="67"/>
      <c r="M437" s="69"/>
      <c r="N437" s="71"/>
      <c r="O437" s="72"/>
      <c r="P437" s="26"/>
      <c r="Q437" s="26"/>
      <c r="R437" s="26"/>
      <c r="S437" s="26"/>
    </row>
    <row r="438" spans="2:19" s="66" customFormat="1">
      <c r="B438" s="26"/>
      <c r="C438" s="26"/>
      <c r="D438" s="67"/>
      <c r="E438" s="67"/>
      <c r="F438" s="26"/>
      <c r="G438" s="69"/>
      <c r="I438" s="26"/>
      <c r="J438" s="69"/>
      <c r="K438" s="69"/>
      <c r="L438" s="67"/>
      <c r="M438" s="69"/>
      <c r="N438" s="71"/>
      <c r="O438" s="72"/>
      <c r="P438" s="26"/>
      <c r="Q438" s="26"/>
      <c r="R438" s="26"/>
      <c r="S438" s="26"/>
    </row>
    <row r="439" spans="2:19" s="66" customFormat="1">
      <c r="B439" s="26"/>
      <c r="C439" s="26"/>
      <c r="D439" s="67"/>
      <c r="E439" s="67"/>
      <c r="F439" s="26"/>
      <c r="G439" s="69"/>
      <c r="I439" s="26"/>
      <c r="J439" s="69"/>
      <c r="K439" s="69"/>
      <c r="L439" s="67"/>
      <c r="M439" s="69"/>
      <c r="N439" s="71"/>
      <c r="O439" s="72"/>
      <c r="P439" s="26"/>
      <c r="Q439" s="26"/>
      <c r="R439" s="26"/>
      <c r="S439" s="26"/>
    </row>
    <row r="440" spans="2:19" s="66" customFormat="1">
      <c r="B440" s="26"/>
      <c r="C440" s="26"/>
      <c r="D440" s="67"/>
      <c r="E440" s="67"/>
      <c r="F440" s="26"/>
      <c r="G440" s="69"/>
      <c r="I440" s="26"/>
      <c r="J440" s="69"/>
      <c r="K440" s="69"/>
      <c r="L440" s="67"/>
      <c r="M440" s="69"/>
      <c r="N440" s="71"/>
      <c r="O440" s="72"/>
      <c r="P440" s="26"/>
      <c r="Q440" s="26"/>
      <c r="R440" s="26"/>
      <c r="S440" s="26"/>
    </row>
    <row r="441" spans="2:19" s="66" customFormat="1">
      <c r="B441" s="26"/>
      <c r="C441" s="26"/>
      <c r="D441" s="67"/>
      <c r="E441" s="67"/>
      <c r="F441" s="26"/>
      <c r="G441" s="69"/>
      <c r="I441" s="26"/>
      <c r="J441" s="69"/>
      <c r="K441" s="69"/>
      <c r="L441" s="67"/>
      <c r="M441" s="69"/>
      <c r="N441" s="71"/>
      <c r="O441" s="72"/>
      <c r="P441" s="26"/>
      <c r="Q441" s="26"/>
      <c r="R441" s="26"/>
      <c r="S441" s="26"/>
    </row>
    <row r="442" spans="2:19" s="66" customFormat="1">
      <c r="B442" s="26"/>
      <c r="C442" s="26"/>
      <c r="D442" s="67"/>
      <c r="E442" s="67"/>
      <c r="F442" s="26"/>
      <c r="G442" s="69"/>
      <c r="I442" s="26"/>
      <c r="J442" s="69"/>
      <c r="K442" s="69"/>
      <c r="L442" s="67"/>
      <c r="M442" s="69"/>
      <c r="N442" s="71"/>
      <c r="O442" s="72"/>
      <c r="P442" s="26"/>
      <c r="Q442" s="26"/>
      <c r="R442" s="26"/>
      <c r="S442" s="26"/>
    </row>
    <row r="443" spans="2:19" s="66" customFormat="1">
      <c r="B443" s="26"/>
      <c r="C443" s="26"/>
      <c r="D443" s="67"/>
      <c r="E443" s="67"/>
      <c r="F443" s="26"/>
      <c r="G443" s="69"/>
      <c r="I443" s="26"/>
      <c r="J443" s="69"/>
      <c r="K443" s="69"/>
      <c r="L443" s="67"/>
      <c r="M443" s="69"/>
      <c r="N443" s="71"/>
      <c r="O443" s="72"/>
      <c r="P443" s="26"/>
      <c r="Q443" s="26"/>
      <c r="R443" s="26"/>
      <c r="S443" s="26"/>
    </row>
    <row r="444" spans="2:19" s="66" customFormat="1">
      <c r="B444" s="26"/>
      <c r="C444" s="26"/>
      <c r="D444" s="67"/>
      <c r="E444" s="67"/>
      <c r="F444" s="26"/>
      <c r="G444" s="69"/>
      <c r="I444" s="26"/>
      <c r="J444" s="69"/>
      <c r="K444" s="69"/>
      <c r="L444" s="67"/>
      <c r="M444" s="69"/>
      <c r="N444" s="71"/>
      <c r="O444" s="72"/>
      <c r="P444" s="26"/>
      <c r="Q444" s="26"/>
      <c r="R444" s="26"/>
      <c r="S444" s="26"/>
    </row>
    <row r="445" spans="2:19" s="66" customFormat="1">
      <c r="B445" s="26"/>
      <c r="C445" s="26"/>
      <c r="D445" s="67"/>
      <c r="E445" s="67"/>
      <c r="F445" s="26"/>
      <c r="G445" s="69"/>
      <c r="I445" s="26"/>
      <c r="J445" s="69"/>
      <c r="K445" s="69"/>
      <c r="L445" s="67"/>
      <c r="M445" s="69"/>
      <c r="N445" s="71"/>
      <c r="O445" s="72"/>
      <c r="P445" s="26"/>
      <c r="Q445" s="26"/>
      <c r="R445" s="26"/>
      <c r="S445" s="26"/>
    </row>
    <row r="446" spans="2:19" s="66" customFormat="1">
      <c r="B446" s="26"/>
      <c r="C446" s="26"/>
      <c r="D446" s="67"/>
      <c r="E446" s="67"/>
      <c r="F446" s="26"/>
      <c r="G446" s="69"/>
      <c r="I446" s="26"/>
      <c r="J446" s="69"/>
      <c r="K446" s="69"/>
      <c r="L446" s="67"/>
      <c r="M446" s="69"/>
      <c r="N446" s="71"/>
      <c r="O446" s="72"/>
      <c r="P446" s="26"/>
      <c r="Q446" s="26"/>
      <c r="R446" s="26"/>
      <c r="S446" s="26"/>
    </row>
    <row r="447" spans="2:19" s="66" customFormat="1">
      <c r="B447" s="26"/>
      <c r="C447" s="26"/>
      <c r="D447" s="67"/>
      <c r="E447" s="67"/>
      <c r="F447" s="26"/>
      <c r="G447" s="69"/>
      <c r="I447" s="26"/>
      <c r="J447" s="69"/>
      <c r="K447" s="69"/>
      <c r="L447" s="67"/>
      <c r="M447" s="69"/>
      <c r="N447" s="71"/>
      <c r="O447" s="72"/>
      <c r="P447" s="26"/>
      <c r="Q447" s="26"/>
      <c r="R447" s="26"/>
      <c r="S447" s="26"/>
    </row>
    <row r="448" spans="2:19" s="66" customFormat="1">
      <c r="B448" s="26"/>
      <c r="C448" s="26"/>
      <c r="D448" s="67"/>
      <c r="E448" s="67"/>
      <c r="F448" s="26"/>
      <c r="G448" s="69"/>
      <c r="I448" s="26"/>
      <c r="J448" s="69"/>
      <c r="K448" s="69"/>
      <c r="L448" s="67"/>
      <c r="M448" s="69"/>
      <c r="N448" s="71"/>
      <c r="O448" s="72"/>
      <c r="P448" s="26"/>
      <c r="Q448" s="26"/>
      <c r="R448" s="26"/>
      <c r="S448" s="26"/>
    </row>
    <row r="449" spans="2:19" s="66" customFormat="1">
      <c r="B449" s="26"/>
      <c r="C449" s="26"/>
      <c r="D449" s="67"/>
      <c r="E449" s="67"/>
      <c r="F449" s="26"/>
      <c r="G449" s="69"/>
      <c r="I449" s="26"/>
      <c r="J449" s="69"/>
      <c r="K449" s="69"/>
      <c r="L449" s="67"/>
      <c r="M449" s="69"/>
      <c r="N449" s="71"/>
      <c r="O449" s="72"/>
      <c r="P449" s="26"/>
      <c r="Q449" s="26"/>
      <c r="R449" s="26"/>
      <c r="S449" s="26"/>
    </row>
    <row r="450" spans="2:19" s="66" customFormat="1">
      <c r="B450" s="26"/>
      <c r="C450" s="26"/>
      <c r="D450" s="67"/>
      <c r="E450" s="67"/>
      <c r="F450" s="26"/>
      <c r="G450" s="69"/>
      <c r="I450" s="26"/>
      <c r="J450" s="69"/>
      <c r="K450" s="69"/>
      <c r="L450" s="67"/>
      <c r="M450" s="69"/>
      <c r="N450" s="71"/>
      <c r="O450" s="72"/>
      <c r="P450" s="26"/>
      <c r="Q450" s="26"/>
      <c r="R450" s="26"/>
      <c r="S450" s="26"/>
    </row>
    <row r="451" spans="2:19"/>
    <row r="452" spans="2:19"/>
    <row r="453" spans="2:19"/>
    <row r="454" spans="2:19"/>
    <row r="455" spans="2:19"/>
    <row r="456" spans="2:19"/>
    <row r="457" spans="2:19"/>
    <row r="458" spans="2:19"/>
    <row r="459" spans="2:19"/>
    <row r="460" spans="2:19"/>
    <row r="461" spans="2:19"/>
    <row r="462" spans="2:19"/>
    <row r="463" spans="2:19"/>
    <row r="464" spans="2:19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</sheetData>
  <mergeCells count="1">
    <mergeCell ref="A1:O1"/>
  </mergeCells>
  <pageMargins left="0.7" right="0.7" top="0.75" bottom="0.75" header="0.3" footer="0.3"/>
  <legacyDrawing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B5A47-56A4-4596-812D-0A4C591438F4}">
  <dimension ref="A1:S445"/>
  <sheetViews>
    <sheetView topLeftCell="A12" zoomScale="70" zoomScaleNormal="70" workbookViewId="0">
      <selection activeCell="C25" sqref="C25"/>
    </sheetView>
  </sheetViews>
  <sheetFormatPr defaultColWidth="0" defaultRowHeight="11.4" zeroHeight="1"/>
  <cols>
    <col min="1" max="1" width="4.75" style="66" customWidth="1"/>
    <col min="2" max="2" width="4.75" style="26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71" t="s">
        <v>328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8" s="5" customFormat="1" ht="63.6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24" customFormat="1" ht="24.9" customHeight="1">
      <c r="A3" s="22">
        <v>1</v>
      </c>
      <c r="B3" s="22" t="s">
        <v>51</v>
      </c>
      <c r="C3" s="18" t="s">
        <v>315</v>
      </c>
      <c r="D3" s="19">
        <v>119210.36</v>
      </c>
      <c r="E3" s="19" t="s">
        <v>53</v>
      </c>
      <c r="F3" s="20" t="s">
        <v>53</v>
      </c>
      <c r="G3" s="21">
        <v>15093</v>
      </c>
      <c r="H3" s="22">
        <v>229</v>
      </c>
      <c r="I3" s="22">
        <f>G3/H3</f>
        <v>65.908296943231434</v>
      </c>
      <c r="J3" s="21">
        <v>15</v>
      </c>
      <c r="K3" s="21">
        <v>1</v>
      </c>
      <c r="L3" s="19">
        <v>128733.72999999998</v>
      </c>
      <c r="M3" s="21">
        <v>16446</v>
      </c>
      <c r="N3" s="23">
        <v>46171</v>
      </c>
      <c r="O3" s="29" t="s">
        <v>49</v>
      </c>
      <c r="R3" s="17"/>
    </row>
    <row r="4" spans="1:18" s="24" customFormat="1" ht="24.9" customHeight="1">
      <c r="A4" s="22">
        <v>2</v>
      </c>
      <c r="B4" s="22">
        <v>1</v>
      </c>
      <c r="C4" s="18" t="s">
        <v>273</v>
      </c>
      <c r="D4" s="19">
        <v>39418.089999999997</v>
      </c>
      <c r="E4" s="19">
        <v>59596.55</v>
      </c>
      <c r="F4" s="20">
        <f>(D4-E4)/E4</f>
        <v>-0.33858436436337347</v>
      </c>
      <c r="G4" s="21">
        <v>5090</v>
      </c>
      <c r="H4" s="22">
        <v>279</v>
      </c>
      <c r="I4" s="22">
        <f>G4/H4</f>
        <v>18.243727598566309</v>
      </c>
      <c r="J4" s="21">
        <v>18</v>
      </c>
      <c r="K4" s="21">
        <v>5</v>
      </c>
      <c r="L4" s="19">
        <v>857863.53</v>
      </c>
      <c r="M4" s="21">
        <v>101380</v>
      </c>
      <c r="N4" s="23">
        <v>46143</v>
      </c>
      <c r="O4" s="29" t="s">
        <v>40</v>
      </c>
      <c r="R4" s="17"/>
    </row>
    <row r="5" spans="1:18" s="24" customFormat="1" ht="24.9" customHeight="1">
      <c r="A5" s="22">
        <v>3</v>
      </c>
      <c r="B5" s="22">
        <v>3</v>
      </c>
      <c r="C5" s="53" t="s">
        <v>262</v>
      </c>
      <c r="D5" s="19">
        <v>37223.51</v>
      </c>
      <c r="E5" s="19">
        <v>40729.75</v>
      </c>
      <c r="F5" s="20">
        <f>(D5-E5)/E5</f>
        <v>-8.6085478059649223E-2</v>
      </c>
      <c r="G5" s="21">
        <v>5369</v>
      </c>
      <c r="H5" s="22">
        <v>188</v>
      </c>
      <c r="I5" s="22">
        <f>G5/H5</f>
        <v>28.558510638297872</v>
      </c>
      <c r="J5" s="21">
        <v>16</v>
      </c>
      <c r="K5" s="21">
        <v>6</v>
      </c>
      <c r="L5" s="19">
        <v>532370.53</v>
      </c>
      <c r="M5" s="21">
        <v>68456</v>
      </c>
      <c r="N5" s="23">
        <v>46136</v>
      </c>
      <c r="O5" s="29" t="s">
        <v>215</v>
      </c>
      <c r="R5" s="17"/>
    </row>
    <row r="6" spans="1:18" s="24" customFormat="1" ht="24.9" customHeight="1">
      <c r="A6" s="22">
        <v>4</v>
      </c>
      <c r="B6" s="22" t="s">
        <v>51</v>
      </c>
      <c r="C6" s="18" t="s">
        <v>313</v>
      </c>
      <c r="D6" s="19">
        <v>30484.7</v>
      </c>
      <c r="E6" s="19" t="s">
        <v>53</v>
      </c>
      <c r="F6" s="20" t="s">
        <v>53</v>
      </c>
      <c r="G6" s="21">
        <v>6232</v>
      </c>
      <c r="H6" s="22">
        <v>216</v>
      </c>
      <c r="I6" s="22">
        <v>28.333333333333332</v>
      </c>
      <c r="J6" s="21">
        <v>17</v>
      </c>
      <c r="K6" s="21">
        <v>1</v>
      </c>
      <c r="L6" s="19">
        <v>31519.17</v>
      </c>
      <c r="M6" s="21">
        <v>6402</v>
      </c>
      <c r="N6" s="23">
        <v>46171</v>
      </c>
      <c r="O6" s="29" t="s">
        <v>44</v>
      </c>
      <c r="R6" s="17"/>
    </row>
    <row r="7" spans="1:18" s="24" customFormat="1" ht="24.9" customHeight="1">
      <c r="A7" s="22">
        <v>5</v>
      </c>
      <c r="B7" s="22">
        <v>2</v>
      </c>
      <c r="C7" s="18" t="s">
        <v>302</v>
      </c>
      <c r="D7" s="19">
        <v>29637.34</v>
      </c>
      <c r="E7" s="19">
        <v>40790.769999999997</v>
      </c>
      <c r="F7" s="20">
        <f>(D7-E7)/E7</f>
        <v>-0.27343023924284826</v>
      </c>
      <c r="G7" s="21">
        <v>3461</v>
      </c>
      <c r="H7" s="22">
        <v>231</v>
      </c>
      <c r="I7" s="22">
        <f>G7/H7</f>
        <v>14.982683982683982</v>
      </c>
      <c r="J7" s="21">
        <v>28</v>
      </c>
      <c r="K7" s="21">
        <v>2</v>
      </c>
      <c r="L7" s="19">
        <v>79794.78</v>
      </c>
      <c r="M7" s="21">
        <v>8972</v>
      </c>
      <c r="N7" s="23">
        <v>46164</v>
      </c>
      <c r="O7" s="29" t="s">
        <v>40</v>
      </c>
      <c r="R7" s="17"/>
    </row>
    <row r="8" spans="1:18" s="24" customFormat="1" ht="24.9" customHeight="1">
      <c r="A8" s="22">
        <v>6</v>
      </c>
      <c r="B8" s="22">
        <v>7</v>
      </c>
      <c r="C8" s="18" t="s">
        <v>283</v>
      </c>
      <c r="D8" s="19">
        <v>18532.13</v>
      </c>
      <c r="E8" s="19">
        <v>8962.75</v>
      </c>
      <c r="F8" s="20">
        <f>(D8-E8)/E8</f>
        <v>1.0676834676856992</v>
      </c>
      <c r="G8" s="21">
        <v>3410</v>
      </c>
      <c r="H8" s="22">
        <v>143</v>
      </c>
      <c r="I8" s="22">
        <v>16.939024390243901</v>
      </c>
      <c r="J8" s="21">
        <v>14</v>
      </c>
      <c r="K8" s="21">
        <v>4</v>
      </c>
      <c r="L8" s="19">
        <v>93824.12</v>
      </c>
      <c r="M8" s="21">
        <v>15955</v>
      </c>
      <c r="N8" s="23">
        <v>46150</v>
      </c>
      <c r="O8" s="29" t="s">
        <v>41</v>
      </c>
      <c r="R8" s="17"/>
    </row>
    <row r="9" spans="1:18" s="24" customFormat="1" ht="24" customHeight="1">
      <c r="A9" s="22">
        <v>7</v>
      </c>
      <c r="B9" s="22" t="s">
        <v>51</v>
      </c>
      <c r="C9" s="18" t="s">
        <v>321</v>
      </c>
      <c r="D9" s="19">
        <v>13498.79</v>
      </c>
      <c r="E9" s="19" t="s">
        <v>53</v>
      </c>
      <c r="F9" s="20" t="s">
        <v>53</v>
      </c>
      <c r="G9" s="21">
        <v>1919</v>
      </c>
      <c r="H9" s="22">
        <v>139</v>
      </c>
      <c r="I9" s="22">
        <v>19</v>
      </c>
      <c r="J9" s="21">
        <v>15</v>
      </c>
      <c r="K9" s="21">
        <v>1</v>
      </c>
      <c r="L9" s="19">
        <v>13498.79</v>
      </c>
      <c r="M9" s="21">
        <v>1919</v>
      </c>
      <c r="N9" s="23">
        <v>46171</v>
      </c>
      <c r="O9" s="29" t="s">
        <v>44</v>
      </c>
      <c r="R9" s="17"/>
    </row>
    <row r="10" spans="1:18" s="24" customFormat="1" ht="24.9" customHeight="1">
      <c r="A10" s="22">
        <v>8</v>
      </c>
      <c r="B10" s="22">
        <v>5</v>
      </c>
      <c r="C10" s="53" t="s">
        <v>225</v>
      </c>
      <c r="D10" s="19">
        <v>13323.85</v>
      </c>
      <c r="E10" s="19">
        <v>12159.1</v>
      </c>
      <c r="F10" s="20">
        <f>(D10-E10)/E10</f>
        <v>9.579245174396131E-2</v>
      </c>
      <c r="G10" s="21">
        <v>2292</v>
      </c>
      <c r="H10" s="22">
        <v>124</v>
      </c>
      <c r="I10" s="22">
        <f>G10/H10</f>
        <v>18.483870967741936</v>
      </c>
      <c r="J10" s="21">
        <v>17</v>
      </c>
      <c r="K10" s="21">
        <v>10</v>
      </c>
      <c r="L10" s="19">
        <v>501536.1</v>
      </c>
      <c r="M10" s="21">
        <v>80427</v>
      </c>
      <c r="N10" s="23">
        <v>46113</v>
      </c>
      <c r="O10" s="29" t="s">
        <v>215</v>
      </c>
      <c r="R10" s="17"/>
    </row>
    <row r="11" spans="1:18" s="24" customFormat="1" ht="24.9" customHeight="1">
      <c r="A11" s="22">
        <v>9</v>
      </c>
      <c r="B11" s="22" t="s">
        <v>57</v>
      </c>
      <c r="C11" s="18" t="s">
        <v>324</v>
      </c>
      <c r="D11" s="19">
        <v>11928.39</v>
      </c>
      <c r="E11" s="19" t="s">
        <v>53</v>
      </c>
      <c r="F11" s="20" t="s">
        <v>53</v>
      </c>
      <c r="G11" s="21">
        <v>1478</v>
      </c>
      <c r="H11" s="22">
        <v>9</v>
      </c>
      <c r="I11" s="22">
        <f>G11/H11</f>
        <v>164.22222222222223</v>
      </c>
      <c r="J11" s="21">
        <v>9</v>
      </c>
      <c r="K11" s="21">
        <v>0</v>
      </c>
      <c r="L11" s="19">
        <v>11928</v>
      </c>
      <c r="M11" s="21">
        <v>1478</v>
      </c>
      <c r="N11" s="23" t="s">
        <v>48</v>
      </c>
      <c r="O11" s="29" t="s">
        <v>308</v>
      </c>
      <c r="R11" s="17"/>
    </row>
    <row r="12" spans="1:18" s="24" customFormat="1" ht="24.9" customHeight="1">
      <c r="A12" s="22">
        <v>10</v>
      </c>
      <c r="B12" s="22">
        <v>4</v>
      </c>
      <c r="C12" s="18" t="s">
        <v>314</v>
      </c>
      <c r="D12" s="19">
        <v>6922.1</v>
      </c>
      <c r="E12" s="19">
        <v>17656.72</v>
      </c>
      <c r="F12" s="20">
        <f t="shared" ref="F12:F20" si="0">(D12-E12)/E12</f>
        <v>-0.60796229424264525</v>
      </c>
      <c r="G12" s="21">
        <v>899</v>
      </c>
      <c r="H12" s="22">
        <v>88</v>
      </c>
      <c r="I12" s="22">
        <v>18</v>
      </c>
      <c r="J12" s="21">
        <v>9</v>
      </c>
      <c r="K12" s="21">
        <v>2</v>
      </c>
      <c r="L12" s="19">
        <v>24578.82</v>
      </c>
      <c r="M12" s="21">
        <v>3285</v>
      </c>
      <c r="N12" s="23">
        <v>46164</v>
      </c>
      <c r="O12" s="29" t="s">
        <v>307</v>
      </c>
      <c r="R12" s="17"/>
    </row>
    <row r="13" spans="1:18" s="52" customFormat="1" ht="24.9" customHeight="1">
      <c r="A13" s="22">
        <v>11</v>
      </c>
      <c r="B13" s="22">
        <v>8</v>
      </c>
      <c r="C13" s="18" t="s">
        <v>296</v>
      </c>
      <c r="D13" s="19">
        <v>5488.06</v>
      </c>
      <c r="E13" s="19">
        <v>5972.72</v>
      </c>
      <c r="F13" s="20">
        <f t="shared" si="0"/>
        <v>-8.1145608700893365E-2</v>
      </c>
      <c r="G13" s="21">
        <v>699</v>
      </c>
      <c r="H13" s="22">
        <v>57</v>
      </c>
      <c r="I13" s="22">
        <v>16.521739130434781</v>
      </c>
      <c r="J13" s="21">
        <v>7</v>
      </c>
      <c r="K13" s="21">
        <v>3</v>
      </c>
      <c r="L13" s="19">
        <v>36707.43</v>
      </c>
      <c r="M13" s="21">
        <v>5268</v>
      </c>
      <c r="N13" s="23">
        <v>46157</v>
      </c>
      <c r="O13" s="29" t="s">
        <v>44</v>
      </c>
      <c r="R13" s="6"/>
    </row>
    <row r="14" spans="1:18" s="52" customFormat="1" ht="24.9" customHeight="1">
      <c r="A14" s="22">
        <v>12</v>
      </c>
      <c r="B14" s="22">
        <v>10</v>
      </c>
      <c r="C14" s="53" t="s">
        <v>184</v>
      </c>
      <c r="D14" s="19">
        <v>5420.62</v>
      </c>
      <c r="E14" s="19">
        <v>3422.78</v>
      </c>
      <c r="F14" s="20">
        <f t="shared" si="0"/>
        <v>0.58368928181186042</v>
      </c>
      <c r="G14" s="21">
        <v>745</v>
      </c>
      <c r="H14" s="22">
        <v>43</v>
      </c>
      <c r="I14" s="22">
        <v>21.5</v>
      </c>
      <c r="J14" s="21">
        <v>6</v>
      </c>
      <c r="K14" s="21">
        <v>11</v>
      </c>
      <c r="L14" s="19">
        <v>693922.29</v>
      </c>
      <c r="M14" s="21">
        <v>78624</v>
      </c>
      <c r="N14" s="23">
        <v>46101</v>
      </c>
      <c r="O14" s="29" t="s">
        <v>41</v>
      </c>
      <c r="R14" s="6"/>
    </row>
    <row r="15" spans="1:18" s="24" customFormat="1" ht="24.9" customHeight="1">
      <c r="A15" s="22">
        <v>13</v>
      </c>
      <c r="B15" s="11">
        <v>13</v>
      </c>
      <c r="C15" s="7" t="s">
        <v>269</v>
      </c>
      <c r="D15" s="8">
        <v>2604</v>
      </c>
      <c r="E15" s="8">
        <v>2612</v>
      </c>
      <c r="F15" s="9">
        <f t="shared" si="0"/>
        <v>-3.0627871362940277E-3</v>
      </c>
      <c r="G15" s="10">
        <v>502</v>
      </c>
      <c r="H15" s="11" t="s">
        <v>53</v>
      </c>
      <c r="I15" s="11" t="s">
        <v>53</v>
      </c>
      <c r="J15" s="10">
        <v>9</v>
      </c>
      <c r="K15" s="11">
        <v>6</v>
      </c>
      <c r="L15" s="8">
        <v>72823</v>
      </c>
      <c r="M15" s="10">
        <v>13108</v>
      </c>
      <c r="N15" s="12">
        <v>46136</v>
      </c>
      <c r="O15" s="30" t="s">
        <v>46</v>
      </c>
      <c r="R15" s="17"/>
    </row>
    <row r="16" spans="1:18" s="24" customFormat="1" ht="24.9" customHeight="1">
      <c r="A16" s="22">
        <v>14</v>
      </c>
      <c r="B16" s="22">
        <v>15</v>
      </c>
      <c r="C16" s="53" t="s">
        <v>176</v>
      </c>
      <c r="D16" s="19">
        <v>2512.9</v>
      </c>
      <c r="E16" s="19">
        <v>2107.4299999999998</v>
      </c>
      <c r="F16" s="20">
        <f t="shared" si="0"/>
        <v>0.19240022207143312</v>
      </c>
      <c r="G16" s="21">
        <v>568</v>
      </c>
      <c r="H16" s="22">
        <v>25</v>
      </c>
      <c r="I16" s="22">
        <f>G16/H16</f>
        <v>22.72</v>
      </c>
      <c r="J16" s="21">
        <v>5</v>
      </c>
      <c r="K16" s="21">
        <v>13</v>
      </c>
      <c r="L16" s="19">
        <v>390588.56</v>
      </c>
      <c r="M16" s="21">
        <v>65142</v>
      </c>
      <c r="N16" s="23">
        <v>46087</v>
      </c>
      <c r="O16" s="29" t="s">
        <v>40</v>
      </c>
      <c r="R16" s="17"/>
    </row>
    <row r="17" spans="1:19" ht="24.9" customHeight="1">
      <c r="A17" s="22">
        <v>15</v>
      </c>
      <c r="B17" s="22">
        <v>16</v>
      </c>
      <c r="C17" s="53" t="s">
        <v>238</v>
      </c>
      <c r="D17" s="19">
        <v>2229</v>
      </c>
      <c r="E17" s="19">
        <v>1276.05</v>
      </c>
      <c r="F17" s="20">
        <f t="shared" si="0"/>
        <v>0.74679675561302461</v>
      </c>
      <c r="G17" s="21">
        <v>316</v>
      </c>
      <c r="H17" s="22">
        <v>14</v>
      </c>
      <c r="I17" s="22">
        <f>G17/H17</f>
        <v>22.571428571428573</v>
      </c>
      <c r="J17" s="21">
        <v>4</v>
      </c>
      <c r="K17" s="21">
        <v>8</v>
      </c>
      <c r="L17" s="19">
        <v>197008.22</v>
      </c>
      <c r="M17" s="21">
        <v>27264</v>
      </c>
      <c r="N17" s="23">
        <v>46122</v>
      </c>
      <c r="O17" s="29" t="s">
        <v>47</v>
      </c>
      <c r="R17" s="17"/>
      <c r="S17" s="24"/>
    </row>
    <row r="18" spans="1:19" ht="24.9" customHeight="1">
      <c r="A18" s="22">
        <v>16</v>
      </c>
      <c r="B18" s="11">
        <v>9</v>
      </c>
      <c r="C18" s="7" t="s">
        <v>306</v>
      </c>
      <c r="D18" s="8">
        <v>1984</v>
      </c>
      <c r="E18" s="8">
        <v>3679</v>
      </c>
      <c r="F18" s="9">
        <f t="shared" si="0"/>
        <v>-0.46072302256047837</v>
      </c>
      <c r="G18" s="10">
        <v>518</v>
      </c>
      <c r="H18" s="11" t="s">
        <v>53</v>
      </c>
      <c r="I18" s="11" t="s">
        <v>53</v>
      </c>
      <c r="J18" s="10">
        <v>4</v>
      </c>
      <c r="K18" s="10">
        <v>3</v>
      </c>
      <c r="L18" s="8">
        <v>13558</v>
      </c>
      <c r="M18" s="10">
        <v>2787</v>
      </c>
      <c r="N18" s="12">
        <v>46157</v>
      </c>
      <c r="O18" s="30" t="s">
        <v>46</v>
      </c>
    </row>
    <row r="19" spans="1:19" ht="24.9" customHeight="1">
      <c r="A19" s="22">
        <v>17</v>
      </c>
      <c r="B19" s="22">
        <v>14</v>
      </c>
      <c r="C19" s="18" t="s">
        <v>278</v>
      </c>
      <c r="D19" s="19">
        <v>1944.25</v>
      </c>
      <c r="E19" s="19">
        <v>2398.52</v>
      </c>
      <c r="F19" s="20">
        <f t="shared" si="0"/>
        <v>-0.18939596084251956</v>
      </c>
      <c r="G19" s="21">
        <v>265</v>
      </c>
      <c r="H19" s="22">
        <v>14</v>
      </c>
      <c r="I19" s="22">
        <v>28.636363636363637</v>
      </c>
      <c r="J19" s="21">
        <v>5</v>
      </c>
      <c r="K19" s="21">
        <v>5</v>
      </c>
      <c r="L19" s="19">
        <v>51826.03</v>
      </c>
      <c r="M19" s="21">
        <v>7091</v>
      </c>
      <c r="N19" s="23">
        <v>46143</v>
      </c>
      <c r="O19" s="29" t="s">
        <v>44</v>
      </c>
    </row>
    <row r="20" spans="1:19" ht="24.9" customHeight="1">
      <c r="A20" s="22">
        <v>18</v>
      </c>
      <c r="B20" s="22">
        <v>30</v>
      </c>
      <c r="C20" s="18" t="s">
        <v>199</v>
      </c>
      <c r="D20" s="19">
        <v>1552</v>
      </c>
      <c r="E20" s="19">
        <v>120</v>
      </c>
      <c r="F20" s="20">
        <f t="shared" si="0"/>
        <v>11.933333333333334</v>
      </c>
      <c r="G20" s="21">
        <v>334</v>
      </c>
      <c r="H20" s="22">
        <v>3</v>
      </c>
      <c r="I20" s="22">
        <f>G20/H20</f>
        <v>111.33333333333333</v>
      </c>
      <c r="J20" s="21">
        <v>3</v>
      </c>
      <c r="K20" s="21" t="s">
        <v>53</v>
      </c>
      <c r="L20" s="19">
        <v>3903.24</v>
      </c>
      <c r="M20" s="21">
        <v>759</v>
      </c>
      <c r="N20" s="23">
        <v>46104</v>
      </c>
      <c r="O20" s="29" t="s">
        <v>47</v>
      </c>
    </row>
    <row r="21" spans="1:19" ht="24.9" customHeight="1">
      <c r="A21" s="22">
        <v>19</v>
      </c>
      <c r="B21" s="22" t="s">
        <v>53</v>
      </c>
      <c r="C21" s="18" t="s">
        <v>162</v>
      </c>
      <c r="D21" s="19">
        <v>1417.38</v>
      </c>
      <c r="E21" s="19" t="s">
        <v>53</v>
      </c>
      <c r="F21" s="20" t="s">
        <v>53</v>
      </c>
      <c r="G21" s="21">
        <v>263</v>
      </c>
      <c r="H21" s="22">
        <v>5</v>
      </c>
      <c r="I21" s="22">
        <v>40</v>
      </c>
      <c r="J21" s="21">
        <v>2</v>
      </c>
      <c r="K21" s="21" t="s">
        <v>53</v>
      </c>
      <c r="L21" s="19">
        <v>34713.89</v>
      </c>
      <c r="M21" s="21">
        <v>6070</v>
      </c>
      <c r="N21" s="23">
        <v>46080</v>
      </c>
      <c r="O21" s="29" t="s">
        <v>88</v>
      </c>
    </row>
    <row r="22" spans="1:19" ht="24.9" customHeight="1">
      <c r="A22" s="22">
        <v>20</v>
      </c>
      <c r="B22" s="22">
        <v>26</v>
      </c>
      <c r="C22" s="53" t="s">
        <v>264</v>
      </c>
      <c r="D22" s="19">
        <v>1077.04</v>
      </c>
      <c r="E22" s="19">
        <v>252.5</v>
      </c>
      <c r="F22" s="20">
        <f>(D22-E22)/E22</f>
        <v>3.2655049504950493</v>
      </c>
      <c r="G22" s="21">
        <v>247</v>
      </c>
      <c r="H22" s="22">
        <v>6</v>
      </c>
      <c r="I22" s="22">
        <v>10</v>
      </c>
      <c r="J22" s="21">
        <v>5</v>
      </c>
      <c r="K22" s="21">
        <v>7</v>
      </c>
      <c r="L22" s="19">
        <v>4967.5</v>
      </c>
      <c r="M22" s="21">
        <v>911</v>
      </c>
      <c r="N22" s="23">
        <v>46129</v>
      </c>
      <c r="O22" s="29" t="s">
        <v>45</v>
      </c>
    </row>
    <row r="23" spans="1:19" ht="24.9" customHeight="1">
      <c r="A23" s="22">
        <v>21</v>
      </c>
      <c r="B23" s="22">
        <v>19</v>
      </c>
      <c r="C23" s="18" t="s">
        <v>279</v>
      </c>
      <c r="D23" s="19">
        <v>1054.73</v>
      </c>
      <c r="E23" s="19">
        <v>506.91</v>
      </c>
      <c r="F23" s="20">
        <f>(D23-E23)/E23</f>
        <v>1.0807046615770055</v>
      </c>
      <c r="G23" s="21">
        <v>351</v>
      </c>
      <c r="H23" s="22">
        <v>7</v>
      </c>
      <c r="I23" s="22">
        <f>G23/H23</f>
        <v>50.142857142857146</v>
      </c>
      <c r="J23" s="21">
        <v>3</v>
      </c>
      <c r="K23" s="21">
        <v>5</v>
      </c>
      <c r="L23" s="19">
        <v>18283.559999999998</v>
      </c>
      <c r="M23" s="21">
        <v>3554</v>
      </c>
      <c r="N23" s="23">
        <v>46143</v>
      </c>
      <c r="O23" s="29" t="s">
        <v>49</v>
      </c>
    </row>
    <row r="24" spans="1:19" ht="24.9" customHeight="1">
      <c r="A24" s="22">
        <v>22</v>
      </c>
      <c r="B24" s="22" t="s">
        <v>51</v>
      </c>
      <c r="C24" s="18" t="s">
        <v>331</v>
      </c>
      <c r="D24" s="19">
        <v>1010.57</v>
      </c>
      <c r="E24" s="19" t="s">
        <v>53</v>
      </c>
      <c r="F24" s="20" t="s">
        <v>53</v>
      </c>
      <c r="G24" s="21">
        <v>178</v>
      </c>
      <c r="H24" s="22">
        <v>19</v>
      </c>
      <c r="I24" s="22">
        <f>G24/H24</f>
        <v>9.3684210526315788</v>
      </c>
      <c r="J24" s="21">
        <v>5</v>
      </c>
      <c r="K24" s="21">
        <v>1</v>
      </c>
      <c r="L24" s="19">
        <v>1010.57</v>
      </c>
      <c r="M24" s="21">
        <v>178</v>
      </c>
      <c r="N24" s="23">
        <v>46171</v>
      </c>
      <c r="O24" s="29" t="s">
        <v>192</v>
      </c>
    </row>
    <row r="25" spans="1:19" ht="24.9" customHeight="1">
      <c r="A25" s="22">
        <v>23</v>
      </c>
      <c r="B25" s="22">
        <v>12</v>
      </c>
      <c r="C25" s="18" t="s">
        <v>282</v>
      </c>
      <c r="D25" s="19">
        <v>870.16</v>
      </c>
      <c r="E25" s="19">
        <v>2800.49</v>
      </c>
      <c r="F25" s="20">
        <f>(D25-E25)/E25</f>
        <v>-0.68928294691286174</v>
      </c>
      <c r="G25" s="21">
        <v>114</v>
      </c>
      <c r="H25" s="22">
        <v>11</v>
      </c>
      <c r="I25" s="22">
        <v>16.5</v>
      </c>
      <c r="J25" s="21">
        <v>1</v>
      </c>
      <c r="K25" s="21">
        <v>4</v>
      </c>
      <c r="L25" s="19">
        <v>56509.74</v>
      </c>
      <c r="M25" s="21">
        <v>7649</v>
      </c>
      <c r="N25" s="23">
        <v>46150</v>
      </c>
      <c r="O25" s="29" t="s">
        <v>60</v>
      </c>
    </row>
    <row r="26" spans="1:19" ht="24.9" customHeight="1">
      <c r="A26" s="22">
        <v>24</v>
      </c>
      <c r="B26" s="22">
        <v>17</v>
      </c>
      <c r="C26" s="18" t="s">
        <v>287</v>
      </c>
      <c r="D26" s="19">
        <v>863.75</v>
      </c>
      <c r="E26" s="19">
        <v>1063.1799999999998</v>
      </c>
      <c r="F26" s="20">
        <f>(D26-E26)/E26</f>
        <v>-0.18757877311461829</v>
      </c>
      <c r="G26" s="21">
        <v>149</v>
      </c>
      <c r="H26" s="22">
        <v>5</v>
      </c>
      <c r="I26" s="22">
        <v>34.666666666666664</v>
      </c>
      <c r="J26" s="21">
        <v>3</v>
      </c>
      <c r="K26" s="21" t="s">
        <v>53</v>
      </c>
      <c r="L26" s="19">
        <v>4418.55</v>
      </c>
      <c r="M26" s="21">
        <v>775</v>
      </c>
      <c r="N26" s="23">
        <v>46143</v>
      </c>
      <c r="O26" s="29" t="s">
        <v>54</v>
      </c>
    </row>
    <row r="27" spans="1:19" ht="24.9" customHeight="1">
      <c r="A27" s="22">
        <v>25</v>
      </c>
      <c r="B27" s="22">
        <v>22</v>
      </c>
      <c r="C27" s="18" t="s">
        <v>248</v>
      </c>
      <c r="D27" s="19">
        <v>842.25</v>
      </c>
      <c r="E27" s="19">
        <v>453.42</v>
      </c>
      <c r="F27" s="20">
        <v>-0.35843189516352941</v>
      </c>
      <c r="G27" s="21">
        <v>121</v>
      </c>
      <c r="H27" s="22">
        <v>5</v>
      </c>
      <c r="I27" s="22">
        <v>18</v>
      </c>
      <c r="J27" s="21">
        <v>2</v>
      </c>
      <c r="K27" s="21" t="s">
        <v>53</v>
      </c>
      <c r="L27" s="19">
        <v>15565.25</v>
      </c>
      <c r="M27" s="21">
        <v>2618</v>
      </c>
      <c r="N27" s="23">
        <v>46122</v>
      </c>
      <c r="O27" s="29" t="s">
        <v>54</v>
      </c>
    </row>
    <row r="28" spans="1:19" ht="24.9" customHeight="1">
      <c r="A28" s="22">
        <v>26</v>
      </c>
      <c r="B28" s="22" t="s">
        <v>53</v>
      </c>
      <c r="C28" s="18" t="s">
        <v>103</v>
      </c>
      <c r="D28" s="19">
        <v>806.35</v>
      </c>
      <c r="E28" s="19" t="s">
        <v>53</v>
      </c>
      <c r="F28" s="20" t="s">
        <v>53</v>
      </c>
      <c r="G28" s="21">
        <v>236</v>
      </c>
      <c r="H28" s="22">
        <v>3</v>
      </c>
      <c r="I28" s="22">
        <v>74</v>
      </c>
      <c r="J28" s="21">
        <v>2</v>
      </c>
      <c r="K28" s="21" t="s">
        <v>53</v>
      </c>
      <c r="L28" s="19">
        <v>90560.38</v>
      </c>
      <c r="M28" s="21">
        <v>18850</v>
      </c>
      <c r="N28" s="23">
        <v>44855</v>
      </c>
      <c r="O28" s="29" t="s">
        <v>44</v>
      </c>
    </row>
    <row r="29" spans="1:19" ht="24.9" customHeight="1">
      <c r="A29" s="22">
        <v>27</v>
      </c>
      <c r="B29" s="22">
        <v>33</v>
      </c>
      <c r="C29" s="18" t="s">
        <v>254</v>
      </c>
      <c r="D29" s="19">
        <v>765.96</v>
      </c>
      <c r="E29" s="19">
        <v>92.5</v>
      </c>
      <c r="F29" s="20">
        <f>(D29-E29)/E29</f>
        <v>7.2806486486486488</v>
      </c>
      <c r="G29" s="21">
        <v>210</v>
      </c>
      <c r="H29" s="22">
        <v>3</v>
      </c>
      <c r="I29" s="22">
        <v>18</v>
      </c>
      <c r="J29" s="21">
        <v>2</v>
      </c>
      <c r="K29" s="21">
        <v>7</v>
      </c>
      <c r="L29" s="19">
        <v>24347.95</v>
      </c>
      <c r="M29" s="21">
        <v>4276</v>
      </c>
      <c r="N29" s="23">
        <v>46129</v>
      </c>
      <c r="O29" s="29" t="s">
        <v>44</v>
      </c>
    </row>
    <row r="30" spans="1:19" ht="24.9" customHeight="1">
      <c r="A30" s="22">
        <v>28</v>
      </c>
      <c r="B30" s="22" t="s">
        <v>57</v>
      </c>
      <c r="C30" s="18" t="s">
        <v>329</v>
      </c>
      <c r="D30" s="19">
        <v>759.55</v>
      </c>
      <c r="E30" s="19" t="s">
        <v>53</v>
      </c>
      <c r="F30" s="20" t="s">
        <v>53</v>
      </c>
      <c r="G30" s="21">
        <v>247</v>
      </c>
      <c r="H30" s="22">
        <v>4</v>
      </c>
      <c r="I30" s="22">
        <f>G30/H30</f>
        <v>61.75</v>
      </c>
      <c r="J30" s="21">
        <v>2</v>
      </c>
      <c r="K30" s="21">
        <v>0</v>
      </c>
      <c r="L30" s="19">
        <v>759.55</v>
      </c>
      <c r="M30" s="21">
        <v>247</v>
      </c>
      <c r="N30" s="23" t="s">
        <v>48</v>
      </c>
      <c r="O30" s="29" t="s">
        <v>44</v>
      </c>
    </row>
    <row r="31" spans="1:19" ht="24.9" customHeight="1">
      <c r="A31" s="22">
        <v>29</v>
      </c>
      <c r="B31" s="22">
        <v>39</v>
      </c>
      <c r="C31" s="18" t="s">
        <v>94</v>
      </c>
      <c r="D31" s="19">
        <v>748.98</v>
      </c>
      <c r="E31" s="19">
        <v>68</v>
      </c>
      <c r="F31" s="20">
        <f>(D31-E31)/E31</f>
        <v>10.014411764705883</v>
      </c>
      <c r="G31" s="21">
        <v>202</v>
      </c>
      <c r="H31" s="22">
        <v>3</v>
      </c>
      <c r="I31" s="22">
        <v>18</v>
      </c>
      <c r="J31" s="21">
        <v>2</v>
      </c>
      <c r="K31" s="21">
        <v>20</v>
      </c>
      <c r="L31" s="19">
        <v>303107.96999999997</v>
      </c>
      <c r="M31" s="21">
        <v>54470</v>
      </c>
      <c r="N31" s="23">
        <v>46038</v>
      </c>
      <c r="O31" s="29" t="s">
        <v>44</v>
      </c>
    </row>
    <row r="32" spans="1:19" ht="24.9" customHeight="1">
      <c r="A32" s="22">
        <v>30</v>
      </c>
      <c r="B32" s="22">
        <v>35</v>
      </c>
      <c r="C32" s="18" t="s">
        <v>288</v>
      </c>
      <c r="D32" s="19">
        <v>735</v>
      </c>
      <c r="E32" s="19">
        <v>81</v>
      </c>
      <c r="F32" s="20">
        <f>(D32-E32)/E32</f>
        <v>8.0740740740740744</v>
      </c>
      <c r="G32" s="21">
        <v>210</v>
      </c>
      <c r="H32" s="22">
        <v>1</v>
      </c>
      <c r="I32" s="22">
        <f>G32/H32</f>
        <v>210</v>
      </c>
      <c r="J32" s="21">
        <v>1</v>
      </c>
      <c r="K32" s="21" t="s">
        <v>53</v>
      </c>
      <c r="L32" s="19">
        <v>1876</v>
      </c>
      <c r="M32" s="21">
        <v>405</v>
      </c>
      <c r="N32" s="23">
        <v>46143</v>
      </c>
      <c r="O32" s="29" t="s">
        <v>54</v>
      </c>
    </row>
    <row r="33" spans="1:15" ht="24.9" customHeight="1">
      <c r="A33" s="22">
        <v>31</v>
      </c>
      <c r="B33" s="22">
        <v>23</v>
      </c>
      <c r="C33" s="18" t="s">
        <v>213</v>
      </c>
      <c r="D33" s="19">
        <v>678</v>
      </c>
      <c r="E33" s="19">
        <v>300</v>
      </c>
      <c r="F33" s="20">
        <v>-0.35843189516352941</v>
      </c>
      <c r="G33" s="21">
        <v>153</v>
      </c>
      <c r="H33" s="22">
        <v>1</v>
      </c>
      <c r="I33" s="22">
        <v>60</v>
      </c>
      <c r="J33" s="21">
        <v>1</v>
      </c>
      <c r="K33" s="21" t="s">
        <v>53</v>
      </c>
      <c r="L33" s="19">
        <v>30162.05</v>
      </c>
      <c r="M33" s="21">
        <v>5715</v>
      </c>
      <c r="N33" s="23">
        <v>46108</v>
      </c>
      <c r="O33" s="29" t="s">
        <v>88</v>
      </c>
    </row>
    <row r="34" spans="1:15" ht="24.9" customHeight="1">
      <c r="A34" s="22">
        <v>32</v>
      </c>
      <c r="B34" s="22" t="s">
        <v>53</v>
      </c>
      <c r="C34" s="18" t="s">
        <v>173</v>
      </c>
      <c r="D34" s="19">
        <v>675</v>
      </c>
      <c r="E34" s="19" t="s">
        <v>53</v>
      </c>
      <c r="F34" s="20" t="s">
        <v>53</v>
      </c>
      <c r="G34" s="21">
        <v>135</v>
      </c>
      <c r="H34" s="22">
        <v>1</v>
      </c>
      <c r="I34" s="22">
        <v>9.454545454545455</v>
      </c>
      <c r="J34" s="21">
        <v>1</v>
      </c>
      <c r="K34" s="21">
        <v>14</v>
      </c>
      <c r="L34" s="19">
        <v>2164.6</v>
      </c>
      <c r="M34" s="21">
        <v>400</v>
      </c>
      <c r="N34" s="23">
        <v>46080</v>
      </c>
      <c r="O34" s="29" t="s">
        <v>45</v>
      </c>
    </row>
    <row r="35" spans="1:15" ht="24.9" customHeight="1">
      <c r="A35" s="22">
        <v>33</v>
      </c>
      <c r="B35" s="22" t="s">
        <v>57</v>
      </c>
      <c r="C35" s="18" t="s">
        <v>337</v>
      </c>
      <c r="D35" s="19">
        <v>615.64</v>
      </c>
      <c r="E35" s="19" t="s">
        <v>53</v>
      </c>
      <c r="F35" s="20" t="s">
        <v>53</v>
      </c>
      <c r="G35" s="21">
        <v>95</v>
      </c>
      <c r="H35" s="22">
        <v>10</v>
      </c>
      <c r="I35" s="22">
        <f>G35/H35</f>
        <v>9.5</v>
      </c>
      <c r="J35" s="21">
        <v>10</v>
      </c>
      <c r="K35" s="21">
        <v>0</v>
      </c>
      <c r="L35" s="19">
        <v>615.64</v>
      </c>
      <c r="M35" s="21">
        <v>95</v>
      </c>
      <c r="N35" s="23" t="s">
        <v>48</v>
      </c>
      <c r="O35" s="29" t="s">
        <v>41</v>
      </c>
    </row>
    <row r="36" spans="1:15" ht="24.9" customHeight="1">
      <c r="A36" s="22">
        <v>34</v>
      </c>
      <c r="B36" s="22">
        <v>24</v>
      </c>
      <c r="C36" s="18" t="s">
        <v>251</v>
      </c>
      <c r="D36" s="19">
        <v>607.46</v>
      </c>
      <c r="E36" s="19">
        <v>292.99</v>
      </c>
      <c r="F36" s="20">
        <v>-0.35843189516352941</v>
      </c>
      <c r="G36" s="21">
        <v>171</v>
      </c>
      <c r="H36" s="22">
        <v>3</v>
      </c>
      <c r="I36" s="22">
        <f>G36/H36</f>
        <v>57</v>
      </c>
      <c r="J36" s="21">
        <v>2</v>
      </c>
      <c r="K36" s="21" t="s">
        <v>53</v>
      </c>
      <c r="L36" s="19">
        <v>54882.489999999991</v>
      </c>
      <c r="M36" s="21">
        <v>11792</v>
      </c>
      <c r="N36" s="23">
        <v>45541</v>
      </c>
      <c r="O36" s="29" t="s">
        <v>49</v>
      </c>
    </row>
    <row r="37" spans="1:15" ht="24.9" customHeight="1">
      <c r="A37" s="22">
        <v>35</v>
      </c>
      <c r="B37" s="22" t="s">
        <v>53</v>
      </c>
      <c r="C37" s="18" t="s">
        <v>322</v>
      </c>
      <c r="D37" s="19">
        <v>432.37</v>
      </c>
      <c r="E37" s="19" t="s">
        <v>53</v>
      </c>
      <c r="F37" s="20" t="s">
        <v>53</v>
      </c>
      <c r="G37" s="21">
        <v>101</v>
      </c>
      <c r="H37" s="22">
        <v>2</v>
      </c>
      <c r="I37" s="22">
        <f>G37/H37</f>
        <v>50.5</v>
      </c>
      <c r="J37" s="21">
        <v>2</v>
      </c>
      <c r="K37" s="21" t="s">
        <v>53</v>
      </c>
      <c r="L37" s="19">
        <v>199817.24</v>
      </c>
      <c r="M37" s="21">
        <v>49912</v>
      </c>
      <c r="N37" s="23">
        <v>44659</v>
      </c>
      <c r="O37" s="29" t="s">
        <v>44</v>
      </c>
    </row>
    <row r="38" spans="1:15" ht="24.9" customHeight="1">
      <c r="A38" s="22">
        <v>36</v>
      </c>
      <c r="B38" s="22">
        <v>34</v>
      </c>
      <c r="C38" s="18" t="s">
        <v>292</v>
      </c>
      <c r="D38" s="19">
        <v>305.3</v>
      </c>
      <c r="E38" s="19">
        <v>85.199999999999989</v>
      </c>
      <c r="F38" s="20">
        <f>(D38-E38)/E38</f>
        <v>2.5833333333333339</v>
      </c>
      <c r="G38" s="21">
        <v>32</v>
      </c>
      <c r="H38" s="22">
        <v>4</v>
      </c>
      <c r="I38" s="22">
        <v>8</v>
      </c>
      <c r="J38" s="21">
        <v>2</v>
      </c>
      <c r="K38" s="21">
        <v>4</v>
      </c>
      <c r="L38" s="19">
        <v>8238.5</v>
      </c>
      <c r="M38" s="21">
        <v>1104</v>
      </c>
      <c r="N38" s="23">
        <v>46150</v>
      </c>
      <c r="O38" s="29" t="s">
        <v>45</v>
      </c>
    </row>
    <row r="39" spans="1:15" ht="24.9" customHeight="1">
      <c r="A39" s="22">
        <v>37</v>
      </c>
      <c r="B39" s="22">
        <v>37</v>
      </c>
      <c r="C39" s="53" t="s">
        <v>234</v>
      </c>
      <c r="D39" s="19">
        <v>265.5</v>
      </c>
      <c r="E39" s="19">
        <v>69</v>
      </c>
      <c r="F39" s="20">
        <f>(D39-E39)/E39</f>
        <v>2.847826086956522</v>
      </c>
      <c r="G39" s="21">
        <v>45</v>
      </c>
      <c r="H39" s="22">
        <v>2</v>
      </c>
      <c r="I39" s="22">
        <v>13</v>
      </c>
      <c r="J39" s="21">
        <v>1</v>
      </c>
      <c r="K39" s="21">
        <v>9</v>
      </c>
      <c r="L39" s="19">
        <v>11077.33</v>
      </c>
      <c r="M39" s="21">
        <v>1821</v>
      </c>
      <c r="N39" s="23">
        <v>46115</v>
      </c>
      <c r="O39" s="29" t="s">
        <v>49</v>
      </c>
    </row>
    <row r="40" spans="1:15" ht="24.9" customHeight="1">
      <c r="A40" s="22">
        <v>38</v>
      </c>
      <c r="B40" s="22" t="s">
        <v>53</v>
      </c>
      <c r="C40" s="18" t="s">
        <v>326</v>
      </c>
      <c r="D40" s="19">
        <v>185</v>
      </c>
      <c r="E40" s="19" t="s">
        <v>53</v>
      </c>
      <c r="F40" s="20" t="s">
        <v>53</v>
      </c>
      <c r="G40" s="21">
        <v>37</v>
      </c>
      <c r="H40" s="22">
        <v>1</v>
      </c>
      <c r="I40" s="22">
        <v>37</v>
      </c>
      <c r="J40" s="21">
        <v>1</v>
      </c>
      <c r="K40" s="21" t="s">
        <v>53</v>
      </c>
      <c r="L40" s="19">
        <v>853.6</v>
      </c>
      <c r="M40" s="21">
        <v>157</v>
      </c>
      <c r="N40" s="23">
        <v>46104</v>
      </c>
      <c r="O40" s="29" t="s">
        <v>47</v>
      </c>
    </row>
    <row r="41" spans="1:15" ht="24.9" customHeight="1">
      <c r="A41" s="22">
        <v>39</v>
      </c>
      <c r="B41" s="22" t="s">
        <v>53</v>
      </c>
      <c r="C41" s="18" t="s">
        <v>87</v>
      </c>
      <c r="D41" s="19">
        <v>184.18</v>
      </c>
      <c r="E41" s="19" t="s">
        <v>53</v>
      </c>
      <c r="F41" s="20" t="s">
        <v>53</v>
      </c>
      <c r="G41" s="21">
        <v>48</v>
      </c>
      <c r="H41" s="22">
        <v>1</v>
      </c>
      <c r="I41" s="22">
        <f t="shared" ref="I41:I47" si="1">G41/H41</f>
        <v>48</v>
      </c>
      <c r="J41" s="21">
        <v>1</v>
      </c>
      <c r="K41" s="21" t="s">
        <v>53</v>
      </c>
      <c r="L41" s="19">
        <v>33743.07</v>
      </c>
      <c r="M41" s="21">
        <v>5236</v>
      </c>
      <c r="N41" s="23">
        <v>45583</v>
      </c>
      <c r="O41" s="29" t="s">
        <v>88</v>
      </c>
    </row>
    <row r="42" spans="1:15" ht="24.9" customHeight="1">
      <c r="A42" s="22">
        <v>40</v>
      </c>
      <c r="B42" s="22">
        <v>38</v>
      </c>
      <c r="C42" s="53" t="s">
        <v>382</v>
      </c>
      <c r="D42" s="19">
        <v>182.63</v>
      </c>
      <c r="E42" s="19">
        <v>68.400000000000006</v>
      </c>
      <c r="F42" s="20">
        <f>(D42-E42)/E42</f>
        <v>1.6700292397660816</v>
      </c>
      <c r="G42" s="21">
        <v>25</v>
      </c>
      <c r="H42" s="22">
        <v>2</v>
      </c>
      <c r="I42" s="22">
        <f t="shared" si="1"/>
        <v>12.5</v>
      </c>
      <c r="J42" s="21">
        <v>1</v>
      </c>
      <c r="K42" s="21">
        <v>11</v>
      </c>
      <c r="L42" s="19">
        <v>31779.19</v>
      </c>
      <c r="M42" s="21">
        <v>4328</v>
      </c>
      <c r="N42" s="23">
        <v>46104</v>
      </c>
      <c r="O42" s="29" t="s">
        <v>47</v>
      </c>
    </row>
    <row r="43" spans="1:15" ht="24.9" customHeight="1">
      <c r="A43" s="22">
        <v>41</v>
      </c>
      <c r="B43" s="22" t="s">
        <v>53</v>
      </c>
      <c r="C43" s="53" t="s">
        <v>291</v>
      </c>
      <c r="D43" s="19">
        <v>172.68</v>
      </c>
      <c r="E43" s="19" t="s">
        <v>53</v>
      </c>
      <c r="F43" s="20" t="s">
        <v>53</v>
      </c>
      <c r="G43" s="21">
        <v>23</v>
      </c>
      <c r="H43" s="22">
        <v>2</v>
      </c>
      <c r="I43" s="22">
        <f t="shared" si="1"/>
        <v>11.5</v>
      </c>
      <c r="J43" s="21">
        <v>2</v>
      </c>
      <c r="K43" s="21" t="s">
        <v>53</v>
      </c>
      <c r="L43" s="19">
        <v>34737.879999999997</v>
      </c>
      <c r="M43" s="21">
        <v>5416</v>
      </c>
      <c r="N43" s="23">
        <v>45926</v>
      </c>
      <c r="O43" s="29" t="s">
        <v>47</v>
      </c>
    </row>
    <row r="44" spans="1:15" s="1" customFormat="1" ht="24.9" customHeight="1">
      <c r="A44" s="22">
        <v>42</v>
      </c>
      <c r="B44" s="22" t="s">
        <v>53</v>
      </c>
      <c r="C44" s="18" t="s">
        <v>323</v>
      </c>
      <c r="D44" s="19">
        <v>159.97999999999999</v>
      </c>
      <c r="E44" s="19" t="s">
        <v>53</v>
      </c>
      <c r="F44" s="20" t="s">
        <v>53</v>
      </c>
      <c r="G44" s="21">
        <v>54</v>
      </c>
      <c r="H44" s="22">
        <v>1</v>
      </c>
      <c r="I44" s="22">
        <f t="shared" si="1"/>
        <v>54</v>
      </c>
      <c r="J44" s="21">
        <v>1</v>
      </c>
      <c r="K44" s="21" t="s">
        <v>53</v>
      </c>
      <c r="L44" s="19">
        <v>31163.34</v>
      </c>
      <c r="M44" s="21">
        <v>5660</v>
      </c>
      <c r="N44" s="23">
        <v>45359</v>
      </c>
      <c r="O44" s="29" t="s">
        <v>44</v>
      </c>
    </row>
    <row r="45" spans="1:15" ht="24.9" customHeight="1">
      <c r="A45" s="22">
        <v>43</v>
      </c>
      <c r="B45" s="22" t="s">
        <v>53</v>
      </c>
      <c r="C45" s="18" t="s">
        <v>330</v>
      </c>
      <c r="D45" s="19">
        <v>156.6</v>
      </c>
      <c r="E45" s="19" t="s">
        <v>53</v>
      </c>
      <c r="F45" s="20" t="s">
        <v>53</v>
      </c>
      <c r="G45" s="21">
        <v>26</v>
      </c>
      <c r="H45" s="22">
        <v>1</v>
      </c>
      <c r="I45" s="22">
        <f t="shared" si="1"/>
        <v>26</v>
      </c>
      <c r="J45" s="21">
        <v>1</v>
      </c>
      <c r="K45" s="21">
        <v>6</v>
      </c>
      <c r="L45" s="19">
        <v>1893.63</v>
      </c>
      <c r="M45" s="21">
        <v>333</v>
      </c>
      <c r="N45" s="23">
        <v>46136</v>
      </c>
      <c r="O45" s="29" t="s">
        <v>192</v>
      </c>
    </row>
    <row r="46" spans="1:15" ht="24.9" customHeight="1">
      <c r="A46" s="22">
        <v>44</v>
      </c>
      <c r="B46" s="22">
        <v>47</v>
      </c>
      <c r="C46" s="18" t="s">
        <v>312</v>
      </c>
      <c r="D46" s="19">
        <v>143</v>
      </c>
      <c r="E46" s="19">
        <v>8.9499999999999993</v>
      </c>
      <c r="F46" s="20">
        <f>(D46-E46)/E46</f>
        <v>14.977653631284918</v>
      </c>
      <c r="G46" s="21">
        <v>25</v>
      </c>
      <c r="H46" s="22">
        <v>1</v>
      </c>
      <c r="I46" s="22">
        <f t="shared" si="1"/>
        <v>25</v>
      </c>
      <c r="J46" s="21">
        <v>1</v>
      </c>
      <c r="K46" s="21" t="s">
        <v>53</v>
      </c>
      <c r="L46" s="19">
        <v>9426.4500000000007</v>
      </c>
      <c r="M46" s="21">
        <v>1234</v>
      </c>
      <c r="N46" s="23">
        <v>46104</v>
      </c>
      <c r="O46" s="29" t="s">
        <v>47</v>
      </c>
    </row>
    <row r="47" spans="1:15" ht="24.9" customHeight="1">
      <c r="A47" s="22">
        <v>45</v>
      </c>
      <c r="B47" s="11" t="s">
        <v>53</v>
      </c>
      <c r="C47" s="13" t="s">
        <v>246</v>
      </c>
      <c r="D47" s="8">
        <v>125</v>
      </c>
      <c r="E47" s="8" t="s">
        <v>53</v>
      </c>
      <c r="F47" s="9" t="s">
        <v>53</v>
      </c>
      <c r="G47" s="10">
        <v>25</v>
      </c>
      <c r="H47" s="10">
        <v>1</v>
      </c>
      <c r="I47" s="11">
        <f t="shared" si="1"/>
        <v>25</v>
      </c>
      <c r="J47" s="10">
        <v>1</v>
      </c>
      <c r="K47" s="10">
        <v>7</v>
      </c>
      <c r="L47" s="8">
        <v>1104</v>
      </c>
      <c r="M47" s="10">
        <v>219</v>
      </c>
      <c r="N47" s="12">
        <v>46122</v>
      </c>
      <c r="O47" s="30" t="s">
        <v>90</v>
      </c>
    </row>
    <row r="48" spans="1:15" ht="24.9" customHeight="1">
      <c r="A48" s="22">
        <v>46</v>
      </c>
      <c r="B48" s="22" t="s">
        <v>53</v>
      </c>
      <c r="C48" s="18" t="s">
        <v>152</v>
      </c>
      <c r="D48" s="19">
        <v>114</v>
      </c>
      <c r="E48" s="19" t="s">
        <v>53</v>
      </c>
      <c r="F48" s="20" t="s">
        <v>53</v>
      </c>
      <c r="G48" s="21">
        <v>19</v>
      </c>
      <c r="H48" s="22">
        <v>1</v>
      </c>
      <c r="I48" s="22">
        <v>19</v>
      </c>
      <c r="J48" s="21">
        <v>1</v>
      </c>
      <c r="K48" s="21" t="s">
        <v>53</v>
      </c>
      <c r="L48" s="19">
        <v>5831</v>
      </c>
      <c r="M48" s="21">
        <v>1083</v>
      </c>
      <c r="N48" s="23">
        <v>46073</v>
      </c>
      <c r="O48" s="29" t="s">
        <v>54</v>
      </c>
    </row>
    <row r="49" spans="1:15" ht="24.9" customHeight="1">
      <c r="A49" s="22">
        <v>47</v>
      </c>
      <c r="B49" s="22" t="s">
        <v>53</v>
      </c>
      <c r="C49" s="53" t="s">
        <v>327</v>
      </c>
      <c r="D49" s="19">
        <v>93.18</v>
      </c>
      <c r="E49" s="19" t="s">
        <v>53</v>
      </c>
      <c r="F49" s="20" t="s">
        <v>53</v>
      </c>
      <c r="G49" s="21">
        <v>23</v>
      </c>
      <c r="H49" s="22">
        <v>1</v>
      </c>
      <c r="I49" s="22">
        <f t="shared" ref="I49:I55" si="2">G49/H49</f>
        <v>23</v>
      </c>
      <c r="J49" s="21">
        <v>1</v>
      </c>
      <c r="K49" s="21" t="s">
        <v>53</v>
      </c>
      <c r="L49" s="19">
        <v>182929.86</v>
      </c>
      <c r="M49" s="21">
        <v>31630</v>
      </c>
      <c r="N49" s="23">
        <v>44834</v>
      </c>
      <c r="O49" s="29" t="s">
        <v>47</v>
      </c>
    </row>
    <row r="50" spans="1:15" ht="24.9" customHeight="1">
      <c r="A50" s="22">
        <v>48</v>
      </c>
      <c r="B50" s="22">
        <v>43</v>
      </c>
      <c r="C50" s="18" t="s">
        <v>297</v>
      </c>
      <c r="D50" s="19">
        <v>92.85</v>
      </c>
      <c r="E50" s="19">
        <v>44.65</v>
      </c>
      <c r="F50" s="20">
        <f>(D50-E50)/E50</f>
        <v>1.0795072788353863</v>
      </c>
      <c r="G50" s="21">
        <v>15</v>
      </c>
      <c r="H50" s="22">
        <v>2</v>
      </c>
      <c r="I50" s="22">
        <f t="shared" si="2"/>
        <v>7.5</v>
      </c>
      <c r="J50" s="21">
        <v>2</v>
      </c>
      <c r="K50" s="21" t="s">
        <v>53</v>
      </c>
      <c r="L50" s="19">
        <v>4065.99</v>
      </c>
      <c r="M50" s="21">
        <v>590</v>
      </c>
      <c r="N50" s="23">
        <v>46156</v>
      </c>
      <c r="O50" s="29" t="s">
        <v>308</v>
      </c>
    </row>
    <row r="51" spans="1:15" ht="24.9" customHeight="1">
      <c r="A51" s="22">
        <v>49</v>
      </c>
      <c r="B51" s="22" t="s">
        <v>53</v>
      </c>
      <c r="C51" s="18" t="s">
        <v>325</v>
      </c>
      <c r="D51" s="19">
        <v>78</v>
      </c>
      <c r="E51" s="19" t="s">
        <v>53</v>
      </c>
      <c r="F51" s="20" t="s">
        <v>53</v>
      </c>
      <c r="G51" s="21">
        <v>13</v>
      </c>
      <c r="H51" s="22">
        <v>1</v>
      </c>
      <c r="I51" s="22">
        <f t="shared" si="2"/>
        <v>13</v>
      </c>
      <c r="J51" s="21">
        <v>1</v>
      </c>
      <c r="K51" s="21" t="s">
        <v>53</v>
      </c>
      <c r="L51" s="19">
        <v>16100</v>
      </c>
      <c r="M51" s="21">
        <v>2328</v>
      </c>
      <c r="N51" s="23">
        <v>46059</v>
      </c>
      <c r="O51" s="29" t="s">
        <v>54</v>
      </c>
    </row>
    <row r="52" spans="1:15" ht="24.9" customHeight="1">
      <c r="A52" s="22">
        <v>50</v>
      </c>
      <c r="B52" s="22">
        <v>36</v>
      </c>
      <c r="C52" s="18" t="s">
        <v>52</v>
      </c>
      <c r="D52" s="19">
        <v>74</v>
      </c>
      <c r="E52" s="19">
        <v>73</v>
      </c>
      <c r="F52" s="20">
        <f>(D52-E52)/E52</f>
        <v>1.3698630136986301E-2</v>
      </c>
      <c r="G52" s="21">
        <v>11</v>
      </c>
      <c r="H52" s="22">
        <v>1</v>
      </c>
      <c r="I52" s="22">
        <f t="shared" si="2"/>
        <v>11</v>
      </c>
      <c r="J52" s="21">
        <v>1</v>
      </c>
      <c r="K52" s="21" t="s">
        <v>53</v>
      </c>
      <c r="L52" s="19">
        <v>50403</v>
      </c>
      <c r="M52" s="21">
        <v>7550</v>
      </c>
      <c r="N52" s="23">
        <v>46024</v>
      </c>
      <c r="O52" s="29" t="s">
        <v>54</v>
      </c>
    </row>
    <row r="53" spans="1:15" ht="24.9" customHeight="1">
      <c r="A53" s="22">
        <v>51</v>
      </c>
      <c r="B53" s="22">
        <v>25</v>
      </c>
      <c r="C53" s="53" t="s">
        <v>236</v>
      </c>
      <c r="D53" s="19">
        <v>61.7</v>
      </c>
      <c r="E53" s="19">
        <v>271.95</v>
      </c>
      <c r="F53" s="20">
        <f>(D53-E53)/E53</f>
        <v>-0.77312005883434454</v>
      </c>
      <c r="G53" s="21">
        <v>6</v>
      </c>
      <c r="H53" s="22">
        <v>1</v>
      </c>
      <c r="I53" s="22">
        <f t="shared" si="2"/>
        <v>6</v>
      </c>
      <c r="J53" s="21">
        <v>1</v>
      </c>
      <c r="K53" s="21" t="s">
        <v>53</v>
      </c>
      <c r="L53" s="19">
        <v>26303.09</v>
      </c>
      <c r="M53" s="21">
        <v>3586</v>
      </c>
      <c r="N53" s="23">
        <v>46104</v>
      </c>
      <c r="O53" s="29" t="s">
        <v>47</v>
      </c>
    </row>
    <row r="54" spans="1:15" ht="24.9" customHeight="1">
      <c r="A54" s="22">
        <v>52</v>
      </c>
      <c r="B54" s="22" t="s">
        <v>53</v>
      </c>
      <c r="C54" s="18" t="s">
        <v>35</v>
      </c>
      <c r="D54" s="19">
        <v>58.11</v>
      </c>
      <c r="E54" s="19" t="s">
        <v>53</v>
      </c>
      <c r="F54" s="20" t="s">
        <v>53</v>
      </c>
      <c r="G54" s="21">
        <v>21</v>
      </c>
      <c r="H54" s="22">
        <v>1</v>
      </c>
      <c r="I54" s="22">
        <f t="shared" si="2"/>
        <v>21</v>
      </c>
      <c r="J54" s="21">
        <v>1</v>
      </c>
      <c r="K54" s="21" t="s">
        <v>53</v>
      </c>
      <c r="L54" s="19">
        <v>377696.4</v>
      </c>
      <c r="M54" s="21">
        <v>63705</v>
      </c>
      <c r="N54" s="23">
        <v>45744</v>
      </c>
      <c r="O54" s="29" t="s">
        <v>47</v>
      </c>
    </row>
    <row r="55" spans="1:15" ht="24.9" customHeight="1">
      <c r="A55" s="22">
        <v>53</v>
      </c>
      <c r="B55" s="22" t="s">
        <v>53</v>
      </c>
      <c r="C55" s="53" t="s">
        <v>285</v>
      </c>
      <c r="D55" s="19">
        <v>51</v>
      </c>
      <c r="E55" s="19" t="s">
        <v>53</v>
      </c>
      <c r="F55" s="20" t="s">
        <v>53</v>
      </c>
      <c r="G55" s="21">
        <v>9</v>
      </c>
      <c r="H55" s="22">
        <v>1</v>
      </c>
      <c r="I55" s="22">
        <f t="shared" si="2"/>
        <v>9</v>
      </c>
      <c r="J55" s="21">
        <v>1</v>
      </c>
      <c r="K55" s="21" t="s">
        <v>53</v>
      </c>
      <c r="L55" s="19">
        <v>373.44</v>
      </c>
      <c r="M55" s="21">
        <v>77</v>
      </c>
      <c r="N55" s="23">
        <v>44413</v>
      </c>
      <c r="O55" s="29" t="s">
        <v>47</v>
      </c>
    </row>
    <row r="56" spans="1:15" ht="24.9" customHeight="1">
      <c r="A56" s="22">
        <v>54</v>
      </c>
      <c r="B56" s="22">
        <v>20</v>
      </c>
      <c r="C56" s="18" t="s">
        <v>316</v>
      </c>
      <c r="D56" s="19">
        <v>46</v>
      </c>
      <c r="E56" s="19">
        <v>500.1</v>
      </c>
      <c r="F56" s="20">
        <v>-3.1891568666533106E-3</v>
      </c>
      <c r="G56" s="21">
        <v>11</v>
      </c>
      <c r="H56" s="22">
        <v>3</v>
      </c>
      <c r="I56" s="22">
        <v>5.6</v>
      </c>
      <c r="J56" s="21">
        <v>3</v>
      </c>
      <c r="K56" s="21">
        <v>3</v>
      </c>
      <c r="L56" s="19">
        <v>2143.65</v>
      </c>
      <c r="M56" s="21">
        <v>286</v>
      </c>
      <c r="N56" s="23">
        <v>46157</v>
      </c>
      <c r="O56" s="29" t="s">
        <v>317</v>
      </c>
    </row>
    <row r="57" spans="1:15" ht="24.9" customHeight="1">
      <c r="A57" s="22">
        <v>55</v>
      </c>
      <c r="B57" s="22">
        <v>41</v>
      </c>
      <c r="C57" s="18" t="s">
        <v>196</v>
      </c>
      <c r="D57" s="19">
        <v>36.9</v>
      </c>
      <c r="E57" s="19">
        <v>49</v>
      </c>
      <c r="F57" s="20">
        <f>(D57-E57)/E57</f>
        <v>-0.2469387755102041</v>
      </c>
      <c r="G57" s="21">
        <v>8</v>
      </c>
      <c r="H57" s="22">
        <v>3</v>
      </c>
      <c r="I57" s="22">
        <f>G57/H57</f>
        <v>2.6666666666666665</v>
      </c>
      <c r="J57" s="21">
        <v>2</v>
      </c>
      <c r="K57" s="21" t="s">
        <v>53</v>
      </c>
      <c r="L57" s="19">
        <v>4511.1499999999996</v>
      </c>
      <c r="M57" s="21">
        <v>760</v>
      </c>
      <c r="N57" s="23">
        <v>46104</v>
      </c>
      <c r="O57" s="29" t="s">
        <v>47</v>
      </c>
    </row>
    <row r="58" spans="1:15" ht="24.9" customHeight="1">
      <c r="A58" s="22">
        <v>56</v>
      </c>
      <c r="B58" s="22">
        <v>40</v>
      </c>
      <c r="C58" s="18" t="s">
        <v>209</v>
      </c>
      <c r="D58" s="19">
        <v>17</v>
      </c>
      <c r="E58" s="19">
        <v>56.5</v>
      </c>
      <c r="F58" s="20">
        <f>(D58-E58)/E58</f>
        <v>-0.69911504424778759</v>
      </c>
      <c r="G58" s="21">
        <v>4</v>
      </c>
      <c r="H58" s="22">
        <v>2</v>
      </c>
      <c r="I58" s="22">
        <f>G58/H58</f>
        <v>2</v>
      </c>
      <c r="J58" s="21">
        <v>1</v>
      </c>
      <c r="K58" s="21" t="s">
        <v>53</v>
      </c>
      <c r="L58" s="19">
        <v>3152.53</v>
      </c>
      <c r="M58" s="21">
        <v>456</v>
      </c>
      <c r="N58" s="23">
        <v>46104</v>
      </c>
      <c r="O58" s="29" t="s">
        <v>47</v>
      </c>
    </row>
    <row r="59" spans="1:15" ht="24.9" customHeight="1">
      <c r="A59" s="22">
        <v>57</v>
      </c>
      <c r="B59" s="22">
        <v>42</v>
      </c>
      <c r="C59" s="53" t="s">
        <v>198</v>
      </c>
      <c r="D59" s="19">
        <v>14</v>
      </c>
      <c r="E59" s="19">
        <v>47.95</v>
      </c>
      <c r="F59" s="20">
        <f>(D59-E59)/E59</f>
        <v>-0.70802919708029199</v>
      </c>
      <c r="G59" s="21">
        <v>4</v>
      </c>
      <c r="H59" s="22">
        <v>2</v>
      </c>
      <c r="I59" s="22">
        <f>G59/H59</f>
        <v>2</v>
      </c>
      <c r="J59" s="21">
        <v>1</v>
      </c>
      <c r="K59" s="21">
        <v>11</v>
      </c>
      <c r="L59" s="19">
        <v>5573.29</v>
      </c>
      <c r="M59" s="21">
        <v>799</v>
      </c>
      <c r="N59" s="23">
        <v>46104</v>
      </c>
      <c r="O59" s="29" t="s">
        <v>47</v>
      </c>
    </row>
    <row r="60" spans="1:15" ht="24.9" customHeight="1">
      <c r="A60" s="22">
        <v>58</v>
      </c>
      <c r="B60" s="22" t="s">
        <v>53</v>
      </c>
      <c r="C60" s="18" t="s">
        <v>125</v>
      </c>
      <c r="D60" s="19">
        <v>11.9</v>
      </c>
      <c r="E60" s="19" t="s">
        <v>53</v>
      </c>
      <c r="F60" s="20" t="s">
        <v>53</v>
      </c>
      <c r="G60" s="21">
        <v>2</v>
      </c>
      <c r="H60" s="22">
        <v>1</v>
      </c>
      <c r="I60" s="22">
        <v>23.666666666666668</v>
      </c>
      <c r="J60" s="21">
        <v>1</v>
      </c>
      <c r="K60" s="21">
        <v>16</v>
      </c>
      <c r="L60" s="19">
        <v>525023.87</v>
      </c>
      <c r="M60" s="21">
        <v>62294</v>
      </c>
      <c r="N60" s="23">
        <v>46066</v>
      </c>
      <c r="O60" s="29" t="s">
        <v>60</v>
      </c>
    </row>
    <row r="61" spans="1:15" ht="24.9" customHeight="1">
      <c r="A61" s="22">
        <v>59</v>
      </c>
      <c r="B61" s="22">
        <v>11</v>
      </c>
      <c r="C61" s="18" t="s">
        <v>301</v>
      </c>
      <c r="D61" s="19">
        <v>6.95</v>
      </c>
      <c r="E61" s="19">
        <v>3008.86</v>
      </c>
      <c r="F61" s="20">
        <f>(D61-E61)/E61</f>
        <v>-0.9976901550753442</v>
      </c>
      <c r="G61" s="21">
        <v>1</v>
      </c>
      <c r="H61" s="22">
        <v>1</v>
      </c>
      <c r="I61" s="22">
        <f>G61/H61</f>
        <v>1</v>
      </c>
      <c r="J61" s="21">
        <v>1</v>
      </c>
      <c r="K61" s="21">
        <v>3</v>
      </c>
      <c r="L61" s="19">
        <v>11539.23</v>
      </c>
      <c r="M61" s="21">
        <v>1775</v>
      </c>
      <c r="N61" s="23">
        <v>46157</v>
      </c>
      <c r="O61" s="29" t="s">
        <v>88</v>
      </c>
    </row>
    <row r="62" spans="1:15" ht="24.9" customHeight="1">
      <c r="A62" s="22">
        <v>60</v>
      </c>
      <c r="B62" s="22">
        <v>29</v>
      </c>
      <c r="C62" s="18" t="s">
        <v>207</v>
      </c>
      <c r="D62" s="19">
        <v>0</v>
      </c>
      <c r="E62" s="19">
        <v>129.1</v>
      </c>
      <c r="F62" s="20">
        <f>(D62-E62)/E62</f>
        <v>-1</v>
      </c>
      <c r="G62" s="21">
        <v>2</v>
      </c>
      <c r="H62" s="22">
        <v>1</v>
      </c>
      <c r="I62" s="22">
        <f>G62/H62</f>
        <v>2</v>
      </c>
      <c r="J62" s="21">
        <v>1</v>
      </c>
      <c r="K62" s="21" t="s">
        <v>53</v>
      </c>
      <c r="L62" s="19">
        <v>48915.78</v>
      </c>
      <c r="M62" s="21">
        <v>6894</v>
      </c>
      <c r="N62" s="23">
        <v>46104</v>
      </c>
      <c r="O62" s="29" t="s">
        <v>47</v>
      </c>
    </row>
    <row r="63" spans="1:15" s="106" customFormat="1" ht="24.6" customHeight="1">
      <c r="A63" s="41"/>
      <c r="B63" s="60"/>
      <c r="C63" s="61" t="s">
        <v>275</v>
      </c>
      <c r="D63" s="109">
        <f>SUBTOTAL(109,Table1324567891011121314151617181920212223[Pajamos 
(GBO)])</f>
        <v>360509.73999999987</v>
      </c>
      <c r="E63" s="36">
        <f>SUBTOTAL(109,Table1324567891011121314151617181920212223[Pajamos 
praeita sav.
(GBO LW)])</f>
        <v>211807.79</v>
      </c>
      <c r="F63" s="38">
        <f>(D63-E63)/E63</f>
        <v>0.70206081655448016</v>
      </c>
      <c r="G63" s="39">
        <f>SUBTOTAL(109,Table1324567891011121314151617181920212223[Žiūrovų sk. 
(ADM)])</f>
        <v>52862</v>
      </c>
      <c r="H63" s="41"/>
      <c r="I63" s="41"/>
      <c r="J63" s="62"/>
      <c r="K63" s="62"/>
      <c r="L63" s="63"/>
      <c r="M63" s="62"/>
      <c r="N63" s="64"/>
      <c r="O63" s="65" t="s">
        <v>15</v>
      </c>
    </row>
    <row r="64" spans="1:15">
      <c r="F64" s="68"/>
      <c r="L64" s="70"/>
    </row>
    <row r="65" spans="1:19">
      <c r="F65" s="68"/>
      <c r="L65" s="70"/>
    </row>
    <row r="66" spans="1:19">
      <c r="F66" s="68"/>
      <c r="L66" s="70"/>
    </row>
    <row r="67" spans="1:19">
      <c r="F67" s="68"/>
      <c r="L67" s="70"/>
    </row>
    <row r="68" spans="1:19">
      <c r="F68" s="68"/>
      <c r="L68" s="70"/>
    </row>
    <row r="69" spans="1:19">
      <c r="F69" s="68"/>
      <c r="L69" s="70"/>
    </row>
    <row r="70" spans="1:19">
      <c r="F70" s="68"/>
      <c r="L70" s="70"/>
    </row>
    <row r="71" spans="1:19">
      <c r="F71" s="68"/>
      <c r="L71" s="70"/>
    </row>
    <row r="72" spans="1:19">
      <c r="F72" s="68"/>
      <c r="L72" s="70"/>
    </row>
    <row r="73" spans="1:19" s="69" customFormat="1">
      <c r="A73" s="66"/>
      <c r="B73" s="26"/>
      <c r="C73" s="26"/>
      <c r="D73" s="67"/>
      <c r="E73" s="67"/>
      <c r="F73" s="68"/>
      <c r="H73" s="66"/>
      <c r="I73" s="26"/>
      <c r="L73" s="70"/>
      <c r="N73" s="71"/>
      <c r="O73" s="72"/>
      <c r="P73" s="26"/>
      <c r="Q73" s="26"/>
      <c r="R73" s="26"/>
      <c r="S73" s="26"/>
    </row>
    <row r="74" spans="1:19" s="69" customFormat="1">
      <c r="A74" s="66"/>
      <c r="B74" s="26"/>
      <c r="C74" s="26"/>
      <c r="D74" s="67"/>
      <c r="E74" s="67"/>
      <c r="F74" s="68"/>
      <c r="H74" s="66"/>
      <c r="I74" s="26"/>
      <c r="L74" s="70"/>
      <c r="N74" s="71"/>
      <c r="O74" s="72"/>
      <c r="P74" s="26"/>
      <c r="Q74" s="26"/>
      <c r="R74" s="26"/>
      <c r="S74" s="26"/>
    </row>
    <row r="75" spans="1:19" s="69" customFormat="1">
      <c r="A75" s="66"/>
      <c r="B75" s="26"/>
      <c r="C75" s="26"/>
      <c r="D75" s="67"/>
      <c r="E75" s="67"/>
      <c r="F75" s="68"/>
      <c r="H75" s="66"/>
      <c r="I75" s="26"/>
      <c r="L75" s="70"/>
      <c r="N75" s="71"/>
      <c r="O75" s="72"/>
      <c r="P75" s="26"/>
      <c r="Q75" s="26"/>
      <c r="R75" s="26"/>
      <c r="S75" s="26"/>
    </row>
    <row r="76" spans="1:19" s="69" customFormat="1">
      <c r="A76" s="66"/>
      <c r="B76" s="26"/>
      <c r="C76" s="26"/>
      <c r="D76" s="67"/>
      <c r="E76" s="67"/>
      <c r="F76" s="68"/>
      <c r="H76" s="66"/>
      <c r="I76" s="26"/>
      <c r="L76" s="70"/>
      <c r="N76" s="71"/>
      <c r="O76" s="72"/>
      <c r="P76" s="26"/>
      <c r="Q76" s="26"/>
      <c r="R76" s="26"/>
      <c r="S76" s="26"/>
    </row>
    <row r="77" spans="1:19" s="69" customFormat="1">
      <c r="A77" s="66"/>
      <c r="B77" s="26"/>
      <c r="C77" s="26"/>
      <c r="D77" s="67"/>
      <c r="E77" s="67"/>
      <c r="F77" s="68"/>
      <c r="H77" s="66"/>
      <c r="I77" s="26"/>
      <c r="L77" s="67"/>
      <c r="N77" s="71"/>
      <c r="O77" s="72"/>
      <c r="P77" s="26"/>
      <c r="Q77" s="26"/>
      <c r="R77" s="26"/>
      <c r="S77" s="26"/>
    </row>
    <row r="78" spans="1:19" s="69" customFormat="1">
      <c r="A78" s="66"/>
      <c r="B78" s="26"/>
      <c r="C78" s="26"/>
      <c r="D78" s="67"/>
      <c r="E78" s="67"/>
      <c r="F78" s="68"/>
      <c r="H78" s="66"/>
      <c r="I78" s="26"/>
      <c r="L78" s="67"/>
      <c r="N78" s="71"/>
      <c r="O78" s="72"/>
      <c r="P78" s="26"/>
      <c r="Q78" s="26"/>
      <c r="R78" s="26"/>
      <c r="S78" s="26"/>
    </row>
    <row r="79" spans="1:19" s="69" customFormat="1">
      <c r="A79" s="66"/>
      <c r="B79" s="26"/>
      <c r="C79" s="26"/>
      <c r="D79" s="67"/>
      <c r="E79" s="67"/>
      <c r="F79" s="68"/>
      <c r="H79" s="66"/>
      <c r="I79" s="26"/>
      <c r="L79" s="67"/>
      <c r="N79" s="71"/>
      <c r="O79" s="72"/>
      <c r="P79" s="26"/>
      <c r="Q79" s="26"/>
      <c r="R79" s="26"/>
      <c r="S79" s="26"/>
    </row>
    <row r="80" spans="1:19" s="69" customFormat="1">
      <c r="A80" s="66"/>
      <c r="B80" s="26"/>
      <c r="C80" s="26"/>
      <c r="D80" s="67"/>
      <c r="E80" s="67"/>
      <c r="F80" s="68"/>
      <c r="H80" s="66"/>
      <c r="I80" s="26"/>
      <c r="L80" s="67"/>
      <c r="N80" s="71"/>
      <c r="O80" s="72"/>
      <c r="P80" s="26"/>
      <c r="Q80" s="26"/>
      <c r="R80" s="26"/>
      <c r="S80" s="26"/>
    </row>
    <row r="81" spans="2:19"/>
    <row r="82" spans="2:19"/>
    <row r="83" spans="2:19"/>
    <row r="84" spans="2:19"/>
    <row r="85" spans="2:19"/>
    <row r="86" spans="2:19"/>
    <row r="87" spans="2:19"/>
    <row r="88" spans="2:19"/>
    <row r="89" spans="2:19"/>
    <row r="90" spans="2:19" s="66" customFormat="1">
      <c r="B90" s="26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2:19" s="66" customFormat="1">
      <c r="B91" s="26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2:19" s="66" customFormat="1">
      <c r="B92" s="26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2:19" s="66" customFormat="1">
      <c r="B93" s="26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2:19" s="66" customFormat="1">
      <c r="B94" s="26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2:19" s="66" customFormat="1">
      <c r="B95" s="26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2:19" s="66" customFormat="1">
      <c r="B96" s="26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2:19" s="66" customFormat="1">
      <c r="B97" s="26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2:19" s="66" customFormat="1">
      <c r="B98" s="26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2:19" s="66" customFormat="1">
      <c r="B99" s="26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2:19" s="66" customFormat="1">
      <c r="B100" s="26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2:19" s="66" customFormat="1">
      <c r="B101" s="26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2:19" s="66" customFormat="1">
      <c r="B102" s="26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2:19" s="66" customFormat="1">
      <c r="B103" s="26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2:19" s="66" customFormat="1">
      <c r="B104" s="26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2:19" s="66" customFormat="1">
      <c r="B105" s="26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2:19" s="66" customFormat="1">
      <c r="B106" s="26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2:19" s="66" customFormat="1">
      <c r="B107" s="26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2:19" s="66" customFormat="1">
      <c r="B108" s="26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2:19" s="66" customFormat="1">
      <c r="B109" s="26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2:19" s="66" customFormat="1">
      <c r="B110" s="26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2:19" s="66" customFormat="1">
      <c r="B111" s="26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2:19" s="66" customFormat="1">
      <c r="B112" s="26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2:19" s="66" customFormat="1">
      <c r="B113" s="26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2:19" s="66" customFormat="1">
      <c r="B114" s="26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2:19" s="66" customFormat="1">
      <c r="B115" s="26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2:19" s="66" customFormat="1">
      <c r="B116" s="26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2:19" s="66" customFormat="1">
      <c r="B117" s="26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2:19" s="66" customFormat="1">
      <c r="B118" s="26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2:19" s="66" customFormat="1">
      <c r="B119" s="26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2:19" s="66" customFormat="1">
      <c r="B120" s="26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2:19" s="66" customFormat="1">
      <c r="B121" s="26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2:19" s="66" customFormat="1">
      <c r="B122" s="26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2:19" s="66" customFormat="1">
      <c r="B123" s="26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2:19" s="66" customFormat="1">
      <c r="B124" s="26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2:19" s="66" customFormat="1">
      <c r="B125" s="26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2:19" s="66" customFormat="1">
      <c r="B126" s="26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2:19" s="66" customFormat="1">
      <c r="B127" s="26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2:19" s="66" customFormat="1">
      <c r="B128" s="26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2:19" s="66" customFormat="1">
      <c r="B129" s="26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2:19" s="66" customFormat="1">
      <c r="B130" s="26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2:19" s="66" customFormat="1">
      <c r="B131" s="26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2:19" s="66" customFormat="1">
      <c r="B132" s="26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2:19" s="66" customFormat="1">
      <c r="B133" s="26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2:19" s="66" customFormat="1">
      <c r="B134" s="26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2:19" s="66" customFormat="1">
      <c r="B135" s="26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2:19" s="66" customFormat="1">
      <c r="B136" s="26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2:19" s="66" customFormat="1">
      <c r="B137" s="26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2:19" s="66" customFormat="1">
      <c r="B138" s="26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2:19" s="66" customFormat="1">
      <c r="B139" s="26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2:19" s="66" customFormat="1">
      <c r="B140" s="26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2:19" s="66" customFormat="1">
      <c r="B141" s="26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2:19" s="66" customFormat="1">
      <c r="B142" s="26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2:19" s="66" customFormat="1">
      <c r="B143" s="26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2:19" s="66" customFormat="1">
      <c r="B144" s="26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2:19" s="66" customFormat="1">
      <c r="B145" s="26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2:19" s="66" customFormat="1">
      <c r="B146" s="26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2:19" s="66" customFormat="1">
      <c r="B147" s="26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2:19" s="66" customFormat="1">
      <c r="B148" s="26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2:19" s="66" customFormat="1">
      <c r="B149" s="26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2:19" s="66" customFormat="1">
      <c r="B150" s="26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2:19" s="66" customFormat="1">
      <c r="B151" s="26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2:19" s="66" customFormat="1">
      <c r="B152" s="26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2:19" s="66" customFormat="1">
      <c r="B153" s="26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2:19" s="66" customFormat="1">
      <c r="B154" s="26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2:19" s="66" customFormat="1">
      <c r="B155" s="26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2:19" s="66" customFormat="1">
      <c r="B156" s="26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2:19" s="66" customFormat="1">
      <c r="B157" s="26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2:19" s="66" customFormat="1">
      <c r="B158" s="26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2:19" s="66" customFormat="1">
      <c r="B159" s="26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2:19" s="66" customFormat="1">
      <c r="B160" s="26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2:19" s="66" customFormat="1">
      <c r="B161" s="26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2:19" s="66" customFormat="1">
      <c r="B162" s="26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2:19" s="66" customFormat="1">
      <c r="B163" s="26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2:19" s="66" customFormat="1">
      <c r="B164" s="26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2:19" s="66" customFormat="1">
      <c r="B165" s="26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2:19" s="66" customFormat="1">
      <c r="B166" s="26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2:19" s="66" customFormat="1">
      <c r="B167" s="26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2:19" s="66" customFormat="1">
      <c r="B168" s="26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2:19" s="66" customFormat="1">
      <c r="B169" s="26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2:19" s="66" customFormat="1">
      <c r="B170" s="26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2:19" s="66" customFormat="1">
      <c r="B171" s="26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2:19" s="66" customFormat="1">
      <c r="B172" s="26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2:19" s="66" customFormat="1">
      <c r="B173" s="26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2:19" s="66" customFormat="1">
      <c r="B174" s="26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2:19" s="66" customFormat="1">
      <c r="B175" s="26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2:19" s="66" customFormat="1">
      <c r="B176" s="26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2:19" s="66" customFormat="1">
      <c r="B177" s="26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2:19" s="66" customFormat="1">
      <c r="B178" s="26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2:19" s="66" customFormat="1">
      <c r="B179" s="26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2:19" s="66" customFormat="1">
      <c r="B180" s="26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2:19" s="66" customFormat="1">
      <c r="B181" s="26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2:19" s="66" customFormat="1">
      <c r="B182" s="26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2:19" s="66" customFormat="1">
      <c r="B183" s="26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2:19" s="66" customFormat="1">
      <c r="B184" s="26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2:19" s="66" customFormat="1">
      <c r="B185" s="26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2:19" s="66" customFormat="1">
      <c r="B186" s="26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2:19" s="66" customFormat="1">
      <c r="B187" s="26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2:19" s="66" customFormat="1">
      <c r="B188" s="26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2:19" s="66" customFormat="1">
      <c r="B189" s="26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2:19" s="66" customFormat="1">
      <c r="B190" s="26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2:19" s="66" customFormat="1">
      <c r="B191" s="26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2:19" s="66" customFormat="1">
      <c r="B192" s="26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2:19" s="66" customFormat="1">
      <c r="B193" s="26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2:19" s="66" customFormat="1">
      <c r="B194" s="26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2:19" s="66" customFormat="1">
      <c r="B195" s="26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2:19" s="66" customFormat="1">
      <c r="B196" s="26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2:19" s="66" customFormat="1">
      <c r="B197" s="26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2:19" s="66" customFormat="1">
      <c r="B198" s="26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2:19" s="66" customFormat="1">
      <c r="B199" s="26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2:19" s="66" customFormat="1">
      <c r="B200" s="26"/>
      <c r="C200" s="26"/>
      <c r="D200" s="67"/>
      <c r="E200" s="67"/>
      <c r="F200" s="26"/>
      <c r="G200" s="69"/>
      <c r="I200" s="26"/>
      <c r="J200" s="69"/>
      <c r="K200" s="69"/>
      <c r="L200" s="67"/>
      <c r="M200" s="69"/>
      <c r="N200" s="71"/>
      <c r="O200" s="72"/>
      <c r="P200" s="26"/>
      <c r="Q200" s="26"/>
      <c r="R200" s="26"/>
      <c r="S200" s="26"/>
    </row>
    <row r="201" spans="2:19" s="66" customFormat="1">
      <c r="B201" s="26"/>
      <c r="C201" s="26"/>
      <c r="D201" s="67"/>
      <c r="E201" s="67"/>
      <c r="F201" s="26"/>
      <c r="G201" s="69"/>
      <c r="I201" s="26"/>
      <c r="J201" s="69"/>
      <c r="K201" s="69"/>
      <c r="L201" s="67"/>
      <c r="M201" s="69"/>
      <c r="N201" s="71"/>
      <c r="O201" s="72"/>
      <c r="P201" s="26"/>
      <c r="Q201" s="26"/>
      <c r="R201" s="26"/>
      <c r="S201" s="26"/>
    </row>
    <row r="202" spans="2:19" s="66" customFormat="1">
      <c r="B202" s="26"/>
      <c r="C202" s="26"/>
      <c r="D202" s="67"/>
      <c r="E202" s="67"/>
      <c r="F202" s="26"/>
      <c r="G202" s="69"/>
      <c r="I202" s="26"/>
      <c r="J202" s="69"/>
      <c r="K202" s="69"/>
      <c r="L202" s="67"/>
      <c r="M202" s="69"/>
      <c r="N202" s="71"/>
      <c r="O202" s="72"/>
      <c r="P202" s="26"/>
      <c r="Q202" s="26"/>
      <c r="R202" s="26"/>
      <c r="S202" s="26"/>
    </row>
    <row r="203" spans="2:19" s="66" customFormat="1">
      <c r="B203" s="26"/>
      <c r="C203" s="26"/>
      <c r="D203" s="67"/>
      <c r="E203" s="67"/>
      <c r="F203" s="26"/>
      <c r="G203" s="69"/>
      <c r="I203" s="26"/>
      <c r="J203" s="69"/>
      <c r="K203" s="69"/>
      <c r="L203" s="67"/>
      <c r="M203" s="69"/>
      <c r="N203" s="71"/>
      <c r="O203" s="72"/>
      <c r="P203" s="26"/>
      <c r="Q203" s="26"/>
      <c r="R203" s="26"/>
      <c r="S203" s="26"/>
    </row>
    <row r="204" spans="2:19" s="66" customFormat="1">
      <c r="B204" s="26"/>
      <c r="C204" s="26"/>
      <c r="D204" s="67"/>
      <c r="E204" s="67"/>
      <c r="F204" s="26"/>
      <c r="G204" s="69"/>
      <c r="I204" s="26"/>
      <c r="J204" s="69"/>
      <c r="K204" s="69"/>
      <c r="L204" s="67"/>
      <c r="M204" s="69"/>
      <c r="N204" s="71"/>
      <c r="O204" s="72"/>
      <c r="P204" s="26"/>
      <c r="Q204" s="26"/>
      <c r="R204" s="26"/>
      <c r="S204" s="26"/>
    </row>
    <row r="205" spans="2:19" s="66" customFormat="1">
      <c r="B205" s="26"/>
      <c r="C205" s="26"/>
      <c r="D205" s="67"/>
      <c r="E205" s="67"/>
      <c r="F205" s="26"/>
      <c r="G205" s="69"/>
      <c r="I205" s="26"/>
      <c r="J205" s="69"/>
      <c r="K205" s="69"/>
      <c r="L205" s="67"/>
      <c r="M205" s="69"/>
      <c r="N205" s="71"/>
      <c r="O205" s="72"/>
      <c r="P205" s="26"/>
      <c r="Q205" s="26"/>
      <c r="R205" s="26"/>
      <c r="S205" s="26"/>
    </row>
    <row r="206" spans="2:19" s="66" customFormat="1">
      <c r="B206" s="26"/>
      <c r="C206" s="26"/>
      <c r="D206" s="67"/>
      <c r="E206" s="67"/>
      <c r="F206" s="26"/>
      <c r="G206" s="69"/>
      <c r="I206" s="26"/>
      <c r="J206" s="69"/>
      <c r="K206" s="69"/>
      <c r="L206" s="67"/>
      <c r="M206" s="69"/>
      <c r="N206" s="71"/>
      <c r="O206" s="72"/>
      <c r="P206" s="26"/>
      <c r="Q206" s="26"/>
      <c r="R206" s="26"/>
      <c r="S206" s="26"/>
    </row>
    <row r="207" spans="2:19" s="66" customFormat="1">
      <c r="B207" s="26"/>
      <c r="C207" s="26"/>
      <c r="D207" s="67"/>
      <c r="E207" s="67"/>
      <c r="F207" s="26"/>
      <c r="G207" s="69"/>
      <c r="I207" s="26"/>
      <c r="J207" s="69"/>
      <c r="K207" s="69"/>
      <c r="L207" s="67"/>
      <c r="M207" s="69"/>
      <c r="N207" s="71"/>
      <c r="O207" s="72"/>
      <c r="P207" s="26"/>
      <c r="Q207" s="26"/>
      <c r="R207" s="26"/>
      <c r="S207" s="26"/>
    </row>
    <row r="208" spans="2:19" s="66" customFormat="1">
      <c r="B208" s="26"/>
      <c r="C208" s="26"/>
      <c r="D208" s="67"/>
      <c r="E208" s="67"/>
      <c r="F208" s="26"/>
      <c r="G208" s="69"/>
      <c r="I208" s="26"/>
      <c r="J208" s="69"/>
      <c r="K208" s="69"/>
      <c r="L208" s="67"/>
      <c r="M208" s="69"/>
      <c r="N208" s="71"/>
      <c r="O208" s="72"/>
      <c r="P208" s="26"/>
      <c r="Q208" s="26"/>
      <c r="R208" s="26"/>
      <c r="S208" s="26"/>
    </row>
    <row r="209" spans="2:19" s="66" customFormat="1">
      <c r="B209" s="26"/>
      <c r="C209" s="26"/>
      <c r="D209" s="67"/>
      <c r="E209" s="67"/>
      <c r="F209" s="26"/>
      <c r="G209" s="69"/>
      <c r="I209" s="26"/>
      <c r="J209" s="69"/>
      <c r="K209" s="69"/>
      <c r="L209" s="67"/>
      <c r="M209" s="69"/>
      <c r="N209" s="71"/>
      <c r="O209" s="72"/>
      <c r="P209" s="26"/>
      <c r="Q209" s="26"/>
      <c r="R209" s="26"/>
      <c r="S209" s="26"/>
    </row>
    <row r="210" spans="2:19" s="66" customFormat="1">
      <c r="B210" s="26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2:19" s="66" customFormat="1">
      <c r="B211" s="26"/>
      <c r="C211" s="26"/>
      <c r="D211" s="67"/>
      <c r="E211" s="67"/>
      <c r="F211" s="26"/>
      <c r="G211" s="69"/>
      <c r="I211" s="26"/>
      <c r="J211" s="69"/>
      <c r="K211" s="69"/>
      <c r="L211" s="67"/>
      <c r="M211" s="69"/>
      <c r="N211" s="71"/>
      <c r="O211" s="72"/>
      <c r="P211" s="26"/>
      <c r="Q211" s="26"/>
      <c r="R211" s="26"/>
      <c r="S211" s="26"/>
    </row>
    <row r="212" spans="2:19" s="66" customFormat="1">
      <c r="B212" s="26"/>
      <c r="C212" s="26"/>
      <c r="D212" s="67"/>
      <c r="E212" s="67"/>
      <c r="F212" s="26"/>
      <c r="G212" s="69"/>
      <c r="I212" s="26"/>
      <c r="J212" s="69"/>
      <c r="K212" s="69"/>
      <c r="L212" s="67"/>
      <c r="M212" s="69"/>
      <c r="N212" s="71"/>
      <c r="O212" s="72"/>
      <c r="P212" s="26"/>
      <c r="Q212" s="26"/>
      <c r="R212" s="26"/>
      <c r="S212" s="26"/>
    </row>
    <row r="213" spans="2:19" s="66" customFormat="1">
      <c r="B213" s="26"/>
      <c r="C213" s="26"/>
      <c r="D213" s="67"/>
      <c r="E213" s="67"/>
      <c r="F213" s="26"/>
      <c r="G213" s="69"/>
      <c r="I213" s="26"/>
      <c r="J213" s="69"/>
      <c r="K213" s="69"/>
      <c r="L213" s="67"/>
      <c r="M213" s="69"/>
      <c r="N213" s="71"/>
      <c r="O213" s="72"/>
      <c r="P213" s="26"/>
      <c r="Q213" s="26"/>
      <c r="R213" s="26"/>
      <c r="S213" s="26"/>
    </row>
    <row r="214" spans="2:19" s="66" customFormat="1">
      <c r="B214" s="26"/>
      <c r="C214" s="26"/>
      <c r="D214" s="67"/>
      <c r="E214" s="67"/>
      <c r="F214" s="26"/>
      <c r="G214" s="69"/>
      <c r="I214" s="26"/>
      <c r="J214" s="69"/>
      <c r="K214" s="69"/>
      <c r="L214" s="67"/>
      <c r="M214" s="69"/>
      <c r="N214" s="71"/>
      <c r="O214" s="72"/>
      <c r="P214" s="26"/>
      <c r="Q214" s="26"/>
      <c r="R214" s="26"/>
      <c r="S214" s="26"/>
    </row>
    <row r="215" spans="2:19" s="66" customFormat="1">
      <c r="B215" s="26"/>
      <c r="C215" s="26"/>
      <c r="D215" s="67"/>
      <c r="E215" s="67"/>
      <c r="F215" s="26"/>
      <c r="G215" s="69"/>
      <c r="I215" s="26"/>
      <c r="J215" s="69"/>
      <c r="K215" s="69"/>
      <c r="L215" s="67"/>
      <c r="M215" s="69"/>
      <c r="N215" s="71"/>
      <c r="O215" s="72"/>
      <c r="P215" s="26"/>
      <c r="Q215" s="26"/>
      <c r="R215" s="26"/>
      <c r="S215" s="26"/>
    </row>
    <row r="216" spans="2:19" s="66" customFormat="1">
      <c r="B216" s="26"/>
      <c r="C216" s="26"/>
      <c r="D216" s="67"/>
      <c r="E216" s="67"/>
      <c r="F216" s="26"/>
      <c r="G216" s="69"/>
      <c r="I216" s="26"/>
      <c r="J216" s="69"/>
      <c r="K216" s="69"/>
      <c r="L216" s="67"/>
      <c r="M216" s="69"/>
      <c r="N216" s="71"/>
      <c r="O216" s="72"/>
      <c r="P216" s="26"/>
      <c r="Q216" s="26"/>
      <c r="R216" s="26"/>
      <c r="S216" s="26"/>
    </row>
    <row r="217" spans="2:19" s="66" customFormat="1">
      <c r="B217" s="26"/>
      <c r="C217" s="26"/>
      <c r="D217" s="67"/>
      <c r="E217" s="67"/>
      <c r="F217" s="26"/>
      <c r="G217" s="69"/>
      <c r="I217" s="26"/>
      <c r="J217" s="69"/>
      <c r="K217" s="69"/>
      <c r="L217" s="67"/>
      <c r="M217" s="69"/>
      <c r="N217" s="71"/>
      <c r="O217" s="72"/>
      <c r="P217" s="26"/>
      <c r="Q217" s="26"/>
      <c r="R217" s="26"/>
      <c r="S217" s="26"/>
    </row>
    <row r="218" spans="2:19" s="66" customFormat="1">
      <c r="B218" s="26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2:19" s="66" customFormat="1">
      <c r="B219" s="26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2:19" s="66" customFormat="1">
      <c r="B220" s="26"/>
      <c r="C220" s="26"/>
      <c r="D220" s="67"/>
      <c r="E220" s="67"/>
      <c r="F220" s="26"/>
      <c r="G220" s="69"/>
      <c r="I220" s="26"/>
      <c r="J220" s="69"/>
      <c r="K220" s="69"/>
      <c r="L220" s="67"/>
      <c r="M220" s="69"/>
      <c r="N220" s="71"/>
      <c r="O220" s="72"/>
      <c r="P220" s="26"/>
      <c r="Q220" s="26"/>
      <c r="R220" s="26"/>
      <c r="S220" s="26"/>
    </row>
    <row r="221" spans="2:19" s="66" customFormat="1">
      <c r="B221" s="26"/>
      <c r="C221" s="26"/>
      <c r="D221" s="67"/>
      <c r="E221" s="67"/>
      <c r="F221" s="26"/>
      <c r="G221" s="69"/>
      <c r="I221" s="26"/>
      <c r="J221" s="69"/>
      <c r="K221" s="69"/>
      <c r="L221" s="67"/>
      <c r="M221" s="69"/>
      <c r="N221" s="71"/>
      <c r="O221" s="72"/>
      <c r="P221" s="26"/>
      <c r="Q221" s="26"/>
      <c r="R221" s="26"/>
      <c r="S221" s="26"/>
    </row>
    <row r="222" spans="2:19" s="66" customFormat="1">
      <c r="B222" s="26"/>
      <c r="C222" s="26"/>
      <c r="D222" s="67"/>
      <c r="E222" s="67"/>
      <c r="F222" s="26"/>
      <c r="G222" s="69"/>
      <c r="I222" s="26"/>
      <c r="J222" s="69"/>
      <c r="K222" s="69"/>
      <c r="L222" s="67"/>
      <c r="M222" s="69"/>
      <c r="N222" s="71"/>
      <c r="O222" s="72"/>
      <c r="P222" s="26"/>
      <c r="Q222" s="26"/>
      <c r="R222" s="26"/>
      <c r="S222" s="26"/>
    </row>
    <row r="223" spans="2:19" s="66" customFormat="1">
      <c r="B223" s="26"/>
      <c r="C223" s="26"/>
      <c r="D223" s="67"/>
      <c r="E223" s="67"/>
      <c r="F223" s="26"/>
      <c r="G223" s="69"/>
      <c r="I223" s="26"/>
      <c r="J223" s="69"/>
      <c r="K223" s="69"/>
      <c r="L223" s="67"/>
      <c r="M223" s="69"/>
      <c r="N223" s="71"/>
      <c r="O223" s="72"/>
      <c r="P223" s="26"/>
      <c r="Q223" s="26"/>
      <c r="R223" s="26"/>
      <c r="S223" s="26"/>
    </row>
    <row r="224" spans="2:19" s="66" customFormat="1">
      <c r="B224" s="26"/>
      <c r="C224" s="26"/>
      <c r="D224" s="67"/>
      <c r="E224" s="67"/>
      <c r="F224" s="26"/>
      <c r="G224" s="69"/>
      <c r="I224" s="26"/>
      <c r="J224" s="69"/>
      <c r="K224" s="69"/>
      <c r="L224" s="67"/>
      <c r="M224" s="69"/>
      <c r="N224" s="71"/>
      <c r="O224" s="72"/>
      <c r="P224" s="26"/>
      <c r="Q224" s="26"/>
      <c r="R224" s="26"/>
      <c r="S224" s="26"/>
    </row>
    <row r="225" spans="2:19" s="66" customFormat="1">
      <c r="B225" s="26"/>
      <c r="C225" s="26"/>
      <c r="D225" s="67"/>
      <c r="E225" s="67"/>
      <c r="F225" s="26"/>
      <c r="G225" s="69"/>
      <c r="I225" s="26"/>
      <c r="J225" s="69"/>
      <c r="K225" s="69"/>
      <c r="L225" s="67"/>
      <c r="M225" s="69"/>
      <c r="N225" s="71"/>
      <c r="O225" s="72"/>
      <c r="P225" s="26"/>
      <c r="Q225" s="26"/>
      <c r="R225" s="26"/>
      <c r="S225" s="26"/>
    </row>
    <row r="226" spans="2:19" s="66" customFormat="1">
      <c r="B226" s="26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2:19"/>
    <row r="228" spans="2:19"/>
    <row r="229" spans="2:19"/>
    <row r="230" spans="2:19"/>
    <row r="231" spans="2:19"/>
    <row r="232" spans="2:19" s="66" customFormat="1">
      <c r="B232" s="26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2:19" s="66" customFormat="1">
      <c r="B233" s="26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2:19" s="66" customFormat="1">
      <c r="B234" s="26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2:19" s="66" customFormat="1">
      <c r="B235" s="26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2:19" s="66" customFormat="1">
      <c r="B236" s="26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2:19" s="66" customFormat="1">
      <c r="B237" s="26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2:19" s="66" customFormat="1">
      <c r="B238" s="26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2:19" s="66" customFormat="1">
      <c r="B239" s="26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2:19" s="66" customFormat="1">
      <c r="B240" s="26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2:19" s="66" customFormat="1">
      <c r="B241" s="26"/>
      <c r="C241" s="26"/>
      <c r="D241" s="67"/>
      <c r="E241" s="67"/>
      <c r="F241" s="26"/>
      <c r="G241" s="69"/>
      <c r="I241" s="26"/>
      <c r="J241" s="69"/>
      <c r="K241" s="69"/>
      <c r="L241" s="67"/>
      <c r="M241" s="69"/>
      <c r="N241" s="71"/>
      <c r="O241" s="72"/>
      <c r="P241" s="26"/>
      <c r="Q241" s="26"/>
      <c r="R241" s="26"/>
      <c r="S241" s="26"/>
    </row>
    <row r="242" spans="2:19" s="66" customFormat="1">
      <c r="B242" s="26"/>
      <c r="C242" s="26"/>
      <c r="D242" s="67"/>
      <c r="E242" s="67"/>
      <c r="F242" s="26"/>
      <c r="G242" s="69"/>
      <c r="I242" s="26"/>
      <c r="J242" s="69"/>
      <c r="K242" s="69"/>
      <c r="L242" s="67"/>
      <c r="M242" s="69"/>
      <c r="N242" s="71"/>
      <c r="O242" s="72"/>
      <c r="P242" s="26"/>
      <c r="Q242" s="26"/>
      <c r="R242" s="26"/>
      <c r="S242" s="26"/>
    </row>
    <row r="243" spans="2:19" s="66" customFormat="1">
      <c r="B243" s="26"/>
      <c r="C243" s="26"/>
      <c r="D243" s="67"/>
      <c r="E243" s="67"/>
      <c r="F243" s="26"/>
      <c r="G243" s="69"/>
      <c r="I243" s="26"/>
      <c r="J243" s="69"/>
      <c r="K243" s="69"/>
      <c r="L243" s="67"/>
      <c r="M243" s="69"/>
      <c r="N243" s="71"/>
      <c r="O243" s="72"/>
      <c r="P243" s="26"/>
      <c r="Q243" s="26"/>
      <c r="R243" s="26"/>
      <c r="S243" s="26"/>
    </row>
    <row r="244" spans="2:19" s="66" customFormat="1">
      <c r="B244" s="26"/>
      <c r="C244" s="26"/>
      <c r="D244" s="67"/>
      <c r="E244" s="67"/>
      <c r="F244" s="26"/>
      <c r="G244" s="69"/>
      <c r="I244" s="26"/>
      <c r="J244" s="69"/>
      <c r="K244" s="69"/>
      <c r="L244" s="67"/>
      <c r="M244" s="69"/>
      <c r="N244" s="71"/>
      <c r="O244" s="72"/>
      <c r="P244" s="26"/>
      <c r="Q244" s="26"/>
      <c r="R244" s="26"/>
      <c r="S244" s="26"/>
    </row>
    <row r="245" spans="2:19" s="66" customFormat="1">
      <c r="B245" s="26"/>
      <c r="C245" s="26"/>
      <c r="D245" s="67"/>
      <c r="E245" s="67"/>
      <c r="F245" s="26"/>
      <c r="G245" s="69"/>
      <c r="I245" s="26"/>
      <c r="J245" s="69"/>
      <c r="K245" s="69"/>
      <c r="L245" s="67"/>
      <c r="M245" s="69"/>
      <c r="N245" s="71"/>
      <c r="O245" s="72"/>
      <c r="P245" s="26"/>
      <c r="Q245" s="26"/>
      <c r="R245" s="26"/>
      <c r="S245" s="26"/>
    </row>
    <row r="246" spans="2:19" s="66" customFormat="1">
      <c r="B246" s="26"/>
      <c r="C246" s="26"/>
      <c r="D246" s="67"/>
      <c r="E246" s="67"/>
      <c r="F246" s="26"/>
      <c r="G246" s="69"/>
      <c r="I246" s="26"/>
      <c r="J246" s="69"/>
      <c r="K246" s="69"/>
      <c r="L246" s="67"/>
      <c r="M246" s="69"/>
      <c r="N246" s="71"/>
      <c r="O246" s="72"/>
      <c r="P246" s="26"/>
      <c r="Q246" s="26"/>
      <c r="R246" s="26"/>
      <c r="S246" s="26"/>
    </row>
    <row r="247" spans="2:19" s="66" customFormat="1">
      <c r="B247" s="26"/>
      <c r="C247" s="26"/>
      <c r="D247" s="67"/>
      <c r="E247" s="67"/>
      <c r="F247" s="26"/>
      <c r="G247" s="69"/>
      <c r="I247" s="26"/>
      <c r="J247" s="69"/>
      <c r="K247" s="69"/>
      <c r="L247" s="67"/>
      <c r="M247" s="69"/>
      <c r="N247" s="71"/>
      <c r="O247" s="72"/>
      <c r="P247" s="26"/>
      <c r="Q247" s="26"/>
      <c r="R247" s="26"/>
      <c r="S247" s="26"/>
    </row>
    <row r="248" spans="2:19" s="66" customFormat="1">
      <c r="B248" s="26"/>
      <c r="C248" s="26"/>
      <c r="D248" s="67"/>
      <c r="E248" s="67"/>
      <c r="F248" s="26"/>
      <c r="G248" s="69"/>
      <c r="I248" s="26"/>
      <c r="J248" s="69"/>
      <c r="K248" s="69"/>
      <c r="L248" s="67"/>
      <c r="M248" s="69"/>
      <c r="N248" s="71"/>
      <c r="O248" s="72"/>
      <c r="P248" s="26"/>
      <c r="Q248" s="26"/>
      <c r="R248" s="26"/>
      <c r="S248" s="26"/>
    </row>
    <row r="249" spans="2:19" s="66" customFormat="1">
      <c r="B249" s="26"/>
      <c r="C249" s="26"/>
      <c r="D249" s="67"/>
      <c r="E249" s="67"/>
      <c r="F249" s="26"/>
      <c r="G249" s="69"/>
      <c r="I249" s="26"/>
      <c r="J249" s="69"/>
      <c r="K249" s="69"/>
      <c r="L249" s="67"/>
      <c r="M249" s="69"/>
      <c r="N249" s="71"/>
      <c r="O249" s="72"/>
      <c r="P249" s="26"/>
      <c r="Q249" s="26"/>
      <c r="R249" s="26"/>
      <c r="S249" s="26"/>
    </row>
    <row r="250" spans="2:19" s="66" customFormat="1">
      <c r="B250" s="26"/>
      <c r="C250" s="26"/>
      <c r="D250" s="67"/>
      <c r="E250" s="67"/>
      <c r="F250" s="26"/>
      <c r="G250" s="69"/>
      <c r="I250" s="26"/>
      <c r="J250" s="69"/>
      <c r="K250" s="69"/>
      <c r="L250" s="67"/>
      <c r="M250" s="69"/>
      <c r="N250" s="71"/>
      <c r="O250" s="72"/>
      <c r="P250" s="26"/>
      <c r="Q250" s="26"/>
      <c r="R250" s="26"/>
      <c r="S250" s="26"/>
    </row>
    <row r="251" spans="2:19" s="66" customFormat="1">
      <c r="B251" s="26"/>
      <c r="C251" s="26"/>
      <c r="D251" s="67"/>
      <c r="E251" s="67"/>
      <c r="F251" s="26"/>
      <c r="G251" s="69"/>
      <c r="I251" s="26"/>
      <c r="J251" s="69"/>
      <c r="K251" s="69"/>
      <c r="L251" s="67"/>
      <c r="M251" s="69"/>
      <c r="N251" s="71"/>
      <c r="O251" s="72"/>
      <c r="P251" s="26"/>
      <c r="Q251" s="26"/>
      <c r="R251" s="26"/>
      <c r="S251" s="26"/>
    </row>
    <row r="252" spans="2:19" s="66" customFormat="1">
      <c r="B252" s="26"/>
      <c r="C252" s="26"/>
      <c r="D252" s="67"/>
      <c r="E252" s="67"/>
      <c r="F252" s="26"/>
      <c r="G252" s="69"/>
      <c r="I252" s="26"/>
      <c r="J252" s="69"/>
      <c r="K252" s="69"/>
      <c r="L252" s="67"/>
      <c r="M252" s="69"/>
      <c r="N252" s="71"/>
      <c r="O252" s="72"/>
      <c r="P252" s="26"/>
      <c r="Q252" s="26"/>
      <c r="R252" s="26"/>
      <c r="S252" s="26"/>
    </row>
    <row r="253" spans="2:19" s="66" customFormat="1">
      <c r="B253" s="26"/>
      <c r="C253" s="26"/>
      <c r="D253" s="67"/>
      <c r="E253" s="67"/>
      <c r="F253" s="26"/>
      <c r="G253" s="69"/>
      <c r="I253" s="26"/>
      <c r="J253" s="69"/>
      <c r="K253" s="69"/>
      <c r="L253" s="67"/>
      <c r="M253" s="69"/>
      <c r="N253" s="71"/>
      <c r="O253" s="72"/>
      <c r="P253" s="26"/>
      <c r="Q253" s="26"/>
      <c r="R253" s="26"/>
      <c r="S253" s="26"/>
    </row>
    <row r="254" spans="2:19" s="66" customFormat="1">
      <c r="B254" s="26"/>
      <c r="C254" s="26"/>
      <c r="D254" s="67"/>
      <c r="E254" s="67"/>
      <c r="F254" s="26"/>
      <c r="G254" s="69"/>
      <c r="I254" s="26"/>
      <c r="J254" s="69"/>
      <c r="K254" s="69"/>
      <c r="L254" s="67"/>
      <c r="M254" s="69"/>
      <c r="N254" s="71"/>
      <c r="O254" s="72"/>
      <c r="P254" s="26"/>
      <c r="Q254" s="26"/>
      <c r="R254" s="26"/>
      <c r="S254" s="26"/>
    </row>
    <row r="255" spans="2:19" s="66" customFormat="1">
      <c r="B255" s="26"/>
      <c r="C255" s="26"/>
      <c r="D255" s="67"/>
      <c r="E255" s="67"/>
      <c r="F255" s="26"/>
      <c r="G255" s="69"/>
      <c r="I255" s="26"/>
      <c r="J255" s="69"/>
      <c r="K255" s="69"/>
      <c r="L255" s="67"/>
      <c r="M255" s="69"/>
      <c r="N255" s="71"/>
      <c r="O255" s="72"/>
      <c r="P255" s="26"/>
      <c r="Q255" s="26"/>
      <c r="R255" s="26"/>
      <c r="S255" s="26"/>
    </row>
    <row r="256" spans="2:19" s="66" customFormat="1">
      <c r="B256" s="26"/>
      <c r="C256" s="26"/>
      <c r="D256" s="67"/>
      <c r="E256" s="67"/>
      <c r="F256" s="26"/>
      <c r="G256" s="69"/>
      <c r="I256" s="26"/>
      <c r="J256" s="69"/>
      <c r="K256" s="69"/>
      <c r="L256" s="67"/>
      <c r="M256" s="69"/>
      <c r="N256" s="71"/>
      <c r="O256" s="72"/>
      <c r="P256" s="26"/>
      <c r="Q256" s="26"/>
      <c r="R256" s="26"/>
      <c r="S256" s="26"/>
    </row>
    <row r="257" spans="2:19" s="66" customFormat="1">
      <c r="B257" s="26"/>
      <c r="C257" s="26"/>
      <c r="D257" s="67"/>
      <c r="E257" s="67"/>
      <c r="F257" s="26"/>
      <c r="G257" s="69"/>
      <c r="I257" s="26"/>
      <c r="J257" s="69"/>
      <c r="K257" s="69"/>
      <c r="L257" s="67"/>
      <c r="M257" s="69"/>
      <c r="N257" s="71"/>
      <c r="O257" s="72"/>
      <c r="P257" s="26"/>
      <c r="Q257" s="26"/>
      <c r="R257" s="26"/>
      <c r="S257" s="26"/>
    </row>
    <row r="258" spans="2:19" s="66" customFormat="1">
      <c r="B258" s="26"/>
      <c r="C258" s="26"/>
      <c r="D258" s="67"/>
      <c r="E258" s="67"/>
      <c r="F258" s="26"/>
      <c r="G258" s="69"/>
      <c r="I258" s="26"/>
      <c r="J258" s="69"/>
      <c r="K258" s="69"/>
      <c r="L258" s="67"/>
      <c r="M258" s="69"/>
      <c r="N258" s="71"/>
      <c r="O258" s="72"/>
      <c r="P258" s="26"/>
      <c r="Q258" s="26"/>
      <c r="R258" s="26"/>
      <c r="S258" s="26"/>
    </row>
    <row r="259" spans="2:19" s="66" customFormat="1">
      <c r="B259" s="26"/>
      <c r="C259" s="26"/>
      <c r="D259" s="67"/>
      <c r="E259" s="67"/>
      <c r="F259" s="26"/>
      <c r="G259" s="69"/>
      <c r="I259" s="26"/>
      <c r="J259" s="69"/>
      <c r="K259" s="69"/>
      <c r="L259" s="67"/>
      <c r="M259" s="69"/>
      <c r="N259" s="71"/>
      <c r="O259" s="72"/>
      <c r="P259" s="26"/>
      <c r="Q259" s="26"/>
      <c r="R259" s="26"/>
      <c r="S259" s="26"/>
    </row>
    <row r="260" spans="2:19" s="66" customFormat="1">
      <c r="B260" s="26"/>
      <c r="C260" s="26"/>
      <c r="D260" s="67"/>
      <c r="E260" s="67"/>
      <c r="F260" s="26"/>
      <c r="G260" s="69"/>
      <c r="I260" s="26"/>
      <c r="J260" s="69"/>
      <c r="K260" s="69"/>
      <c r="L260" s="67"/>
      <c r="M260" s="69"/>
      <c r="N260" s="71"/>
      <c r="O260" s="72"/>
      <c r="P260" s="26"/>
      <c r="Q260" s="26"/>
      <c r="R260" s="26"/>
      <c r="S260" s="26"/>
    </row>
    <row r="261" spans="2:19" s="66" customFormat="1">
      <c r="B261" s="26"/>
      <c r="C261" s="26"/>
      <c r="D261" s="67"/>
      <c r="E261" s="67"/>
      <c r="F261" s="26"/>
      <c r="G261" s="69"/>
      <c r="I261" s="26"/>
      <c r="J261" s="69"/>
      <c r="K261" s="69"/>
      <c r="L261" s="67"/>
      <c r="M261" s="69"/>
      <c r="N261" s="71"/>
      <c r="O261" s="72"/>
      <c r="P261" s="26"/>
      <c r="Q261" s="26"/>
      <c r="R261" s="26"/>
      <c r="S261" s="26"/>
    </row>
    <row r="262" spans="2:19" s="66" customFormat="1">
      <c r="B262" s="26"/>
      <c r="C262" s="26"/>
      <c r="D262" s="67"/>
      <c r="E262" s="67"/>
      <c r="F262" s="26"/>
      <c r="G262" s="69"/>
      <c r="I262" s="26"/>
      <c r="J262" s="69"/>
      <c r="K262" s="69"/>
      <c r="L262" s="67"/>
      <c r="M262" s="69"/>
      <c r="N262" s="71"/>
      <c r="O262" s="72"/>
      <c r="P262" s="26"/>
      <c r="Q262" s="26"/>
      <c r="R262" s="26"/>
      <c r="S262" s="26"/>
    </row>
    <row r="263" spans="2:19" s="66" customFormat="1">
      <c r="B263" s="26"/>
      <c r="C263" s="26"/>
      <c r="D263" s="67"/>
      <c r="E263" s="67"/>
      <c r="F263" s="26"/>
      <c r="G263" s="69"/>
      <c r="I263" s="26"/>
      <c r="J263" s="69"/>
      <c r="K263" s="69"/>
      <c r="L263" s="67"/>
      <c r="M263" s="69"/>
      <c r="N263" s="71"/>
      <c r="O263" s="72"/>
      <c r="P263" s="26"/>
      <c r="Q263" s="26"/>
      <c r="R263" s="26"/>
      <c r="S263" s="26"/>
    </row>
    <row r="264" spans="2:19" s="66" customFormat="1">
      <c r="B264" s="26"/>
      <c r="C264" s="26"/>
      <c r="D264" s="67"/>
      <c r="E264" s="67"/>
      <c r="F264" s="26"/>
      <c r="G264" s="69"/>
      <c r="I264" s="26"/>
      <c r="J264" s="69"/>
      <c r="K264" s="69"/>
      <c r="L264" s="67"/>
      <c r="M264" s="69"/>
      <c r="N264" s="71"/>
      <c r="O264" s="72"/>
      <c r="P264" s="26"/>
      <c r="Q264" s="26"/>
      <c r="R264" s="26"/>
      <c r="S264" s="26"/>
    </row>
    <row r="265" spans="2:19" s="66" customFormat="1">
      <c r="B265" s="26"/>
      <c r="C265" s="26"/>
      <c r="D265" s="67"/>
      <c r="E265" s="67"/>
      <c r="F265" s="26"/>
      <c r="G265" s="69"/>
      <c r="I265" s="26"/>
      <c r="J265" s="69"/>
      <c r="K265" s="69"/>
      <c r="L265" s="67"/>
      <c r="M265" s="69"/>
      <c r="N265" s="71"/>
      <c r="O265" s="72"/>
      <c r="P265" s="26"/>
      <c r="Q265" s="26"/>
      <c r="R265" s="26"/>
      <c r="S265" s="26"/>
    </row>
    <row r="266" spans="2:19" s="66" customFormat="1">
      <c r="B266" s="26"/>
      <c r="C266" s="26"/>
      <c r="D266" s="67"/>
      <c r="E266" s="67"/>
      <c r="F266" s="26"/>
      <c r="G266" s="69"/>
      <c r="I266" s="26"/>
      <c r="J266" s="69"/>
      <c r="K266" s="69"/>
      <c r="L266" s="67"/>
      <c r="M266" s="69"/>
      <c r="N266" s="71"/>
      <c r="O266" s="72"/>
      <c r="P266" s="26"/>
      <c r="Q266" s="26"/>
      <c r="R266" s="26"/>
      <c r="S266" s="26"/>
    </row>
    <row r="267" spans="2:19" s="66" customFormat="1">
      <c r="B267" s="26"/>
      <c r="C267" s="26"/>
      <c r="D267" s="67"/>
      <c r="E267" s="67"/>
      <c r="F267" s="26"/>
      <c r="G267" s="69"/>
      <c r="I267" s="26"/>
      <c r="J267" s="69"/>
      <c r="K267" s="69"/>
      <c r="L267" s="67"/>
      <c r="M267" s="69"/>
      <c r="N267" s="71"/>
      <c r="O267" s="72"/>
      <c r="P267" s="26"/>
      <c r="Q267" s="26"/>
      <c r="R267" s="26"/>
      <c r="S267" s="26"/>
    </row>
    <row r="268" spans="2:19"/>
    <row r="269" spans="2:19"/>
    <row r="270" spans="2:19"/>
    <row r="271" spans="2:19"/>
    <row r="272" spans="2:19"/>
    <row r="273" spans="2:19"/>
    <row r="274" spans="2:19"/>
    <row r="275" spans="2:19"/>
    <row r="276" spans="2:19"/>
    <row r="277" spans="2:19"/>
    <row r="278" spans="2:19"/>
    <row r="279" spans="2:19"/>
    <row r="280" spans="2:19"/>
    <row r="281" spans="2:19" s="66" customFormat="1">
      <c r="B281" s="26"/>
      <c r="C281" s="26"/>
      <c r="D281" s="67"/>
      <c r="E281" s="67"/>
      <c r="F281" s="26"/>
      <c r="G281" s="69"/>
      <c r="I281" s="26"/>
      <c r="J281" s="69"/>
      <c r="K281" s="69"/>
      <c r="L281" s="67"/>
      <c r="M281" s="69"/>
      <c r="N281" s="71"/>
      <c r="O281" s="72"/>
      <c r="P281" s="26"/>
      <c r="Q281" s="26"/>
      <c r="R281" s="26"/>
      <c r="S281" s="26"/>
    </row>
    <row r="282" spans="2:19" s="66" customFormat="1">
      <c r="B282" s="26"/>
      <c r="C282" s="26"/>
      <c r="D282" s="67"/>
      <c r="E282" s="67"/>
      <c r="F282" s="26"/>
      <c r="G282" s="69"/>
      <c r="I282" s="26"/>
      <c r="J282" s="69"/>
      <c r="K282" s="69"/>
      <c r="L282" s="67"/>
      <c r="M282" s="69"/>
      <c r="N282" s="71"/>
      <c r="O282" s="72"/>
      <c r="P282" s="26"/>
      <c r="Q282" s="26"/>
      <c r="R282" s="26"/>
      <c r="S282" s="26"/>
    </row>
    <row r="283" spans="2:19" s="66" customFormat="1">
      <c r="B283" s="26"/>
      <c r="C283" s="26"/>
      <c r="D283" s="67"/>
      <c r="E283" s="67"/>
      <c r="F283" s="26"/>
      <c r="G283" s="69"/>
      <c r="I283" s="26"/>
      <c r="J283" s="69"/>
      <c r="K283" s="69"/>
      <c r="L283" s="67"/>
      <c r="M283" s="69"/>
      <c r="N283" s="71"/>
      <c r="O283" s="72"/>
      <c r="P283" s="26"/>
      <c r="Q283" s="26"/>
      <c r="R283" s="26"/>
      <c r="S283" s="26"/>
    </row>
    <row r="284" spans="2:19" s="66" customFormat="1">
      <c r="B284" s="26"/>
      <c r="C284" s="26"/>
      <c r="D284" s="67"/>
      <c r="E284" s="67"/>
      <c r="F284" s="26"/>
      <c r="G284" s="69"/>
      <c r="I284" s="26"/>
      <c r="J284" s="69"/>
      <c r="K284" s="69"/>
      <c r="L284" s="67"/>
      <c r="M284" s="69"/>
      <c r="N284" s="71"/>
      <c r="O284" s="72"/>
      <c r="P284" s="26"/>
      <c r="Q284" s="26"/>
      <c r="R284" s="26"/>
      <c r="S284" s="26"/>
    </row>
    <row r="285" spans="2:19" s="66" customFormat="1">
      <c r="B285" s="26"/>
      <c r="C285" s="26"/>
      <c r="D285" s="67"/>
      <c r="E285" s="67"/>
      <c r="F285" s="26"/>
      <c r="G285" s="69"/>
      <c r="I285" s="26"/>
      <c r="J285" s="69"/>
      <c r="K285" s="69"/>
      <c r="L285" s="67"/>
      <c r="M285" s="69"/>
      <c r="N285" s="71"/>
      <c r="O285" s="72"/>
      <c r="P285" s="26"/>
      <c r="Q285" s="26"/>
      <c r="R285" s="26"/>
      <c r="S285" s="26"/>
    </row>
    <row r="286" spans="2:19" s="66" customFormat="1">
      <c r="B286" s="26"/>
      <c r="C286" s="26"/>
      <c r="D286" s="67"/>
      <c r="E286" s="67"/>
      <c r="F286" s="26"/>
      <c r="G286" s="69"/>
      <c r="I286" s="26"/>
      <c r="J286" s="69"/>
      <c r="K286" s="69"/>
      <c r="L286" s="67"/>
      <c r="M286" s="69"/>
      <c r="N286" s="71"/>
      <c r="O286" s="72"/>
      <c r="P286" s="26"/>
      <c r="Q286" s="26"/>
      <c r="R286" s="26"/>
      <c r="S286" s="26"/>
    </row>
    <row r="287" spans="2:19" s="66" customFormat="1">
      <c r="B287" s="26"/>
      <c r="C287" s="26"/>
      <c r="D287" s="67"/>
      <c r="E287" s="67"/>
      <c r="F287" s="26"/>
      <c r="G287" s="69"/>
      <c r="I287" s="26"/>
      <c r="J287" s="69"/>
      <c r="K287" s="69"/>
      <c r="L287" s="67"/>
      <c r="M287" s="69"/>
      <c r="N287" s="71"/>
      <c r="O287" s="72"/>
      <c r="P287" s="26"/>
      <c r="Q287" s="26"/>
      <c r="R287" s="26"/>
      <c r="S287" s="26"/>
    </row>
    <row r="288" spans="2:19" s="66" customFormat="1">
      <c r="B288" s="26"/>
      <c r="C288" s="26"/>
      <c r="D288" s="67"/>
      <c r="E288" s="67"/>
      <c r="F288" s="26"/>
      <c r="G288" s="69"/>
      <c r="I288" s="26"/>
      <c r="J288" s="69"/>
      <c r="K288" s="69"/>
      <c r="L288" s="67"/>
      <c r="M288" s="69"/>
      <c r="N288" s="71"/>
      <c r="O288" s="72"/>
      <c r="P288" s="26"/>
      <c r="Q288" s="26"/>
      <c r="R288" s="26"/>
      <c r="S288" s="26"/>
    </row>
    <row r="289" spans="2:19"/>
    <row r="290" spans="2:19"/>
    <row r="291" spans="2:19"/>
    <row r="292" spans="2:19"/>
    <row r="293" spans="2:19"/>
    <row r="294" spans="2:19"/>
    <row r="295" spans="2:19"/>
    <row r="296" spans="2:19"/>
    <row r="297" spans="2:19"/>
    <row r="298" spans="2:19"/>
    <row r="299" spans="2:19"/>
    <row r="300" spans="2:19"/>
    <row r="301" spans="2:19" s="66" customFormat="1">
      <c r="B301" s="26"/>
      <c r="C301" s="26"/>
      <c r="D301" s="67"/>
      <c r="E301" s="67"/>
      <c r="F301" s="26"/>
      <c r="G301" s="69"/>
      <c r="I301" s="26"/>
      <c r="J301" s="69"/>
      <c r="K301" s="69"/>
      <c r="L301" s="67"/>
      <c r="M301" s="69"/>
      <c r="N301" s="71"/>
      <c r="O301" s="72"/>
      <c r="P301" s="26"/>
      <c r="Q301" s="26"/>
      <c r="R301" s="26"/>
      <c r="S301" s="26"/>
    </row>
    <row r="302" spans="2:19" s="66" customFormat="1">
      <c r="B302" s="26"/>
      <c r="C302" s="26"/>
      <c r="D302" s="67"/>
      <c r="E302" s="67"/>
      <c r="F302" s="26"/>
      <c r="G302" s="69"/>
      <c r="I302" s="26"/>
      <c r="J302" s="69"/>
      <c r="K302" s="69"/>
      <c r="L302" s="67"/>
      <c r="M302" s="69"/>
      <c r="N302" s="71"/>
      <c r="O302" s="72"/>
      <c r="P302" s="26"/>
      <c r="Q302" s="26"/>
      <c r="R302" s="26"/>
      <c r="S302" s="26"/>
    </row>
    <row r="303" spans="2:19" s="66" customFormat="1">
      <c r="B303" s="26"/>
      <c r="C303" s="26"/>
      <c r="D303" s="67"/>
      <c r="E303" s="67"/>
      <c r="F303" s="26"/>
      <c r="G303" s="69"/>
      <c r="I303" s="26"/>
      <c r="J303" s="69"/>
      <c r="K303" s="69"/>
      <c r="L303" s="67"/>
      <c r="M303" s="69"/>
      <c r="N303" s="71"/>
      <c r="O303" s="72"/>
      <c r="P303" s="26"/>
      <c r="Q303" s="26"/>
      <c r="R303" s="26"/>
      <c r="S303" s="26"/>
    </row>
    <row r="304" spans="2:19" s="66" customFormat="1">
      <c r="B304" s="26"/>
      <c r="C304" s="26"/>
      <c r="D304" s="67"/>
      <c r="E304" s="67"/>
      <c r="F304" s="26"/>
      <c r="G304" s="69"/>
      <c r="I304" s="26"/>
      <c r="J304" s="69"/>
      <c r="K304" s="69"/>
      <c r="L304" s="67"/>
      <c r="M304" s="69"/>
      <c r="N304" s="71"/>
      <c r="O304" s="72"/>
      <c r="P304" s="26"/>
      <c r="Q304" s="26"/>
      <c r="R304" s="26"/>
      <c r="S304" s="26"/>
    </row>
    <row r="305" spans="2:19" s="66" customFormat="1">
      <c r="B305" s="26"/>
      <c r="C305" s="26"/>
      <c r="D305" s="67"/>
      <c r="E305" s="67"/>
      <c r="F305" s="26"/>
      <c r="G305" s="69"/>
      <c r="I305" s="26"/>
      <c r="J305" s="69"/>
      <c r="K305" s="69"/>
      <c r="L305" s="67"/>
      <c r="M305" s="69"/>
      <c r="N305" s="71"/>
      <c r="O305" s="72"/>
      <c r="P305" s="26"/>
      <c r="Q305" s="26"/>
      <c r="R305" s="26"/>
      <c r="S305" s="26"/>
    </row>
    <row r="306" spans="2:19" s="66" customFormat="1">
      <c r="B306" s="26"/>
      <c r="C306" s="26"/>
      <c r="D306" s="67"/>
      <c r="E306" s="67"/>
      <c r="F306" s="26"/>
      <c r="G306" s="69"/>
      <c r="I306" s="26"/>
      <c r="J306" s="69"/>
      <c r="K306" s="69"/>
      <c r="L306" s="67"/>
      <c r="M306" s="69"/>
      <c r="N306" s="71"/>
      <c r="O306" s="72"/>
      <c r="P306" s="26"/>
      <c r="Q306" s="26"/>
      <c r="R306" s="26"/>
      <c r="S306" s="26"/>
    </row>
    <row r="307" spans="2:19" s="66" customFormat="1">
      <c r="B307" s="26"/>
      <c r="C307" s="26"/>
      <c r="D307" s="67"/>
      <c r="E307" s="67"/>
      <c r="F307" s="26"/>
      <c r="G307" s="69"/>
      <c r="I307" s="26"/>
      <c r="J307" s="69"/>
      <c r="K307" s="69"/>
      <c r="L307" s="67"/>
      <c r="M307" s="69"/>
      <c r="N307" s="71"/>
      <c r="O307" s="72"/>
      <c r="P307" s="26"/>
      <c r="Q307" s="26"/>
      <c r="R307" s="26"/>
      <c r="S307" s="26"/>
    </row>
    <row r="308" spans="2:19" s="66" customFormat="1">
      <c r="B308" s="26"/>
      <c r="C308" s="26"/>
      <c r="D308" s="67"/>
      <c r="E308" s="67"/>
      <c r="F308" s="26"/>
      <c r="G308" s="69"/>
      <c r="I308" s="26"/>
      <c r="J308" s="69"/>
      <c r="K308" s="69"/>
      <c r="L308" s="67"/>
      <c r="M308" s="69"/>
      <c r="N308" s="71"/>
      <c r="O308" s="72"/>
      <c r="P308" s="26"/>
      <c r="Q308" s="26"/>
      <c r="R308" s="26"/>
      <c r="S308" s="26"/>
    </row>
    <row r="309" spans="2:19" s="66" customFormat="1">
      <c r="B309" s="26"/>
      <c r="C309" s="26"/>
      <c r="D309" s="67"/>
      <c r="E309" s="67"/>
      <c r="F309" s="26"/>
      <c r="G309" s="69"/>
      <c r="I309" s="26"/>
      <c r="J309" s="69"/>
      <c r="K309" s="69"/>
      <c r="L309" s="67"/>
      <c r="M309" s="69"/>
      <c r="N309" s="71"/>
      <c r="O309" s="72"/>
      <c r="P309" s="26"/>
      <c r="Q309" s="26"/>
      <c r="R309" s="26"/>
      <c r="S309" s="26"/>
    </row>
    <row r="310" spans="2:19" s="66" customFormat="1">
      <c r="B310" s="26"/>
      <c r="C310" s="26"/>
      <c r="D310" s="67"/>
      <c r="E310" s="67"/>
      <c r="F310" s="26"/>
      <c r="G310" s="69"/>
      <c r="I310" s="26"/>
      <c r="J310" s="69"/>
      <c r="K310" s="69"/>
      <c r="L310" s="67"/>
      <c r="M310" s="69"/>
      <c r="N310" s="71"/>
      <c r="O310" s="72"/>
      <c r="P310" s="26"/>
      <c r="Q310" s="26"/>
      <c r="R310" s="26"/>
      <c r="S310" s="26"/>
    </row>
    <row r="311" spans="2:19"/>
    <row r="312" spans="2:19"/>
    <row r="313" spans="2:19"/>
    <row r="314" spans="2:19"/>
    <row r="315" spans="2:19" s="66" customFormat="1">
      <c r="B315" s="26"/>
      <c r="C315" s="26"/>
      <c r="D315" s="67"/>
      <c r="E315" s="67"/>
      <c r="F315" s="26"/>
      <c r="G315" s="69"/>
      <c r="I315" s="26"/>
      <c r="J315" s="69"/>
      <c r="K315" s="69"/>
      <c r="L315" s="67"/>
      <c r="M315" s="69"/>
      <c r="N315" s="71"/>
      <c r="O315" s="72"/>
      <c r="P315" s="26"/>
      <c r="Q315" s="26"/>
      <c r="R315" s="26"/>
      <c r="S315" s="26"/>
    </row>
    <row r="316" spans="2:19" s="66" customFormat="1">
      <c r="B316" s="26"/>
      <c r="C316" s="26"/>
      <c r="D316" s="67"/>
      <c r="E316" s="67"/>
      <c r="F316" s="26"/>
      <c r="G316" s="69"/>
      <c r="I316" s="26"/>
      <c r="J316" s="69"/>
      <c r="K316" s="69"/>
      <c r="L316" s="67"/>
      <c r="M316" s="69"/>
      <c r="N316" s="71"/>
      <c r="O316" s="72"/>
      <c r="P316" s="26"/>
      <c r="Q316" s="26"/>
      <c r="R316" s="26"/>
      <c r="S316" s="26"/>
    </row>
    <row r="317" spans="2:19" s="66" customFormat="1">
      <c r="B317" s="26"/>
      <c r="C317" s="26"/>
      <c r="D317" s="67"/>
      <c r="E317" s="67"/>
      <c r="F317" s="26"/>
      <c r="G317" s="69"/>
      <c r="I317" s="26"/>
      <c r="J317" s="69"/>
      <c r="K317" s="69"/>
      <c r="L317" s="67"/>
      <c r="M317" s="69"/>
      <c r="N317" s="71"/>
      <c r="O317" s="72"/>
      <c r="P317" s="26"/>
      <c r="Q317" s="26"/>
      <c r="R317" s="26"/>
      <c r="S317" s="26"/>
    </row>
    <row r="318" spans="2:19" s="66" customFormat="1">
      <c r="B318" s="26"/>
      <c r="C318" s="26"/>
      <c r="D318" s="67"/>
      <c r="E318" s="67"/>
      <c r="F318" s="26"/>
      <c r="G318" s="69"/>
      <c r="I318" s="26"/>
      <c r="J318" s="69"/>
      <c r="K318" s="69"/>
      <c r="L318" s="67"/>
      <c r="M318" s="69"/>
      <c r="N318" s="71"/>
      <c r="O318" s="72"/>
      <c r="P318" s="26"/>
      <c r="Q318" s="26"/>
      <c r="R318" s="26"/>
      <c r="S318" s="26"/>
    </row>
    <row r="319" spans="2:19" s="66" customFormat="1">
      <c r="B319" s="26"/>
      <c r="C319" s="26"/>
      <c r="D319" s="67"/>
      <c r="E319" s="67"/>
      <c r="F319" s="26"/>
      <c r="G319" s="69"/>
      <c r="I319" s="26"/>
      <c r="J319" s="69"/>
      <c r="K319" s="69"/>
      <c r="L319" s="67"/>
      <c r="M319" s="69"/>
      <c r="N319" s="71"/>
      <c r="O319" s="72"/>
      <c r="P319" s="26"/>
      <c r="Q319" s="26"/>
      <c r="R319" s="26"/>
      <c r="S319" s="26"/>
    </row>
    <row r="320" spans="2:19" s="66" customFormat="1">
      <c r="B320" s="26"/>
      <c r="C320" s="26"/>
      <c r="D320" s="67"/>
      <c r="E320" s="67"/>
      <c r="F320" s="26"/>
      <c r="G320" s="69"/>
      <c r="I320" s="26"/>
      <c r="J320" s="69"/>
      <c r="K320" s="69"/>
      <c r="L320" s="67"/>
      <c r="M320" s="69"/>
      <c r="N320" s="71"/>
      <c r="O320" s="72"/>
      <c r="P320" s="26"/>
      <c r="Q320" s="26"/>
      <c r="R320" s="26"/>
      <c r="S320" s="26"/>
    </row>
    <row r="321" spans="2:19" s="66" customFormat="1">
      <c r="B321" s="26"/>
      <c r="C321" s="26"/>
      <c r="D321" s="67"/>
      <c r="E321" s="67"/>
      <c r="F321" s="26"/>
      <c r="G321" s="69"/>
      <c r="I321" s="26"/>
      <c r="J321" s="69"/>
      <c r="K321" s="69"/>
      <c r="L321" s="67"/>
      <c r="M321" s="69"/>
      <c r="N321" s="71"/>
      <c r="O321" s="72"/>
      <c r="P321" s="26"/>
      <c r="Q321" s="26"/>
      <c r="R321" s="26"/>
      <c r="S321" s="26"/>
    </row>
    <row r="322" spans="2:19"/>
    <row r="323" spans="2:19"/>
    <row r="324" spans="2:19"/>
    <row r="325" spans="2:19"/>
    <row r="326" spans="2:19"/>
    <row r="327" spans="2:19"/>
    <row r="328" spans="2:19" s="66" customFormat="1">
      <c r="B328" s="26"/>
      <c r="C328" s="26"/>
      <c r="D328" s="67"/>
      <c r="E328" s="67"/>
      <c r="F328" s="26"/>
      <c r="G328" s="69"/>
      <c r="I328" s="26"/>
      <c r="J328" s="69"/>
      <c r="K328" s="69"/>
      <c r="L328" s="67"/>
      <c r="M328" s="69"/>
      <c r="N328" s="71"/>
      <c r="O328" s="72"/>
      <c r="P328" s="26"/>
      <c r="Q328" s="26"/>
      <c r="R328" s="26"/>
      <c r="S328" s="26"/>
    </row>
    <row r="329" spans="2:19" s="66" customFormat="1">
      <c r="B329" s="26"/>
      <c r="C329" s="26"/>
      <c r="D329" s="67"/>
      <c r="E329" s="67"/>
      <c r="F329" s="26"/>
      <c r="G329" s="69"/>
      <c r="I329" s="26"/>
      <c r="J329" s="69"/>
      <c r="K329" s="69"/>
      <c r="L329" s="67"/>
      <c r="M329" s="69"/>
      <c r="N329" s="71"/>
      <c r="O329" s="72"/>
      <c r="P329" s="26"/>
      <c r="Q329" s="26"/>
      <c r="R329" s="26"/>
      <c r="S329" s="26"/>
    </row>
    <row r="330" spans="2:19" s="66" customFormat="1">
      <c r="B330" s="26"/>
      <c r="C330" s="26"/>
      <c r="D330" s="67"/>
      <c r="E330" s="67"/>
      <c r="F330" s="26"/>
      <c r="G330" s="69"/>
      <c r="I330" s="26"/>
      <c r="J330" s="69"/>
      <c r="K330" s="69"/>
      <c r="L330" s="67"/>
      <c r="M330" s="69"/>
      <c r="N330" s="71"/>
      <c r="O330" s="72"/>
      <c r="P330" s="26"/>
      <c r="Q330" s="26"/>
      <c r="R330" s="26"/>
      <c r="S330" s="26"/>
    </row>
    <row r="331" spans="2:19" s="66" customFormat="1">
      <c r="B331" s="26"/>
      <c r="C331" s="26"/>
      <c r="D331" s="67"/>
      <c r="E331" s="67"/>
      <c r="F331" s="26"/>
      <c r="G331" s="69"/>
      <c r="I331" s="26"/>
      <c r="J331" s="69"/>
      <c r="K331" s="69"/>
      <c r="L331" s="67"/>
      <c r="M331" s="69"/>
      <c r="N331" s="71"/>
      <c r="O331" s="72"/>
      <c r="P331" s="26"/>
      <c r="Q331" s="26"/>
      <c r="R331" s="26"/>
      <c r="S331" s="26"/>
    </row>
    <row r="332" spans="2:19" s="66" customFormat="1">
      <c r="B332" s="26"/>
      <c r="C332" s="26"/>
      <c r="D332" s="67"/>
      <c r="E332" s="67"/>
      <c r="F332" s="26"/>
      <c r="G332" s="69"/>
      <c r="I332" s="26"/>
      <c r="J332" s="69"/>
      <c r="K332" s="69"/>
      <c r="L332" s="67"/>
      <c r="M332" s="69"/>
      <c r="N332" s="71"/>
      <c r="O332" s="72"/>
      <c r="P332" s="26"/>
      <c r="Q332" s="26"/>
      <c r="R332" s="26"/>
      <c r="S332" s="26"/>
    </row>
    <row r="333" spans="2:19" s="66" customFormat="1">
      <c r="B333" s="26"/>
      <c r="C333" s="26"/>
      <c r="D333" s="67"/>
      <c r="E333" s="67"/>
      <c r="F333" s="26"/>
      <c r="G333" s="69"/>
      <c r="I333" s="26"/>
      <c r="J333" s="69"/>
      <c r="K333" s="69"/>
      <c r="L333" s="67"/>
      <c r="M333" s="69"/>
      <c r="N333" s="71"/>
      <c r="O333" s="72"/>
      <c r="P333" s="26"/>
      <c r="Q333" s="26"/>
      <c r="R333" s="26"/>
      <c r="S333" s="26"/>
    </row>
    <row r="334" spans="2:19" s="66" customFormat="1">
      <c r="B334" s="26"/>
      <c r="C334" s="26"/>
      <c r="D334" s="67"/>
      <c r="E334" s="67"/>
      <c r="F334" s="26"/>
      <c r="G334" s="69"/>
      <c r="I334" s="26"/>
      <c r="J334" s="69"/>
      <c r="K334" s="69"/>
      <c r="L334" s="67"/>
      <c r="M334" s="69"/>
      <c r="N334" s="71"/>
      <c r="O334" s="72"/>
      <c r="P334" s="26"/>
      <c r="Q334" s="26"/>
      <c r="R334" s="26"/>
      <c r="S334" s="26"/>
    </row>
    <row r="335" spans="2:19" s="66" customFormat="1">
      <c r="B335" s="26"/>
      <c r="C335" s="26"/>
      <c r="D335" s="67"/>
      <c r="E335" s="67"/>
      <c r="F335" s="26"/>
      <c r="G335" s="69"/>
      <c r="I335" s="26"/>
      <c r="J335" s="69"/>
      <c r="K335" s="69"/>
      <c r="L335" s="67"/>
      <c r="M335" s="69"/>
      <c r="N335" s="71"/>
      <c r="O335" s="72"/>
      <c r="P335" s="26"/>
      <c r="Q335" s="26"/>
      <c r="R335" s="26"/>
      <c r="S335" s="26"/>
    </row>
    <row r="336" spans="2:19" s="66" customFormat="1">
      <c r="B336" s="26"/>
      <c r="C336" s="26"/>
      <c r="D336" s="67"/>
      <c r="E336" s="67"/>
      <c r="F336" s="26"/>
      <c r="G336" s="69"/>
      <c r="I336" s="26"/>
      <c r="J336" s="69"/>
      <c r="K336" s="69"/>
      <c r="L336" s="67"/>
      <c r="M336" s="69"/>
      <c r="N336" s="71"/>
      <c r="O336" s="72"/>
      <c r="P336" s="26"/>
      <c r="Q336" s="26"/>
      <c r="R336" s="26"/>
      <c r="S336" s="26"/>
    </row>
    <row r="337" spans="2:19" s="66" customFormat="1">
      <c r="B337" s="26"/>
      <c r="C337" s="26"/>
      <c r="D337" s="67"/>
      <c r="E337" s="67"/>
      <c r="F337" s="26"/>
      <c r="G337" s="69"/>
      <c r="I337" s="26"/>
      <c r="J337" s="69"/>
      <c r="K337" s="69"/>
      <c r="L337" s="67"/>
      <c r="M337" s="69"/>
      <c r="N337" s="71"/>
      <c r="O337" s="72"/>
      <c r="P337" s="26"/>
      <c r="Q337" s="26"/>
      <c r="R337" s="26"/>
      <c r="S337" s="26"/>
    </row>
    <row r="338" spans="2:19" s="66" customFormat="1">
      <c r="B338" s="26"/>
      <c r="C338" s="26"/>
      <c r="D338" s="67"/>
      <c r="E338" s="67"/>
      <c r="F338" s="26"/>
      <c r="G338" s="69"/>
      <c r="I338" s="26"/>
      <c r="J338" s="69"/>
      <c r="K338" s="69"/>
      <c r="L338" s="67"/>
      <c r="M338" s="69"/>
      <c r="N338" s="71"/>
      <c r="O338" s="72"/>
      <c r="P338" s="26"/>
      <c r="Q338" s="26"/>
      <c r="R338" s="26"/>
      <c r="S338" s="26"/>
    </row>
    <row r="339" spans="2:19" s="66" customFormat="1">
      <c r="B339" s="26"/>
      <c r="C339" s="26"/>
      <c r="D339" s="67"/>
      <c r="E339" s="67"/>
      <c r="F339" s="26"/>
      <c r="G339" s="69"/>
      <c r="I339" s="26"/>
      <c r="J339" s="69"/>
      <c r="K339" s="69"/>
      <c r="L339" s="67"/>
      <c r="M339" s="69"/>
      <c r="N339" s="71"/>
      <c r="O339" s="72"/>
      <c r="P339" s="26"/>
      <c r="Q339" s="26"/>
      <c r="R339" s="26"/>
      <c r="S339" s="26"/>
    </row>
    <row r="340" spans="2:19" s="66" customFormat="1">
      <c r="B340" s="26"/>
      <c r="C340" s="26"/>
      <c r="D340" s="67"/>
      <c r="E340" s="67"/>
      <c r="F340" s="26"/>
      <c r="G340" s="69"/>
      <c r="I340" s="26"/>
      <c r="J340" s="69"/>
      <c r="K340" s="69"/>
      <c r="L340" s="67"/>
      <c r="M340" s="69"/>
      <c r="N340" s="71"/>
      <c r="O340" s="72"/>
      <c r="P340" s="26"/>
      <c r="Q340" s="26"/>
      <c r="R340" s="26"/>
      <c r="S340" s="26"/>
    </row>
    <row r="341" spans="2:19" s="66" customFormat="1">
      <c r="B341" s="26"/>
      <c r="C341" s="26"/>
      <c r="D341" s="67"/>
      <c r="E341" s="67"/>
      <c r="F341" s="26"/>
      <c r="G341" s="69"/>
      <c r="I341" s="26"/>
      <c r="J341" s="69"/>
      <c r="K341" s="69"/>
      <c r="L341" s="67"/>
      <c r="M341" s="69"/>
      <c r="N341" s="71"/>
      <c r="O341" s="72"/>
      <c r="P341" s="26"/>
      <c r="Q341" s="26"/>
      <c r="R341" s="26"/>
      <c r="S341" s="26"/>
    </row>
    <row r="342" spans="2:19" s="66" customFormat="1">
      <c r="B342" s="26"/>
      <c r="C342" s="26"/>
      <c r="D342" s="67"/>
      <c r="E342" s="67"/>
      <c r="F342" s="26"/>
      <c r="G342" s="69"/>
      <c r="I342" s="26"/>
      <c r="J342" s="69"/>
      <c r="K342" s="69"/>
      <c r="L342" s="67"/>
      <c r="M342" s="69"/>
      <c r="N342" s="71"/>
      <c r="O342" s="72"/>
      <c r="P342" s="26"/>
      <c r="Q342" s="26"/>
      <c r="R342" s="26"/>
      <c r="S342" s="26"/>
    </row>
    <row r="343" spans="2:19" s="66" customFormat="1">
      <c r="B343" s="26"/>
      <c r="C343" s="26"/>
      <c r="D343" s="67"/>
      <c r="E343" s="67"/>
      <c r="F343" s="26"/>
      <c r="G343" s="69"/>
      <c r="I343" s="26"/>
      <c r="J343" s="69"/>
      <c r="K343" s="69"/>
      <c r="L343" s="67"/>
      <c r="M343" s="69"/>
      <c r="N343" s="71"/>
      <c r="O343" s="72"/>
      <c r="P343" s="26"/>
      <c r="Q343" s="26"/>
      <c r="R343" s="26"/>
      <c r="S343" s="26"/>
    </row>
    <row r="344" spans="2:19" s="66" customFormat="1">
      <c r="B344" s="26"/>
      <c r="C344" s="26"/>
      <c r="D344" s="67"/>
      <c r="E344" s="67"/>
      <c r="F344" s="26"/>
      <c r="G344" s="69"/>
      <c r="I344" s="26"/>
      <c r="J344" s="69"/>
      <c r="K344" s="69"/>
      <c r="L344" s="67"/>
      <c r="M344" s="69"/>
      <c r="N344" s="71"/>
      <c r="O344" s="72"/>
      <c r="P344" s="26"/>
      <c r="Q344" s="26"/>
      <c r="R344" s="26"/>
      <c r="S344" s="26"/>
    </row>
    <row r="345" spans="2:19" s="66" customFormat="1">
      <c r="B345" s="26"/>
      <c r="C345" s="26"/>
      <c r="D345" s="67"/>
      <c r="E345" s="67"/>
      <c r="F345" s="26"/>
      <c r="G345" s="69"/>
      <c r="I345" s="26"/>
      <c r="J345" s="69"/>
      <c r="K345" s="69"/>
      <c r="L345" s="67"/>
      <c r="M345" s="69"/>
      <c r="N345" s="71"/>
      <c r="O345" s="72"/>
      <c r="P345" s="26"/>
      <c r="Q345" s="26"/>
      <c r="R345" s="26"/>
      <c r="S345" s="26"/>
    </row>
    <row r="346" spans="2:19" s="66" customFormat="1">
      <c r="B346" s="26"/>
      <c r="C346" s="26"/>
      <c r="D346" s="67"/>
      <c r="E346" s="67"/>
      <c r="F346" s="26"/>
      <c r="G346" s="69"/>
      <c r="I346" s="26"/>
      <c r="J346" s="69"/>
      <c r="K346" s="69"/>
      <c r="L346" s="67"/>
      <c r="M346" s="69"/>
      <c r="N346" s="71"/>
      <c r="O346" s="72"/>
      <c r="P346" s="26"/>
      <c r="Q346" s="26"/>
      <c r="R346" s="26"/>
      <c r="S346" s="26"/>
    </row>
    <row r="347" spans="2:19" s="66" customFormat="1">
      <c r="B347" s="26"/>
      <c r="C347" s="26"/>
      <c r="D347" s="67"/>
      <c r="E347" s="67"/>
      <c r="F347" s="26"/>
      <c r="G347" s="69"/>
      <c r="I347" s="26"/>
      <c r="J347" s="69"/>
      <c r="K347" s="69"/>
      <c r="L347" s="67"/>
      <c r="M347" s="69"/>
      <c r="N347" s="71"/>
      <c r="O347" s="72"/>
      <c r="P347" s="26"/>
      <c r="Q347" s="26"/>
      <c r="R347" s="26"/>
      <c r="S347" s="26"/>
    </row>
    <row r="348" spans="2:19" s="66" customFormat="1">
      <c r="B348" s="26"/>
      <c r="C348" s="26"/>
      <c r="D348" s="67"/>
      <c r="E348" s="67"/>
      <c r="F348" s="26"/>
      <c r="G348" s="69"/>
      <c r="I348" s="26"/>
      <c r="J348" s="69"/>
      <c r="K348" s="69"/>
      <c r="L348" s="67"/>
      <c r="M348" s="69"/>
      <c r="N348" s="71"/>
      <c r="O348" s="72"/>
      <c r="P348" s="26"/>
      <c r="Q348" s="26"/>
      <c r="R348" s="26"/>
      <c r="S348" s="26"/>
    </row>
    <row r="349" spans="2:19" s="66" customFormat="1">
      <c r="B349" s="26"/>
      <c r="C349" s="26"/>
      <c r="D349" s="67"/>
      <c r="E349" s="67"/>
      <c r="F349" s="26"/>
      <c r="G349" s="69"/>
      <c r="I349" s="26"/>
      <c r="J349" s="69"/>
      <c r="K349" s="69"/>
      <c r="L349" s="67"/>
      <c r="M349" s="69"/>
      <c r="N349" s="71"/>
      <c r="O349" s="72"/>
      <c r="P349" s="26"/>
      <c r="Q349" s="26"/>
      <c r="R349" s="26"/>
      <c r="S349" s="26"/>
    </row>
    <row r="350" spans="2:19" s="66" customFormat="1">
      <c r="B350" s="26"/>
      <c r="C350" s="26"/>
      <c r="D350" s="67"/>
      <c r="E350" s="67"/>
      <c r="F350" s="26"/>
      <c r="G350" s="69"/>
      <c r="I350" s="26"/>
      <c r="J350" s="69"/>
      <c r="K350" s="69"/>
      <c r="L350" s="67"/>
      <c r="M350" s="69"/>
      <c r="N350" s="71"/>
      <c r="O350" s="72"/>
      <c r="P350" s="26"/>
      <c r="Q350" s="26"/>
      <c r="R350" s="26"/>
      <c r="S350" s="26"/>
    </row>
    <row r="351" spans="2:19" s="66" customFormat="1">
      <c r="B351" s="26"/>
      <c r="C351" s="26"/>
      <c r="D351" s="67"/>
      <c r="E351" s="67"/>
      <c r="F351" s="26"/>
      <c r="G351" s="69"/>
      <c r="I351" s="26"/>
      <c r="J351" s="69"/>
      <c r="K351" s="69"/>
      <c r="L351" s="67"/>
      <c r="M351" s="69"/>
      <c r="N351" s="71"/>
      <c r="O351" s="72"/>
      <c r="P351" s="26"/>
      <c r="Q351" s="26"/>
      <c r="R351" s="26"/>
      <c r="S351" s="26"/>
    </row>
    <row r="352" spans="2:19" s="66" customFormat="1">
      <c r="B352" s="26"/>
      <c r="C352" s="26"/>
      <c r="D352" s="67"/>
      <c r="E352" s="67"/>
      <c r="F352" s="26"/>
      <c r="G352" s="69"/>
      <c r="I352" s="26"/>
      <c r="J352" s="69"/>
      <c r="K352" s="69"/>
      <c r="L352" s="67"/>
      <c r="M352" s="69"/>
      <c r="N352" s="71"/>
      <c r="O352" s="72"/>
      <c r="P352" s="26"/>
      <c r="Q352" s="26"/>
      <c r="R352" s="26"/>
      <c r="S352" s="26"/>
    </row>
    <row r="353" spans="2:19" s="66" customFormat="1">
      <c r="B353" s="26"/>
      <c r="C353" s="26"/>
      <c r="D353" s="67"/>
      <c r="E353" s="67"/>
      <c r="F353" s="26"/>
      <c r="G353" s="69"/>
      <c r="I353" s="26"/>
      <c r="J353" s="69"/>
      <c r="K353" s="69"/>
      <c r="L353" s="67"/>
      <c r="M353" s="69"/>
      <c r="N353" s="71"/>
      <c r="O353" s="72"/>
      <c r="P353" s="26"/>
      <c r="Q353" s="26"/>
      <c r="R353" s="26"/>
      <c r="S353" s="26"/>
    </row>
    <row r="354" spans="2:19" s="66" customFormat="1">
      <c r="B354" s="26"/>
      <c r="C354" s="26"/>
      <c r="D354" s="67"/>
      <c r="E354" s="67"/>
      <c r="F354" s="26"/>
      <c r="G354" s="69"/>
      <c r="I354" s="26"/>
      <c r="J354" s="69"/>
      <c r="K354" s="69"/>
      <c r="L354" s="67"/>
      <c r="M354" s="69"/>
      <c r="N354" s="71"/>
      <c r="O354" s="72"/>
      <c r="P354" s="26"/>
      <c r="Q354" s="26"/>
      <c r="R354" s="26"/>
      <c r="S354" s="26"/>
    </row>
    <row r="355" spans="2:19" s="66" customFormat="1">
      <c r="B355" s="26"/>
      <c r="C355" s="26"/>
      <c r="D355" s="67"/>
      <c r="E355" s="67"/>
      <c r="F355" s="26"/>
      <c r="G355" s="69"/>
      <c r="I355" s="26"/>
      <c r="J355" s="69"/>
      <c r="K355" s="69"/>
      <c r="L355" s="67"/>
      <c r="M355" s="69"/>
      <c r="N355" s="71"/>
      <c r="O355" s="72"/>
      <c r="P355" s="26"/>
      <c r="Q355" s="26"/>
      <c r="R355" s="26"/>
      <c r="S355" s="26"/>
    </row>
    <row r="356" spans="2:19" s="66" customFormat="1">
      <c r="B356" s="26"/>
      <c r="C356" s="26"/>
      <c r="D356" s="67"/>
      <c r="E356" s="67"/>
      <c r="F356" s="26"/>
      <c r="G356" s="69"/>
      <c r="I356" s="26"/>
      <c r="J356" s="69"/>
      <c r="K356" s="69"/>
      <c r="L356" s="67"/>
      <c r="M356" s="69"/>
      <c r="N356" s="71"/>
      <c r="O356" s="72"/>
      <c r="P356" s="26"/>
      <c r="Q356" s="26"/>
      <c r="R356" s="26"/>
      <c r="S356" s="26"/>
    </row>
    <row r="357" spans="2:19" s="66" customFormat="1">
      <c r="B357" s="26"/>
      <c r="C357" s="26"/>
      <c r="D357" s="67"/>
      <c r="E357" s="67"/>
      <c r="F357" s="26"/>
      <c r="G357" s="69"/>
      <c r="I357" s="26"/>
      <c r="J357" s="69"/>
      <c r="K357" s="69"/>
      <c r="L357" s="67"/>
      <c r="M357" s="69"/>
      <c r="N357" s="71"/>
      <c r="O357" s="72"/>
      <c r="P357" s="26"/>
      <c r="Q357" s="26"/>
      <c r="R357" s="26"/>
      <c r="S357" s="26"/>
    </row>
    <row r="358" spans="2:19" s="66" customFormat="1">
      <c r="B358" s="26"/>
      <c r="C358" s="26"/>
      <c r="D358" s="67"/>
      <c r="E358" s="67"/>
      <c r="F358" s="26"/>
      <c r="G358" s="69"/>
      <c r="I358" s="26"/>
      <c r="J358" s="69"/>
      <c r="K358" s="69"/>
      <c r="L358" s="67"/>
      <c r="M358" s="69"/>
      <c r="N358" s="71"/>
      <c r="O358" s="72"/>
      <c r="P358" s="26"/>
      <c r="Q358" s="26"/>
      <c r="R358" s="26"/>
      <c r="S358" s="26"/>
    </row>
    <row r="359" spans="2:19" s="66" customFormat="1">
      <c r="B359" s="26"/>
      <c r="C359" s="26"/>
      <c r="D359" s="67"/>
      <c r="E359" s="67"/>
      <c r="F359" s="26"/>
      <c r="G359" s="69"/>
      <c r="I359" s="26"/>
      <c r="J359" s="69"/>
      <c r="K359" s="69"/>
      <c r="L359" s="67"/>
      <c r="M359" s="69"/>
      <c r="N359" s="71"/>
      <c r="O359" s="72"/>
      <c r="P359" s="26"/>
      <c r="Q359" s="26"/>
      <c r="R359" s="26"/>
      <c r="S359" s="26"/>
    </row>
    <row r="360" spans="2:19" s="66" customFormat="1">
      <c r="B360" s="26"/>
      <c r="C360" s="26"/>
      <c r="D360" s="67"/>
      <c r="E360" s="67"/>
      <c r="F360" s="26"/>
      <c r="G360" s="69"/>
      <c r="I360" s="26"/>
      <c r="J360" s="69"/>
      <c r="K360" s="69"/>
      <c r="L360" s="67"/>
      <c r="M360" s="69"/>
      <c r="N360" s="71"/>
      <c r="O360" s="72"/>
      <c r="P360" s="26"/>
      <c r="Q360" s="26"/>
      <c r="R360" s="26"/>
      <c r="S360" s="26"/>
    </row>
    <row r="361" spans="2:19" s="66" customFormat="1">
      <c r="B361" s="26"/>
      <c r="C361" s="26"/>
      <c r="D361" s="67"/>
      <c r="E361" s="67"/>
      <c r="F361" s="26"/>
      <c r="G361" s="69"/>
      <c r="I361" s="26"/>
      <c r="J361" s="69"/>
      <c r="K361" s="69"/>
      <c r="L361" s="67"/>
      <c r="M361" s="69"/>
      <c r="N361" s="71"/>
      <c r="O361" s="72"/>
      <c r="P361" s="26"/>
      <c r="Q361" s="26"/>
      <c r="R361" s="26"/>
      <c r="S361" s="26"/>
    </row>
    <row r="362" spans="2:19" s="66" customFormat="1">
      <c r="B362" s="26"/>
      <c r="C362" s="26"/>
      <c r="D362" s="67"/>
      <c r="E362" s="67"/>
      <c r="F362" s="26"/>
      <c r="G362" s="69"/>
      <c r="I362" s="26"/>
      <c r="J362" s="69"/>
      <c r="K362" s="69"/>
      <c r="L362" s="67"/>
      <c r="M362" s="69"/>
      <c r="N362" s="71"/>
      <c r="O362" s="72"/>
      <c r="P362" s="26"/>
      <c r="Q362" s="26"/>
      <c r="R362" s="26"/>
      <c r="S362" s="26"/>
    </row>
    <row r="363" spans="2:19" s="66" customFormat="1">
      <c r="B363" s="26"/>
      <c r="C363" s="26"/>
      <c r="D363" s="67"/>
      <c r="E363" s="67"/>
      <c r="F363" s="26"/>
      <c r="G363" s="69"/>
      <c r="I363" s="26"/>
      <c r="J363" s="69"/>
      <c r="K363" s="69"/>
      <c r="L363" s="67"/>
      <c r="M363" s="69"/>
      <c r="N363" s="71"/>
      <c r="O363" s="72"/>
      <c r="P363" s="26"/>
      <c r="Q363" s="26"/>
      <c r="R363" s="26"/>
      <c r="S363" s="26"/>
    </row>
    <row r="364" spans="2:19" s="66" customFormat="1">
      <c r="B364" s="26"/>
      <c r="C364" s="26"/>
      <c r="D364" s="67"/>
      <c r="E364" s="67"/>
      <c r="F364" s="26"/>
      <c r="G364" s="69"/>
      <c r="I364" s="26"/>
      <c r="J364" s="69"/>
      <c r="K364" s="69"/>
      <c r="L364" s="67"/>
      <c r="M364" s="69"/>
      <c r="N364" s="71"/>
      <c r="O364" s="72"/>
      <c r="P364" s="26"/>
      <c r="Q364" s="26"/>
      <c r="R364" s="26"/>
      <c r="S364" s="26"/>
    </row>
    <row r="365" spans="2:19" s="66" customFormat="1">
      <c r="B365" s="26"/>
      <c r="C365" s="26"/>
      <c r="D365" s="67"/>
      <c r="E365" s="67"/>
      <c r="F365" s="26"/>
      <c r="G365" s="69"/>
      <c r="I365" s="26"/>
      <c r="J365" s="69"/>
      <c r="K365" s="69"/>
      <c r="L365" s="67"/>
      <c r="M365" s="69"/>
      <c r="N365" s="71"/>
      <c r="O365" s="72"/>
      <c r="P365" s="26"/>
      <c r="Q365" s="26"/>
      <c r="R365" s="26"/>
      <c r="S365" s="26"/>
    </row>
    <row r="366" spans="2:19" s="66" customFormat="1">
      <c r="B366" s="26"/>
      <c r="C366" s="26"/>
      <c r="D366" s="67"/>
      <c r="E366" s="67"/>
      <c r="F366" s="26"/>
      <c r="G366" s="69"/>
      <c r="I366" s="26"/>
      <c r="J366" s="69"/>
      <c r="K366" s="69"/>
      <c r="L366" s="67"/>
      <c r="M366" s="69"/>
      <c r="N366" s="71"/>
      <c r="O366" s="72"/>
      <c r="P366" s="26"/>
      <c r="Q366" s="26"/>
      <c r="R366" s="26"/>
      <c r="S366" s="26"/>
    </row>
    <row r="367" spans="2:19"/>
    <row r="368" spans="2:19"/>
    <row r="369" spans="2:19"/>
    <row r="370" spans="2:19"/>
    <row r="371" spans="2:19"/>
    <row r="372" spans="2:19"/>
    <row r="373" spans="2:19"/>
    <row r="374" spans="2:19"/>
    <row r="375" spans="2:19"/>
    <row r="376" spans="2:19"/>
    <row r="377" spans="2:19"/>
    <row r="378" spans="2:19"/>
    <row r="379" spans="2:19"/>
    <row r="380" spans="2:19"/>
    <row r="381" spans="2:19"/>
    <row r="382" spans="2:19" s="66" customFormat="1">
      <c r="B382" s="26"/>
      <c r="C382" s="26"/>
      <c r="D382" s="67"/>
      <c r="E382" s="67"/>
      <c r="F382" s="26"/>
      <c r="G382" s="69"/>
      <c r="I382" s="26"/>
      <c r="J382" s="69"/>
      <c r="K382" s="69"/>
      <c r="L382" s="67"/>
      <c r="M382" s="69"/>
      <c r="N382" s="71"/>
      <c r="O382" s="72"/>
      <c r="P382" s="26"/>
      <c r="Q382" s="26"/>
      <c r="R382" s="26"/>
      <c r="S382" s="26"/>
    </row>
    <row r="383" spans="2:19" s="66" customFormat="1">
      <c r="B383" s="26"/>
      <c r="C383" s="26"/>
      <c r="D383" s="67"/>
      <c r="E383" s="67"/>
      <c r="F383" s="26"/>
      <c r="G383" s="69"/>
      <c r="I383" s="26"/>
      <c r="J383" s="69"/>
      <c r="K383" s="69"/>
      <c r="L383" s="67"/>
      <c r="M383" s="69"/>
      <c r="N383" s="71"/>
      <c r="O383" s="72"/>
      <c r="P383" s="26"/>
      <c r="Q383" s="26"/>
      <c r="R383" s="26"/>
      <c r="S383" s="26"/>
    </row>
    <row r="384" spans="2:19" s="66" customFormat="1">
      <c r="B384" s="26"/>
      <c r="C384" s="26"/>
      <c r="D384" s="67"/>
      <c r="E384" s="67"/>
      <c r="F384" s="26"/>
      <c r="G384" s="69"/>
      <c r="I384" s="26"/>
      <c r="J384" s="69"/>
      <c r="K384" s="69"/>
      <c r="L384" s="67"/>
      <c r="M384" s="69"/>
      <c r="N384" s="71"/>
      <c r="O384" s="72"/>
      <c r="P384" s="26"/>
      <c r="Q384" s="26"/>
      <c r="R384" s="26"/>
      <c r="S384" s="26"/>
    </row>
    <row r="385" spans="2:19" s="66" customFormat="1">
      <c r="B385" s="26"/>
      <c r="C385" s="26"/>
      <c r="D385" s="67"/>
      <c r="E385" s="67"/>
      <c r="F385" s="26"/>
      <c r="G385" s="69"/>
      <c r="I385" s="26"/>
      <c r="J385" s="69"/>
      <c r="K385" s="69"/>
      <c r="L385" s="67"/>
      <c r="M385" s="69"/>
      <c r="N385" s="71"/>
      <c r="O385" s="72"/>
      <c r="P385" s="26"/>
      <c r="Q385" s="26"/>
      <c r="R385" s="26"/>
      <c r="S385" s="26"/>
    </row>
    <row r="386" spans="2:19" s="66" customFormat="1">
      <c r="B386" s="26"/>
      <c r="C386" s="26"/>
      <c r="D386" s="67"/>
      <c r="E386" s="67"/>
      <c r="F386" s="26"/>
      <c r="G386" s="69"/>
      <c r="I386" s="26"/>
      <c r="J386" s="69"/>
      <c r="K386" s="69"/>
      <c r="L386" s="67"/>
      <c r="M386" s="69"/>
      <c r="N386" s="71"/>
      <c r="O386" s="72"/>
      <c r="P386" s="26"/>
      <c r="Q386" s="26"/>
      <c r="R386" s="26"/>
      <c r="S386" s="26"/>
    </row>
    <row r="387" spans="2:19" s="66" customFormat="1">
      <c r="B387" s="26"/>
      <c r="C387" s="26"/>
      <c r="D387" s="67"/>
      <c r="E387" s="67"/>
      <c r="F387" s="26"/>
      <c r="G387" s="69"/>
      <c r="I387" s="26"/>
      <c r="J387" s="69"/>
      <c r="K387" s="69"/>
      <c r="L387" s="67"/>
      <c r="M387" s="69"/>
      <c r="N387" s="71"/>
      <c r="O387" s="72"/>
      <c r="P387" s="26"/>
      <c r="Q387" s="26"/>
      <c r="R387" s="26"/>
      <c r="S387" s="26"/>
    </row>
    <row r="388" spans="2:19" s="66" customFormat="1">
      <c r="B388" s="26"/>
      <c r="C388" s="26"/>
      <c r="D388" s="67"/>
      <c r="E388" s="67"/>
      <c r="F388" s="26"/>
      <c r="G388" s="69"/>
      <c r="I388" s="26"/>
      <c r="J388" s="69"/>
      <c r="K388" s="69"/>
      <c r="L388" s="67"/>
      <c r="M388" s="69"/>
      <c r="N388" s="71"/>
      <c r="O388" s="72"/>
      <c r="P388" s="26"/>
      <c r="Q388" s="26"/>
      <c r="R388" s="26"/>
      <c r="S388" s="26"/>
    </row>
    <row r="389" spans="2:19" s="66" customFormat="1">
      <c r="B389" s="26"/>
      <c r="C389" s="26"/>
      <c r="D389" s="67"/>
      <c r="E389" s="67"/>
      <c r="F389" s="26"/>
      <c r="G389" s="69"/>
      <c r="I389" s="26"/>
      <c r="J389" s="69"/>
      <c r="K389" s="69"/>
      <c r="L389" s="67"/>
      <c r="M389" s="69"/>
      <c r="N389" s="71"/>
      <c r="O389" s="72"/>
      <c r="P389" s="26"/>
      <c r="Q389" s="26"/>
      <c r="R389" s="26"/>
      <c r="S389" s="26"/>
    </row>
    <row r="390" spans="2:19" s="66" customFormat="1">
      <c r="B390" s="26"/>
      <c r="C390" s="26"/>
      <c r="D390" s="67"/>
      <c r="E390" s="67"/>
      <c r="F390" s="26"/>
      <c r="G390" s="69"/>
      <c r="I390" s="26"/>
      <c r="J390" s="69"/>
      <c r="K390" s="69"/>
      <c r="L390" s="67"/>
      <c r="M390" s="69"/>
      <c r="N390" s="71"/>
      <c r="O390" s="72"/>
      <c r="P390" s="26"/>
      <c r="Q390" s="26"/>
      <c r="R390" s="26"/>
      <c r="S390" s="26"/>
    </row>
    <row r="391" spans="2:19" s="66" customFormat="1">
      <c r="B391" s="26"/>
      <c r="C391" s="26"/>
      <c r="D391" s="67"/>
      <c r="E391" s="67"/>
      <c r="F391" s="26"/>
      <c r="G391" s="69"/>
      <c r="I391" s="26"/>
      <c r="J391" s="69"/>
      <c r="K391" s="69"/>
      <c r="L391" s="67"/>
      <c r="M391" s="69"/>
      <c r="N391" s="71"/>
      <c r="O391" s="72"/>
      <c r="P391" s="26"/>
      <c r="Q391" s="26"/>
      <c r="R391" s="26"/>
      <c r="S391" s="26"/>
    </row>
    <row r="392" spans="2:19" s="66" customFormat="1">
      <c r="B392" s="26"/>
      <c r="C392" s="26"/>
      <c r="D392" s="67"/>
      <c r="E392" s="67"/>
      <c r="F392" s="26"/>
      <c r="G392" s="69"/>
      <c r="I392" s="26"/>
      <c r="J392" s="69"/>
      <c r="K392" s="69"/>
      <c r="L392" s="67"/>
      <c r="M392" s="69"/>
      <c r="N392" s="71"/>
      <c r="O392" s="72"/>
      <c r="P392" s="26"/>
      <c r="Q392" s="26"/>
      <c r="R392" s="26"/>
      <c r="S392" s="26"/>
    </row>
    <row r="393" spans="2:19" s="66" customFormat="1">
      <c r="B393" s="26"/>
      <c r="C393" s="26"/>
      <c r="D393" s="67"/>
      <c r="E393" s="67"/>
      <c r="F393" s="26"/>
      <c r="G393" s="69"/>
      <c r="I393" s="26"/>
      <c r="J393" s="69"/>
      <c r="K393" s="69"/>
      <c r="L393" s="67"/>
      <c r="M393" s="69"/>
      <c r="N393" s="71"/>
      <c r="O393" s="72"/>
      <c r="P393" s="26"/>
      <c r="Q393" s="26"/>
      <c r="R393" s="26"/>
      <c r="S393" s="26"/>
    </row>
    <row r="394" spans="2:19" s="66" customFormat="1">
      <c r="B394" s="26"/>
      <c r="C394" s="26"/>
      <c r="D394" s="67"/>
      <c r="E394" s="67"/>
      <c r="F394" s="26"/>
      <c r="G394" s="69"/>
      <c r="I394" s="26"/>
      <c r="J394" s="69"/>
      <c r="K394" s="69"/>
      <c r="L394" s="67"/>
      <c r="M394" s="69"/>
      <c r="N394" s="71"/>
      <c r="O394" s="72"/>
      <c r="P394" s="26"/>
      <c r="Q394" s="26"/>
      <c r="R394" s="26"/>
      <c r="S394" s="26"/>
    </row>
    <row r="395" spans="2:19" s="66" customFormat="1">
      <c r="B395" s="26"/>
      <c r="C395" s="26"/>
      <c r="D395" s="67"/>
      <c r="E395" s="67"/>
      <c r="F395" s="26"/>
      <c r="G395" s="69"/>
      <c r="I395" s="26"/>
      <c r="J395" s="69"/>
      <c r="K395" s="69"/>
      <c r="L395" s="67"/>
      <c r="M395" s="69"/>
      <c r="N395" s="71"/>
      <c r="O395" s="72"/>
      <c r="P395" s="26"/>
      <c r="Q395" s="26"/>
      <c r="R395" s="26"/>
      <c r="S395" s="26"/>
    </row>
    <row r="396" spans="2:19" s="66" customFormat="1">
      <c r="B396" s="26"/>
      <c r="C396" s="26"/>
      <c r="D396" s="67"/>
      <c r="E396" s="67"/>
      <c r="F396" s="26"/>
      <c r="G396" s="69"/>
      <c r="I396" s="26"/>
      <c r="J396" s="69"/>
      <c r="K396" s="69"/>
      <c r="L396" s="67"/>
      <c r="M396" s="69"/>
      <c r="N396" s="71"/>
      <c r="O396" s="72"/>
      <c r="P396" s="26"/>
      <c r="Q396" s="26"/>
      <c r="R396" s="26"/>
      <c r="S396" s="26"/>
    </row>
    <row r="397" spans="2:19" s="66" customFormat="1">
      <c r="B397" s="26"/>
      <c r="C397" s="26"/>
      <c r="D397" s="67"/>
      <c r="E397" s="67"/>
      <c r="F397" s="26"/>
      <c r="G397" s="69"/>
      <c r="I397" s="26"/>
      <c r="J397" s="69"/>
      <c r="K397" s="69"/>
      <c r="L397" s="67"/>
      <c r="M397" s="69"/>
      <c r="N397" s="71"/>
      <c r="O397" s="72"/>
      <c r="P397" s="26"/>
      <c r="Q397" s="26"/>
      <c r="R397" s="26"/>
      <c r="S397" s="26"/>
    </row>
    <row r="398" spans="2:19" s="66" customFormat="1">
      <c r="B398" s="26"/>
      <c r="C398" s="26"/>
      <c r="D398" s="67"/>
      <c r="E398" s="67"/>
      <c r="F398" s="26"/>
      <c r="G398" s="69"/>
      <c r="I398" s="26"/>
      <c r="J398" s="69"/>
      <c r="K398" s="69"/>
      <c r="L398" s="67"/>
      <c r="M398" s="69"/>
      <c r="N398" s="71"/>
      <c r="O398" s="72"/>
      <c r="P398" s="26"/>
      <c r="Q398" s="26"/>
      <c r="R398" s="26"/>
      <c r="S398" s="26"/>
    </row>
    <row r="399" spans="2:19" s="66" customFormat="1">
      <c r="B399" s="26"/>
      <c r="C399" s="26"/>
      <c r="D399" s="67"/>
      <c r="E399" s="67"/>
      <c r="F399" s="26"/>
      <c r="G399" s="69"/>
      <c r="I399" s="26"/>
      <c r="J399" s="69"/>
      <c r="K399" s="69"/>
      <c r="L399" s="67"/>
      <c r="M399" s="69"/>
      <c r="N399" s="71"/>
      <c r="O399" s="72"/>
      <c r="P399" s="26"/>
      <c r="Q399" s="26"/>
      <c r="R399" s="26"/>
      <c r="S399" s="26"/>
    </row>
    <row r="400" spans="2:19" s="66" customFormat="1">
      <c r="B400" s="26"/>
      <c r="C400" s="26"/>
      <c r="D400" s="67"/>
      <c r="E400" s="67"/>
      <c r="F400" s="26"/>
      <c r="G400" s="69"/>
      <c r="I400" s="26"/>
      <c r="J400" s="69"/>
      <c r="K400" s="69"/>
      <c r="L400" s="67"/>
      <c r="M400" s="69"/>
      <c r="N400" s="71"/>
      <c r="O400" s="72"/>
      <c r="P400" s="26"/>
      <c r="Q400" s="26"/>
      <c r="R400" s="26"/>
      <c r="S400" s="26"/>
    </row>
    <row r="401" spans="2:19" s="66" customFormat="1">
      <c r="B401" s="26"/>
      <c r="C401" s="26"/>
      <c r="D401" s="67"/>
      <c r="E401" s="67"/>
      <c r="F401" s="26"/>
      <c r="G401" s="69"/>
      <c r="I401" s="26"/>
      <c r="J401" s="69"/>
      <c r="K401" s="69"/>
      <c r="L401" s="67"/>
      <c r="M401" s="69"/>
      <c r="N401" s="71"/>
      <c r="O401" s="72"/>
      <c r="P401" s="26"/>
      <c r="Q401" s="26"/>
      <c r="R401" s="26"/>
      <c r="S401" s="26"/>
    </row>
    <row r="402" spans="2:19" s="66" customFormat="1">
      <c r="B402" s="26"/>
      <c r="C402" s="26"/>
      <c r="D402" s="67"/>
      <c r="E402" s="67"/>
      <c r="F402" s="26"/>
      <c r="G402" s="69"/>
      <c r="I402" s="26"/>
      <c r="J402" s="69"/>
      <c r="K402" s="69"/>
      <c r="L402" s="67"/>
      <c r="M402" s="69"/>
      <c r="N402" s="71"/>
      <c r="O402" s="72"/>
      <c r="P402" s="26"/>
      <c r="Q402" s="26"/>
      <c r="R402" s="26"/>
      <c r="S402" s="26"/>
    </row>
    <row r="403" spans="2:19" s="66" customFormat="1">
      <c r="B403" s="26"/>
      <c r="C403" s="26"/>
      <c r="D403" s="67"/>
      <c r="E403" s="67"/>
      <c r="F403" s="26"/>
      <c r="G403" s="69"/>
      <c r="I403" s="26"/>
      <c r="J403" s="69"/>
      <c r="K403" s="69"/>
      <c r="L403" s="67"/>
      <c r="M403" s="69"/>
      <c r="N403" s="71"/>
      <c r="O403" s="72"/>
      <c r="P403" s="26"/>
      <c r="Q403" s="26"/>
      <c r="R403" s="26"/>
      <c r="S403" s="26"/>
    </row>
    <row r="404" spans="2:19" s="66" customFormat="1">
      <c r="B404" s="26"/>
      <c r="C404" s="26"/>
      <c r="D404" s="67"/>
      <c r="E404" s="67"/>
      <c r="F404" s="26"/>
      <c r="G404" s="69"/>
      <c r="I404" s="26"/>
      <c r="J404" s="69"/>
      <c r="K404" s="69"/>
      <c r="L404" s="67"/>
      <c r="M404" s="69"/>
      <c r="N404" s="71"/>
      <c r="O404" s="72"/>
      <c r="P404" s="26"/>
      <c r="Q404" s="26"/>
      <c r="R404" s="26"/>
      <c r="S404" s="26"/>
    </row>
    <row r="405" spans="2:19" s="66" customFormat="1">
      <c r="B405" s="26"/>
      <c r="C405" s="26"/>
      <c r="D405" s="67"/>
      <c r="E405" s="67"/>
      <c r="F405" s="26"/>
      <c r="G405" s="69"/>
      <c r="I405" s="26"/>
      <c r="J405" s="69"/>
      <c r="K405" s="69"/>
      <c r="L405" s="67"/>
      <c r="M405" s="69"/>
      <c r="N405" s="71"/>
      <c r="O405" s="72"/>
      <c r="P405" s="26"/>
      <c r="Q405" s="26"/>
      <c r="R405" s="26"/>
      <c r="S405" s="26"/>
    </row>
    <row r="406" spans="2:19" s="66" customFormat="1">
      <c r="B406" s="26"/>
      <c r="C406" s="26"/>
      <c r="D406" s="67"/>
      <c r="E406" s="67"/>
      <c r="F406" s="26"/>
      <c r="G406" s="69"/>
      <c r="I406" s="26"/>
      <c r="J406" s="69"/>
      <c r="K406" s="69"/>
      <c r="L406" s="67"/>
      <c r="M406" s="69"/>
      <c r="N406" s="71"/>
      <c r="O406" s="72"/>
      <c r="P406" s="26"/>
      <c r="Q406" s="26"/>
      <c r="R406" s="26"/>
      <c r="S406" s="26"/>
    </row>
    <row r="407" spans="2:19" s="66" customFormat="1">
      <c r="B407" s="26"/>
      <c r="C407" s="26"/>
      <c r="D407" s="67"/>
      <c r="E407" s="67"/>
      <c r="F407" s="26"/>
      <c r="G407" s="69"/>
      <c r="I407" s="26"/>
      <c r="J407" s="69"/>
      <c r="K407" s="69"/>
      <c r="L407" s="67"/>
      <c r="M407" s="69"/>
      <c r="N407" s="71"/>
      <c r="O407" s="72"/>
      <c r="P407" s="26"/>
      <c r="Q407" s="26"/>
      <c r="R407" s="26"/>
      <c r="S407" s="26"/>
    </row>
    <row r="408" spans="2:19" s="66" customFormat="1">
      <c r="B408" s="26"/>
      <c r="C408" s="26"/>
      <c r="D408" s="67"/>
      <c r="E408" s="67"/>
      <c r="F408" s="26"/>
      <c r="G408" s="69"/>
      <c r="I408" s="26"/>
      <c r="J408" s="69"/>
      <c r="K408" s="69"/>
      <c r="L408" s="67"/>
      <c r="M408" s="69"/>
      <c r="N408" s="71"/>
      <c r="O408" s="72"/>
      <c r="P408" s="26"/>
      <c r="Q408" s="26"/>
      <c r="R408" s="26"/>
      <c r="S408" s="26"/>
    </row>
    <row r="409" spans="2:19" s="66" customFormat="1">
      <c r="B409" s="26"/>
      <c r="C409" s="26"/>
      <c r="D409" s="67"/>
      <c r="E409" s="67"/>
      <c r="F409" s="26"/>
      <c r="G409" s="69"/>
      <c r="I409" s="26"/>
      <c r="J409" s="69"/>
      <c r="K409" s="69"/>
      <c r="L409" s="67"/>
      <c r="M409" s="69"/>
      <c r="N409" s="71"/>
      <c r="O409" s="72"/>
      <c r="P409" s="26"/>
      <c r="Q409" s="26"/>
      <c r="R409" s="26"/>
      <c r="S409" s="26"/>
    </row>
    <row r="410" spans="2:19" s="66" customFormat="1">
      <c r="B410" s="26"/>
      <c r="C410" s="26"/>
      <c r="D410" s="67"/>
      <c r="E410" s="67"/>
      <c r="F410" s="26"/>
      <c r="G410" s="69"/>
      <c r="I410" s="26"/>
      <c r="J410" s="69"/>
      <c r="K410" s="69"/>
      <c r="L410" s="67"/>
      <c r="M410" s="69"/>
      <c r="N410" s="71"/>
      <c r="O410" s="72"/>
      <c r="P410" s="26"/>
      <c r="Q410" s="26"/>
      <c r="R410" s="26"/>
      <c r="S410" s="26"/>
    </row>
    <row r="411" spans="2:19" s="66" customFormat="1">
      <c r="B411" s="26"/>
      <c r="C411" s="26"/>
      <c r="D411" s="67"/>
      <c r="E411" s="67"/>
      <c r="F411" s="26"/>
      <c r="G411" s="69"/>
      <c r="I411" s="26"/>
      <c r="J411" s="69"/>
      <c r="K411" s="69"/>
      <c r="L411" s="67"/>
      <c r="M411" s="69"/>
      <c r="N411" s="71"/>
      <c r="O411" s="72"/>
      <c r="P411" s="26"/>
      <c r="Q411" s="26"/>
      <c r="R411" s="26"/>
      <c r="S411" s="26"/>
    </row>
    <row r="412" spans="2:19" s="66" customFormat="1">
      <c r="B412" s="26"/>
      <c r="C412" s="26"/>
      <c r="D412" s="67"/>
      <c r="E412" s="67"/>
      <c r="F412" s="26"/>
      <c r="G412" s="69"/>
      <c r="I412" s="26"/>
      <c r="J412" s="69"/>
      <c r="K412" s="69"/>
      <c r="L412" s="67"/>
      <c r="M412" s="69"/>
      <c r="N412" s="71"/>
      <c r="O412" s="72"/>
      <c r="P412" s="26"/>
      <c r="Q412" s="26"/>
      <c r="R412" s="26"/>
      <c r="S412" s="26"/>
    </row>
    <row r="413" spans="2:19" s="66" customFormat="1">
      <c r="B413" s="26"/>
      <c r="C413" s="26"/>
      <c r="D413" s="67"/>
      <c r="E413" s="67"/>
      <c r="F413" s="26"/>
      <c r="G413" s="69"/>
      <c r="I413" s="26"/>
      <c r="J413" s="69"/>
      <c r="K413" s="69"/>
      <c r="L413" s="67"/>
      <c r="M413" s="69"/>
      <c r="N413" s="71"/>
      <c r="O413" s="72"/>
      <c r="P413" s="26"/>
      <c r="Q413" s="26"/>
      <c r="R413" s="26"/>
      <c r="S413" s="26"/>
    </row>
    <row r="414" spans="2:19" s="66" customFormat="1">
      <c r="B414" s="26"/>
      <c r="C414" s="26"/>
      <c r="D414" s="67"/>
      <c r="E414" s="67"/>
      <c r="F414" s="26"/>
      <c r="G414" s="69"/>
      <c r="I414" s="26"/>
      <c r="J414" s="69"/>
      <c r="K414" s="69"/>
      <c r="L414" s="67"/>
      <c r="M414" s="69"/>
      <c r="N414" s="71"/>
      <c r="O414" s="72"/>
      <c r="P414" s="26"/>
      <c r="Q414" s="26"/>
      <c r="R414" s="26"/>
      <c r="S414" s="26"/>
    </row>
    <row r="415" spans="2:19" s="66" customFormat="1">
      <c r="B415" s="26"/>
      <c r="C415" s="26"/>
      <c r="D415" s="67"/>
      <c r="E415" s="67"/>
      <c r="F415" s="26"/>
      <c r="G415" s="69"/>
      <c r="I415" s="26"/>
      <c r="J415" s="69"/>
      <c r="K415" s="69"/>
      <c r="L415" s="67"/>
      <c r="M415" s="69"/>
      <c r="N415" s="71"/>
      <c r="O415" s="72"/>
      <c r="P415" s="26"/>
      <c r="Q415" s="26"/>
      <c r="R415" s="26"/>
      <c r="S415" s="26"/>
    </row>
    <row r="416" spans="2:19" s="66" customFormat="1">
      <c r="B416" s="26"/>
      <c r="C416" s="26"/>
      <c r="D416" s="67"/>
      <c r="E416" s="67"/>
      <c r="F416" s="26"/>
      <c r="G416" s="69"/>
      <c r="I416" s="26"/>
      <c r="J416" s="69"/>
      <c r="K416" s="69"/>
      <c r="L416" s="67"/>
      <c r="M416" s="69"/>
      <c r="N416" s="71"/>
      <c r="O416" s="72"/>
      <c r="P416" s="26"/>
      <c r="Q416" s="26"/>
      <c r="R416" s="26"/>
      <c r="S416" s="26"/>
    </row>
    <row r="417" spans="2:19" s="66" customFormat="1">
      <c r="B417" s="26"/>
      <c r="C417" s="26"/>
      <c r="D417" s="67"/>
      <c r="E417" s="67"/>
      <c r="F417" s="26"/>
      <c r="G417" s="69"/>
      <c r="I417" s="26"/>
      <c r="J417" s="69"/>
      <c r="K417" s="69"/>
      <c r="L417" s="67"/>
      <c r="M417" s="69"/>
      <c r="N417" s="71"/>
      <c r="O417" s="72"/>
      <c r="P417" s="26"/>
      <c r="Q417" s="26"/>
      <c r="R417" s="26"/>
      <c r="S417" s="26"/>
    </row>
    <row r="418" spans="2:19" s="66" customFormat="1">
      <c r="B418" s="26"/>
      <c r="C418" s="26"/>
      <c r="D418" s="67"/>
      <c r="E418" s="67"/>
      <c r="F418" s="26"/>
      <c r="G418" s="69"/>
      <c r="I418" s="26"/>
      <c r="J418" s="69"/>
      <c r="K418" s="69"/>
      <c r="L418" s="67"/>
      <c r="M418" s="69"/>
      <c r="N418" s="71"/>
      <c r="O418" s="72"/>
      <c r="P418" s="26"/>
      <c r="Q418" s="26"/>
      <c r="R418" s="26"/>
      <c r="S418" s="26"/>
    </row>
    <row r="419" spans="2:19" s="66" customFormat="1">
      <c r="B419" s="26"/>
      <c r="C419" s="26"/>
      <c r="D419" s="67"/>
      <c r="E419" s="67"/>
      <c r="F419" s="26"/>
      <c r="G419" s="69"/>
      <c r="I419" s="26"/>
      <c r="J419" s="69"/>
      <c r="K419" s="69"/>
      <c r="L419" s="67"/>
      <c r="M419" s="69"/>
      <c r="N419" s="71"/>
      <c r="O419" s="72"/>
      <c r="P419" s="26"/>
      <c r="Q419" s="26"/>
      <c r="R419" s="26"/>
      <c r="S419" s="26"/>
    </row>
    <row r="420" spans="2:19" s="66" customFormat="1">
      <c r="B420" s="26"/>
      <c r="C420" s="26"/>
      <c r="D420" s="67"/>
      <c r="E420" s="67"/>
      <c r="F420" s="26"/>
      <c r="G420" s="69"/>
      <c r="I420" s="26"/>
      <c r="J420" s="69"/>
      <c r="K420" s="69"/>
      <c r="L420" s="67"/>
      <c r="M420" s="69"/>
      <c r="N420" s="71"/>
      <c r="O420" s="72"/>
      <c r="P420" s="26"/>
      <c r="Q420" s="26"/>
      <c r="R420" s="26"/>
      <c r="S420" s="26"/>
    </row>
    <row r="421" spans="2:19" s="66" customFormat="1">
      <c r="B421" s="26"/>
      <c r="C421" s="26"/>
      <c r="D421" s="67"/>
      <c r="E421" s="67"/>
      <c r="F421" s="26"/>
      <c r="G421" s="69"/>
      <c r="I421" s="26"/>
      <c r="J421" s="69"/>
      <c r="K421" s="69"/>
      <c r="L421" s="67"/>
      <c r="M421" s="69"/>
      <c r="N421" s="71"/>
      <c r="O421" s="72"/>
      <c r="P421" s="26"/>
      <c r="Q421" s="26"/>
      <c r="R421" s="26"/>
      <c r="S421" s="26"/>
    </row>
    <row r="422" spans="2:19" s="66" customFormat="1">
      <c r="B422" s="26"/>
      <c r="C422" s="26"/>
      <c r="D422" s="67"/>
      <c r="E422" s="67"/>
      <c r="F422" s="26"/>
      <c r="G422" s="69"/>
      <c r="I422" s="26"/>
      <c r="J422" s="69"/>
      <c r="K422" s="69"/>
      <c r="L422" s="67"/>
      <c r="M422" s="69"/>
      <c r="N422" s="71"/>
      <c r="O422" s="72"/>
      <c r="P422" s="26"/>
      <c r="Q422" s="26"/>
      <c r="R422" s="26"/>
      <c r="S422" s="26"/>
    </row>
    <row r="423" spans="2:19" s="66" customFormat="1">
      <c r="B423" s="26"/>
      <c r="C423" s="26"/>
      <c r="D423" s="67"/>
      <c r="E423" s="67"/>
      <c r="F423" s="26"/>
      <c r="G423" s="69"/>
      <c r="I423" s="26"/>
      <c r="J423" s="69"/>
      <c r="K423" s="69"/>
      <c r="L423" s="67"/>
      <c r="M423" s="69"/>
      <c r="N423" s="71"/>
      <c r="O423" s="72"/>
      <c r="P423" s="26"/>
      <c r="Q423" s="26"/>
      <c r="R423" s="26"/>
      <c r="S423" s="26"/>
    </row>
    <row r="424" spans="2:19" s="66" customFormat="1">
      <c r="B424" s="26"/>
      <c r="C424" s="26"/>
      <c r="D424" s="67"/>
      <c r="E424" s="67"/>
      <c r="F424" s="26"/>
      <c r="G424" s="69"/>
      <c r="I424" s="26"/>
      <c r="J424" s="69"/>
      <c r="K424" s="69"/>
      <c r="L424" s="67"/>
      <c r="M424" s="69"/>
      <c r="N424" s="71"/>
      <c r="O424" s="72"/>
      <c r="P424" s="26"/>
      <c r="Q424" s="26"/>
      <c r="R424" s="26"/>
      <c r="S424" s="26"/>
    </row>
    <row r="425" spans="2:19" s="66" customFormat="1">
      <c r="B425" s="26"/>
      <c r="C425" s="26"/>
      <c r="D425" s="67"/>
      <c r="E425" s="67"/>
      <c r="F425" s="26"/>
      <c r="G425" s="69"/>
      <c r="I425" s="26"/>
      <c r="J425" s="69"/>
      <c r="K425" s="69"/>
      <c r="L425" s="67"/>
      <c r="M425" s="69"/>
      <c r="N425" s="71"/>
      <c r="O425" s="72"/>
      <c r="P425" s="26"/>
      <c r="Q425" s="26"/>
      <c r="R425" s="26"/>
      <c r="S425" s="26"/>
    </row>
    <row r="426" spans="2:19" s="66" customFormat="1">
      <c r="B426" s="26"/>
      <c r="C426" s="26"/>
      <c r="D426" s="67"/>
      <c r="E426" s="67"/>
      <c r="F426" s="26"/>
      <c r="G426" s="69"/>
      <c r="I426" s="26"/>
      <c r="J426" s="69"/>
      <c r="K426" s="69"/>
      <c r="L426" s="67"/>
      <c r="M426" s="69"/>
      <c r="N426" s="71"/>
      <c r="O426" s="72"/>
      <c r="P426" s="26"/>
      <c r="Q426" s="26"/>
      <c r="R426" s="26"/>
      <c r="S426" s="26"/>
    </row>
    <row r="427" spans="2:19" s="66" customFormat="1">
      <c r="B427" s="26"/>
      <c r="C427" s="26"/>
      <c r="D427" s="67"/>
      <c r="E427" s="67"/>
      <c r="F427" s="26"/>
      <c r="G427" s="69"/>
      <c r="I427" s="26"/>
      <c r="J427" s="69"/>
      <c r="K427" s="69"/>
      <c r="L427" s="67"/>
      <c r="M427" s="69"/>
      <c r="N427" s="71"/>
      <c r="O427" s="72"/>
      <c r="P427" s="26"/>
      <c r="Q427" s="26"/>
      <c r="R427" s="26"/>
      <c r="S427" s="26"/>
    </row>
    <row r="428" spans="2:19" s="66" customFormat="1">
      <c r="B428" s="26"/>
      <c r="C428" s="26"/>
      <c r="D428" s="67"/>
      <c r="E428" s="67"/>
      <c r="F428" s="26"/>
      <c r="G428" s="69"/>
      <c r="I428" s="26"/>
      <c r="J428" s="69"/>
      <c r="K428" s="69"/>
      <c r="L428" s="67"/>
      <c r="M428" s="69"/>
      <c r="N428" s="71"/>
      <c r="O428" s="72"/>
      <c r="P428" s="26"/>
      <c r="Q428" s="26"/>
      <c r="R428" s="26"/>
      <c r="S428" s="26"/>
    </row>
    <row r="429" spans="2:19" s="66" customFormat="1">
      <c r="B429" s="26"/>
      <c r="C429" s="26"/>
      <c r="D429" s="67"/>
      <c r="E429" s="67"/>
      <c r="F429" s="26"/>
      <c r="G429" s="69"/>
      <c r="I429" s="26"/>
      <c r="J429" s="69"/>
      <c r="K429" s="69"/>
      <c r="L429" s="67"/>
      <c r="M429" s="69"/>
      <c r="N429" s="71"/>
      <c r="O429" s="72"/>
      <c r="P429" s="26"/>
      <c r="Q429" s="26"/>
      <c r="R429" s="26"/>
      <c r="S429" s="26"/>
    </row>
    <row r="430" spans="2:19" s="66" customFormat="1">
      <c r="B430" s="26"/>
      <c r="C430" s="26"/>
      <c r="D430" s="67"/>
      <c r="E430" s="67"/>
      <c r="F430" s="26"/>
      <c r="G430" s="69"/>
      <c r="I430" s="26"/>
      <c r="J430" s="69"/>
      <c r="K430" s="69"/>
      <c r="L430" s="67"/>
      <c r="M430" s="69"/>
      <c r="N430" s="71"/>
      <c r="O430" s="72"/>
      <c r="P430" s="26"/>
      <c r="Q430" s="26"/>
      <c r="R430" s="26"/>
      <c r="S430" s="26"/>
    </row>
    <row r="431" spans="2:19" s="66" customFormat="1">
      <c r="B431" s="26"/>
      <c r="C431" s="26"/>
      <c r="D431" s="67"/>
      <c r="E431" s="67"/>
      <c r="F431" s="26"/>
      <c r="G431" s="69"/>
      <c r="I431" s="26"/>
      <c r="J431" s="69"/>
      <c r="K431" s="69"/>
      <c r="L431" s="67"/>
      <c r="M431" s="69"/>
      <c r="N431" s="71"/>
      <c r="O431" s="72"/>
      <c r="P431" s="26"/>
      <c r="Q431" s="26"/>
      <c r="R431" s="26"/>
      <c r="S431" s="26"/>
    </row>
    <row r="432" spans="2:19" s="66" customFormat="1">
      <c r="B432" s="26"/>
      <c r="C432" s="26"/>
      <c r="D432" s="67"/>
      <c r="E432" s="67"/>
      <c r="F432" s="26"/>
      <c r="G432" s="69"/>
      <c r="I432" s="26"/>
      <c r="J432" s="69"/>
      <c r="K432" s="69"/>
      <c r="L432" s="67"/>
      <c r="M432" s="69"/>
      <c r="N432" s="71"/>
      <c r="O432" s="72"/>
      <c r="P432" s="26"/>
      <c r="Q432" s="26"/>
      <c r="R432" s="26"/>
      <c r="S432" s="26"/>
    </row>
    <row r="433" spans="2:19" s="66" customFormat="1">
      <c r="B433" s="26"/>
      <c r="C433" s="26"/>
      <c r="D433" s="67"/>
      <c r="E433" s="67"/>
      <c r="F433" s="26"/>
      <c r="G433" s="69"/>
      <c r="I433" s="26"/>
      <c r="J433" s="69"/>
      <c r="K433" s="69"/>
      <c r="L433" s="67"/>
      <c r="M433" s="69"/>
      <c r="N433" s="71"/>
      <c r="O433" s="72"/>
      <c r="P433" s="26"/>
      <c r="Q433" s="26"/>
      <c r="R433" s="26"/>
      <c r="S433" s="26"/>
    </row>
    <row r="434" spans="2:19" s="66" customFormat="1">
      <c r="B434" s="26"/>
      <c r="C434" s="26"/>
      <c r="D434" s="67"/>
      <c r="E434" s="67"/>
      <c r="F434" s="26"/>
      <c r="G434" s="69"/>
      <c r="I434" s="26"/>
      <c r="J434" s="69"/>
      <c r="K434" s="69"/>
      <c r="L434" s="67"/>
      <c r="M434" s="69"/>
      <c r="N434" s="71"/>
      <c r="O434" s="72"/>
      <c r="P434" s="26"/>
      <c r="Q434" s="26"/>
      <c r="R434" s="26"/>
      <c r="S434" s="26"/>
    </row>
    <row r="435" spans="2:19" s="66" customFormat="1">
      <c r="B435" s="26"/>
      <c r="C435" s="26"/>
      <c r="D435" s="67"/>
      <c r="E435" s="67"/>
      <c r="F435" s="26"/>
      <c r="G435" s="69"/>
      <c r="I435" s="26"/>
      <c r="J435" s="69"/>
      <c r="K435" s="69"/>
      <c r="L435" s="67"/>
      <c r="M435" s="69"/>
      <c r="N435" s="71"/>
      <c r="O435" s="72"/>
      <c r="P435" s="26"/>
      <c r="Q435" s="26"/>
      <c r="R435" s="26"/>
      <c r="S435" s="26"/>
    </row>
    <row r="436" spans="2:19" s="66" customFormat="1">
      <c r="B436" s="26"/>
      <c r="C436" s="26"/>
      <c r="D436" s="67"/>
      <c r="E436" s="67"/>
      <c r="F436" s="26"/>
      <c r="G436" s="69"/>
      <c r="I436" s="26"/>
      <c r="J436" s="69"/>
      <c r="K436" s="69"/>
      <c r="L436" s="67"/>
      <c r="M436" s="69"/>
      <c r="N436" s="71"/>
      <c r="O436" s="72"/>
      <c r="P436" s="26"/>
      <c r="Q436" s="26"/>
      <c r="R436" s="26"/>
      <c r="S436" s="26"/>
    </row>
    <row r="437" spans="2:19"/>
    <row r="438" spans="2:19"/>
    <row r="439" spans="2:19"/>
    <row r="440" spans="2:19"/>
    <row r="441" spans="2:19"/>
    <row r="442" spans="2:19"/>
    <row r="443" spans="2:19"/>
    <row r="444" spans="2:19"/>
    <row r="445" spans="2:19"/>
  </sheetData>
  <mergeCells count="1">
    <mergeCell ref="A1:O1"/>
  </mergeCells>
  <conditionalFormatting sqref="C3:C34 C36:C62">
    <cfRule type="duplicateValues" dxfId="67" priority="87"/>
  </conditionalFormatting>
  <conditionalFormatting sqref="C35">
    <cfRule type="duplicateValues" dxfId="66" priority="1"/>
  </conditionalFormatting>
  <conditionalFormatting sqref="D19">
    <cfRule type="duplicateValues" dxfId="65" priority="3"/>
  </conditionalFormatting>
  <pageMargins left="0.7" right="0.7" top="0.75" bottom="0.75" header="0.3" footer="0.3"/>
  <legacyDrawing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0F21B-DEF7-4D8D-8E7E-6625DE09F22E}">
  <dimension ref="A1:S423"/>
  <sheetViews>
    <sheetView topLeftCell="A3" zoomScale="80" zoomScaleNormal="80" workbookViewId="0">
      <selection activeCell="C14" sqref="C14"/>
    </sheetView>
  </sheetViews>
  <sheetFormatPr defaultColWidth="0" defaultRowHeight="11.4" zeroHeight="1"/>
  <cols>
    <col min="1" max="1" width="4.75" style="66" customWidth="1"/>
    <col min="2" max="2" width="4.75" style="26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71" t="s">
        <v>309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8" s="5" customFormat="1" ht="63.6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24" customFormat="1" ht="24.9" customHeight="1">
      <c r="A3" s="22">
        <v>1</v>
      </c>
      <c r="B3" s="22">
        <v>1</v>
      </c>
      <c r="C3" s="18" t="s">
        <v>273</v>
      </c>
      <c r="D3" s="19">
        <v>59596.55</v>
      </c>
      <c r="E3" s="19">
        <v>120277.86</v>
      </c>
      <c r="F3" s="20">
        <f>(D3-E3)/E3</f>
        <v>-0.50450939183653576</v>
      </c>
      <c r="G3" s="21">
        <v>7392</v>
      </c>
      <c r="H3" s="22">
        <v>367</v>
      </c>
      <c r="I3" s="22">
        <f>G3/H3</f>
        <v>20.141689373297002</v>
      </c>
      <c r="J3" s="21">
        <v>20</v>
      </c>
      <c r="K3" s="21">
        <v>4</v>
      </c>
      <c r="L3" s="19">
        <v>818445.44</v>
      </c>
      <c r="M3" s="21">
        <v>96290</v>
      </c>
      <c r="N3" s="23">
        <v>46143</v>
      </c>
      <c r="O3" s="29" t="s">
        <v>40</v>
      </c>
      <c r="R3" s="17"/>
    </row>
    <row r="4" spans="1:18" s="24" customFormat="1" ht="24.9" customHeight="1">
      <c r="A4" s="22">
        <v>2</v>
      </c>
      <c r="B4" s="22" t="s">
        <v>51</v>
      </c>
      <c r="C4" s="18" t="s">
        <v>302</v>
      </c>
      <c r="D4" s="19">
        <v>40790.769999999997</v>
      </c>
      <c r="E4" s="19" t="s">
        <v>53</v>
      </c>
      <c r="F4" s="20" t="s">
        <v>53</v>
      </c>
      <c r="G4" s="21">
        <v>4516</v>
      </c>
      <c r="H4" s="22">
        <v>290</v>
      </c>
      <c r="I4" s="22">
        <f>G4/H4</f>
        <v>15.572413793103449</v>
      </c>
      <c r="J4" s="21">
        <v>29</v>
      </c>
      <c r="K4" s="21">
        <v>1</v>
      </c>
      <c r="L4" s="19">
        <v>50157.440000000002</v>
      </c>
      <c r="M4" s="21">
        <v>5511</v>
      </c>
      <c r="N4" s="23">
        <v>46164</v>
      </c>
      <c r="O4" s="29" t="s">
        <v>40</v>
      </c>
      <c r="R4" s="17"/>
    </row>
    <row r="5" spans="1:18" s="24" customFormat="1" ht="24.9" customHeight="1">
      <c r="A5" s="22">
        <v>3</v>
      </c>
      <c r="B5" s="22">
        <v>2</v>
      </c>
      <c r="C5" s="53" t="s">
        <v>262</v>
      </c>
      <c r="D5" s="19">
        <v>40729.75</v>
      </c>
      <c r="E5" s="19">
        <v>66562.19</v>
      </c>
      <c r="F5" s="20">
        <f>(D5-E5)/E5</f>
        <v>-0.38809480277016128</v>
      </c>
      <c r="G5" s="21">
        <v>5824</v>
      </c>
      <c r="H5" s="22">
        <v>235</v>
      </c>
      <c r="I5" s="22">
        <f>G5/H5</f>
        <v>24.782978723404256</v>
      </c>
      <c r="J5" s="21">
        <v>17</v>
      </c>
      <c r="K5" s="21">
        <v>5</v>
      </c>
      <c r="L5" s="19">
        <v>495147.02</v>
      </c>
      <c r="M5" s="21">
        <v>63087</v>
      </c>
      <c r="N5" s="23">
        <v>46136</v>
      </c>
      <c r="O5" s="29" t="s">
        <v>215</v>
      </c>
      <c r="R5" s="17"/>
    </row>
    <row r="6" spans="1:18" s="24" customFormat="1" ht="24.9" customHeight="1">
      <c r="A6" s="22">
        <v>4</v>
      </c>
      <c r="B6" s="22" t="s">
        <v>51</v>
      </c>
      <c r="C6" s="18" t="s">
        <v>314</v>
      </c>
      <c r="D6" s="19">
        <v>17656.72</v>
      </c>
      <c r="E6" s="19" t="s">
        <v>53</v>
      </c>
      <c r="F6" s="20" t="s">
        <v>53</v>
      </c>
      <c r="G6" s="21">
        <v>2386</v>
      </c>
      <c r="H6" s="22">
        <v>161</v>
      </c>
      <c r="I6" s="22">
        <v>18</v>
      </c>
      <c r="J6" s="21">
        <v>14</v>
      </c>
      <c r="K6" s="21">
        <v>1</v>
      </c>
      <c r="L6" s="19">
        <v>17656.72</v>
      </c>
      <c r="M6" s="21">
        <v>2386</v>
      </c>
      <c r="N6" s="23">
        <v>46164</v>
      </c>
      <c r="O6" s="29" t="s">
        <v>307</v>
      </c>
      <c r="R6" s="17"/>
    </row>
    <row r="7" spans="1:18" s="24" customFormat="1" ht="24.9" customHeight="1">
      <c r="A7" s="22">
        <v>5</v>
      </c>
      <c r="B7" s="22">
        <v>3</v>
      </c>
      <c r="C7" s="53" t="s">
        <v>225</v>
      </c>
      <c r="D7" s="19">
        <v>12159.1</v>
      </c>
      <c r="E7" s="19">
        <v>20410.12</v>
      </c>
      <c r="F7" s="20">
        <f>(D7-E7)/E7</f>
        <v>-0.40426121943428062</v>
      </c>
      <c r="G7" s="21">
        <v>2049</v>
      </c>
      <c r="H7" s="22">
        <v>167</v>
      </c>
      <c r="I7" s="22">
        <f>G7/H7</f>
        <v>12.269461077844312</v>
      </c>
      <c r="J7" s="21">
        <v>17</v>
      </c>
      <c r="K7" s="21">
        <v>9</v>
      </c>
      <c r="L7" s="19">
        <v>488212.25</v>
      </c>
      <c r="M7" s="21">
        <v>78135</v>
      </c>
      <c r="N7" s="23">
        <v>46113</v>
      </c>
      <c r="O7" s="29" t="s">
        <v>215</v>
      </c>
      <c r="R7" s="17"/>
    </row>
    <row r="8" spans="1:18" s="24" customFormat="1" ht="24.9" customHeight="1">
      <c r="A8" s="22">
        <v>6</v>
      </c>
      <c r="B8" s="22" t="s">
        <v>57</v>
      </c>
      <c r="C8" s="18" t="s">
        <v>315</v>
      </c>
      <c r="D8" s="19">
        <v>9523.3700000000008</v>
      </c>
      <c r="E8" s="19" t="s">
        <v>53</v>
      </c>
      <c r="F8" s="20" t="s">
        <v>53</v>
      </c>
      <c r="G8" s="21">
        <v>1353</v>
      </c>
      <c r="H8" s="22">
        <v>12</v>
      </c>
      <c r="I8" s="22">
        <f>G8/H8</f>
        <v>112.75</v>
      </c>
      <c r="J8" s="21">
        <v>9</v>
      </c>
      <c r="K8" s="21">
        <v>0</v>
      </c>
      <c r="L8" s="19">
        <v>9523.3700000000008</v>
      </c>
      <c r="M8" s="21">
        <v>1353</v>
      </c>
      <c r="N8" s="23" t="s">
        <v>48</v>
      </c>
      <c r="O8" s="29" t="s">
        <v>49</v>
      </c>
      <c r="R8" s="17"/>
    </row>
    <row r="9" spans="1:18" s="24" customFormat="1" ht="24.6" customHeight="1">
      <c r="A9" s="22">
        <v>7</v>
      </c>
      <c r="B9" s="22">
        <v>4</v>
      </c>
      <c r="C9" s="18" t="s">
        <v>283</v>
      </c>
      <c r="D9" s="19">
        <v>8962.75</v>
      </c>
      <c r="E9" s="19">
        <v>20279.86</v>
      </c>
      <c r="F9" s="20">
        <f t="shared" ref="F9:F18" si="0">(D9-E9)/E9</f>
        <v>-0.55804675180203411</v>
      </c>
      <c r="G9" s="21">
        <v>1389</v>
      </c>
      <c r="H9" s="22">
        <v>82</v>
      </c>
      <c r="I9" s="22">
        <v>16.939024390243901</v>
      </c>
      <c r="J9" s="21">
        <v>15</v>
      </c>
      <c r="K9" s="21">
        <v>3</v>
      </c>
      <c r="L9" s="19">
        <v>71367.47</v>
      </c>
      <c r="M9" s="21">
        <v>11810</v>
      </c>
      <c r="N9" s="23">
        <v>46150</v>
      </c>
      <c r="O9" s="29" t="s">
        <v>41</v>
      </c>
      <c r="R9" s="17"/>
    </row>
    <row r="10" spans="1:18" s="24" customFormat="1" ht="24.9" customHeight="1">
      <c r="A10" s="22">
        <v>8</v>
      </c>
      <c r="B10" s="22">
        <v>5</v>
      </c>
      <c r="C10" s="18" t="s">
        <v>296</v>
      </c>
      <c r="D10" s="19">
        <v>5972.72</v>
      </c>
      <c r="E10" s="19">
        <v>19406.22</v>
      </c>
      <c r="F10" s="20">
        <f t="shared" si="0"/>
        <v>-0.6922265129427575</v>
      </c>
      <c r="G10" s="21">
        <v>760</v>
      </c>
      <c r="H10" s="22">
        <v>46</v>
      </c>
      <c r="I10" s="22">
        <v>16.521739130434781</v>
      </c>
      <c r="J10" s="21">
        <v>10</v>
      </c>
      <c r="K10" s="21">
        <v>2</v>
      </c>
      <c r="L10" s="19">
        <v>26775.81</v>
      </c>
      <c r="M10" s="21">
        <v>3874</v>
      </c>
      <c r="N10" s="23">
        <v>46157</v>
      </c>
      <c r="O10" s="29" t="s">
        <v>44</v>
      </c>
      <c r="R10" s="17"/>
    </row>
    <row r="11" spans="1:18" s="24" customFormat="1" ht="24.9" customHeight="1">
      <c r="A11" s="22">
        <v>9</v>
      </c>
      <c r="B11" s="11">
        <v>11</v>
      </c>
      <c r="C11" s="7" t="s">
        <v>306</v>
      </c>
      <c r="D11" s="8">
        <v>3679</v>
      </c>
      <c r="E11" s="8">
        <v>7895</v>
      </c>
      <c r="F11" s="9">
        <f t="shared" si="0"/>
        <v>-0.53400886637112099</v>
      </c>
      <c r="G11" s="10">
        <v>781</v>
      </c>
      <c r="H11" s="11" t="s">
        <v>53</v>
      </c>
      <c r="I11" s="11" t="s">
        <v>53</v>
      </c>
      <c r="J11" s="10">
        <v>11</v>
      </c>
      <c r="K11" s="10">
        <v>2</v>
      </c>
      <c r="L11" s="8">
        <v>11574</v>
      </c>
      <c r="M11" s="10">
        <v>2269</v>
      </c>
      <c r="N11" s="12">
        <v>46157</v>
      </c>
      <c r="O11" s="30" t="s">
        <v>46</v>
      </c>
      <c r="R11" s="17"/>
    </row>
    <row r="12" spans="1:18" s="24" customFormat="1" ht="24.9" customHeight="1">
      <c r="A12" s="22">
        <v>10</v>
      </c>
      <c r="B12" s="22">
        <v>7</v>
      </c>
      <c r="C12" s="53" t="s">
        <v>184</v>
      </c>
      <c r="D12" s="19">
        <v>3422.78</v>
      </c>
      <c r="E12" s="19">
        <v>10608.78</v>
      </c>
      <c r="F12" s="20">
        <f t="shared" si="0"/>
        <v>-0.67736346686423887</v>
      </c>
      <c r="G12" s="21">
        <v>430</v>
      </c>
      <c r="H12" s="22">
        <v>20</v>
      </c>
      <c r="I12" s="22">
        <v>21.5</v>
      </c>
      <c r="J12" s="21">
        <v>6</v>
      </c>
      <c r="K12" s="21">
        <v>10</v>
      </c>
      <c r="L12" s="19">
        <v>685804.78</v>
      </c>
      <c r="M12" s="21">
        <v>77458</v>
      </c>
      <c r="N12" s="23">
        <v>46101</v>
      </c>
      <c r="O12" s="29" t="s">
        <v>41</v>
      </c>
      <c r="R12" s="17"/>
    </row>
    <row r="13" spans="1:18" s="52" customFormat="1" ht="24.9" customHeight="1">
      <c r="A13" s="22">
        <v>11</v>
      </c>
      <c r="B13" s="22">
        <v>9</v>
      </c>
      <c r="C13" s="18" t="s">
        <v>301</v>
      </c>
      <c r="D13" s="19">
        <v>3008.86</v>
      </c>
      <c r="E13" s="19">
        <v>8523.42</v>
      </c>
      <c r="F13" s="20">
        <f t="shared" si="0"/>
        <v>-0.64698911939104253</v>
      </c>
      <c r="G13" s="21">
        <v>406</v>
      </c>
      <c r="H13" s="22">
        <v>57</v>
      </c>
      <c r="I13" s="22">
        <f>G13/H13</f>
        <v>7.1228070175438596</v>
      </c>
      <c r="J13" s="21">
        <v>11</v>
      </c>
      <c r="K13" s="21">
        <v>2</v>
      </c>
      <c r="L13" s="19">
        <v>11532.28</v>
      </c>
      <c r="M13" s="21">
        <v>1774</v>
      </c>
      <c r="N13" s="23">
        <v>46157</v>
      </c>
      <c r="O13" s="29" t="s">
        <v>88</v>
      </c>
      <c r="R13" s="6"/>
    </row>
    <row r="14" spans="1:18" s="52" customFormat="1" ht="24.9" customHeight="1">
      <c r="A14" s="22">
        <v>12</v>
      </c>
      <c r="B14" s="22">
        <v>6</v>
      </c>
      <c r="C14" s="18" t="s">
        <v>282</v>
      </c>
      <c r="D14" s="19">
        <v>2800.49</v>
      </c>
      <c r="E14" s="19">
        <v>13502.95</v>
      </c>
      <c r="F14" s="20">
        <f t="shared" si="0"/>
        <v>-0.79260161668376172</v>
      </c>
      <c r="G14" s="21">
        <v>330</v>
      </c>
      <c r="H14" s="22">
        <v>20</v>
      </c>
      <c r="I14" s="22">
        <v>16.5</v>
      </c>
      <c r="J14" s="21">
        <v>6</v>
      </c>
      <c r="K14" s="21">
        <v>3</v>
      </c>
      <c r="L14" s="19">
        <v>53840.59</v>
      </c>
      <c r="M14" s="21">
        <v>7284</v>
      </c>
      <c r="N14" s="23">
        <v>46150</v>
      </c>
      <c r="O14" s="29" t="s">
        <v>60</v>
      </c>
      <c r="R14" s="6"/>
    </row>
    <row r="15" spans="1:18" s="24" customFormat="1" ht="24.9" customHeight="1">
      <c r="A15" s="22">
        <v>13</v>
      </c>
      <c r="B15" s="11">
        <v>12</v>
      </c>
      <c r="C15" s="7" t="s">
        <v>269</v>
      </c>
      <c r="D15" s="8">
        <v>2612</v>
      </c>
      <c r="E15" s="8">
        <v>5678</v>
      </c>
      <c r="F15" s="9">
        <f t="shared" si="0"/>
        <v>-0.53997886579781618</v>
      </c>
      <c r="G15" s="10">
        <v>513</v>
      </c>
      <c r="H15" s="10" t="s">
        <v>53</v>
      </c>
      <c r="I15" s="11" t="s">
        <v>53</v>
      </c>
      <c r="J15" s="10">
        <v>7</v>
      </c>
      <c r="K15" s="11">
        <v>5</v>
      </c>
      <c r="L15" s="8">
        <v>70165</v>
      </c>
      <c r="M15" s="10">
        <v>12588</v>
      </c>
      <c r="N15" s="12">
        <v>46136</v>
      </c>
      <c r="O15" s="30" t="s">
        <v>46</v>
      </c>
      <c r="R15" s="17"/>
    </row>
    <row r="16" spans="1:18" s="24" customFormat="1" ht="24.9" customHeight="1">
      <c r="A16" s="22">
        <v>14</v>
      </c>
      <c r="B16" s="22">
        <v>10</v>
      </c>
      <c r="C16" s="18" t="s">
        <v>278</v>
      </c>
      <c r="D16" s="19">
        <v>2398.52</v>
      </c>
      <c r="E16" s="19">
        <v>8358.86</v>
      </c>
      <c r="F16" s="20">
        <f t="shared" si="0"/>
        <v>-0.71305656512969473</v>
      </c>
      <c r="G16" s="21">
        <v>315</v>
      </c>
      <c r="H16" s="22">
        <v>11</v>
      </c>
      <c r="I16" s="22">
        <v>28.636363636363637</v>
      </c>
      <c r="J16" s="21">
        <v>4</v>
      </c>
      <c r="K16" s="21">
        <v>4</v>
      </c>
      <c r="L16" s="19">
        <v>48477.16</v>
      </c>
      <c r="M16" s="21">
        <v>6630</v>
      </c>
      <c r="N16" s="23">
        <v>46143</v>
      </c>
      <c r="O16" s="29" t="s">
        <v>44</v>
      </c>
      <c r="R16" s="17"/>
    </row>
    <row r="17" spans="1:19" ht="24.9" customHeight="1">
      <c r="A17" s="22">
        <v>15</v>
      </c>
      <c r="B17" s="22">
        <v>13</v>
      </c>
      <c r="C17" s="53" t="s">
        <v>176</v>
      </c>
      <c r="D17" s="19">
        <v>2107.4299999999998</v>
      </c>
      <c r="E17" s="19">
        <v>5109.6499999999996</v>
      </c>
      <c r="F17" s="20">
        <f t="shared" si="0"/>
        <v>-0.58755883475384807</v>
      </c>
      <c r="G17" s="21">
        <v>365</v>
      </c>
      <c r="H17" s="22">
        <v>35</v>
      </c>
      <c r="I17" s="22">
        <f>G17/H17</f>
        <v>10.428571428571429</v>
      </c>
      <c r="J17" s="21">
        <v>7</v>
      </c>
      <c r="K17" s="21">
        <v>12</v>
      </c>
      <c r="L17" s="19">
        <v>388075.66</v>
      </c>
      <c r="M17" s="21">
        <v>64574</v>
      </c>
      <c r="N17" s="23">
        <v>46087</v>
      </c>
      <c r="O17" s="29" t="s">
        <v>40</v>
      </c>
      <c r="R17" s="17"/>
      <c r="S17" s="24"/>
    </row>
    <row r="18" spans="1:19" ht="24.9" customHeight="1">
      <c r="A18" s="22">
        <v>16</v>
      </c>
      <c r="B18" s="22">
        <v>18</v>
      </c>
      <c r="C18" s="53" t="s">
        <v>238</v>
      </c>
      <c r="D18" s="19">
        <v>1276.05</v>
      </c>
      <c r="E18" s="19">
        <v>1058.5</v>
      </c>
      <c r="F18" s="20">
        <f t="shared" si="0"/>
        <v>0.20552668871043925</v>
      </c>
      <c r="G18" s="21">
        <v>188</v>
      </c>
      <c r="H18" s="22">
        <v>20</v>
      </c>
      <c r="I18" s="22">
        <f>G18/H18</f>
        <v>9.4</v>
      </c>
      <c r="J18" s="21">
        <v>4</v>
      </c>
      <c r="K18" s="21">
        <v>7</v>
      </c>
      <c r="L18" s="19">
        <v>194740.82</v>
      </c>
      <c r="M18" s="21">
        <v>26941</v>
      </c>
      <c r="N18" s="23">
        <v>46122</v>
      </c>
      <c r="O18" s="29" t="s">
        <v>47</v>
      </c>
    </row>
    <row r="19" spans="1:19" ht="24.9" customHeight="1">
      <c r="A19" s="22">
        <v>17</v>
      </c>
      <c r="B19" s="22" t="s">
        <v>53</v>
      </c>
      <c r="C19" s="18" t="s">
        <v>287</v>
      </c>
      <c r="D19" s="19">
        <v>1063.1799999999998</v>
      </c>
      <c r="E19" s="19" t="s">
        <v>53</v>
      </c>
      <c r="F19" s="20" t="s">
        <v>53</v>
      </c>
      <c r="G19" s="21">
        <v>320</v>
      </c>
      <c r="H19" s="22">
        <v>3</v>
      </c>
      <c r="I19" s="22">
        <v>34.666666666666664</v>
      </c>
      <c r="J19" s="21">
        <v>3</v>
      </c>
      <c r="K19" s="21" t="s">
        <v>53</v>
      </c>
      <c r="L19" s="19">
        <v>3554.65</v>
      </c>
      <c r="M19" s="21">
        <v>626</v>
      </c>
      <c r="N19" s="23">
        <v>46143</v>
      </c>
      <c r="O19" s="29" t="s">
        <v>54</v>
      </c>
    </row>
    <row r="20" spans="1:19" ht="24.9" customHeight="1">
      <c r="A20" s="22">
        <v>18</v>
      </c>
      <c r="B20" s="22" t="s">
        <v>57</v>
      </c>
      <c r="C20" s="18" t="s">
        <v>313</v>
      </c>
      <c r="D20" s="19">
        <v>1034.47</v>
      </c>
      <c r="E20" s="19" t="s">
        <v>53</v>
      </c>
      <c r="F20" s="20" t="s">
        <v>53</v>
      </c>
      <c r="G20" s="21">
        <v>170</v>
      </c>
      <c r="H20" s="22">
        <v>6</v>
      </c>
      <c r="I20" s="22">
        <v>28.333333333333332</v>
      </c>
      <c r="J20" s="21">
        <v>6</v>
      </c>
      <c r="K20" s="21">
        <v>0</v>
      </c>
      <c r="L20" s="19">
        <v>1034.47</v>
      </c>
      <c r="M20" s="21">
        <v>170</v>
      </c>
      <c r="N20" s="23" t="s">
        <v>48</v>
      </c>
      <c r="O20" s="29" t="s">
        <v>44</v>
      </c>
    </row>
    <row r="21" spans="1:19" ht="24.9" customHeight="1">
      <c r="A21" s="22">
        <v>19</v>
      </c>
      <c r="B21" s="22">
        <v>15</v>
      </c>
      <c r="C21" s="18" t="s">
        <v>279</v>
      </c>
      <c r="D21" s="19">
        <v>506.91</v>
      </c>
      <c r="E21" s="19">
        <v>1743.08</v>
      </c>
      <c r="F21" s="20">
        <f>(D21-E21)/E21</f>
        <v>-0.70918718590081919</v>
      </c>
      <c r="G21" s="21">
        <v>101</v>
      </c>
      <c r="H21" s="22">
        <v>15</v>
      </c>
      <c r="I21" s="22">
        <f>G21/H21</f>
        <v>6.7333333333333334</v>
      </c>
      <c r="J21" s="21">
        <v>5</v>
      </c>
      <c r="K21" s="21">
        <v>4</v>
      </c>
      <c r="L21" s="19">
        <v>16951.849999999999</v>
      </c>
      <c r="M21" s="21">
        <v>3203</v>
      </c>
      <c r="N21" s="23">
        <v>46143</v>
      </c>
      <c r="O21" s="29" t="s">
        <v>49</v>
      </c>
    </row>
    <row r="22" spans="1:19" ht="24.9" customHeight="1">
      <c r="A22" s="22">
        <v>20</v>
      </c>
      <c r="B22" s="22" t="s">
        <v>53</v>
      </c>
      <c r="C22" s="18" t="s">
        <v>316</v>
      </c>
      <c r="D22" s="19">
        <v>500.1</v>
      </c>
      <c r="E22" s="19">
        <v>501.7</v>
      </c>
      <c r="F22" s="20">
        <f>(D22-E22)/E22</f>
        <v>-3.1891568666533106E-3</v>
      </c>
      <c r="G22" s="21">
        <v>94</v>
      </c>
      <c r="H22" s="22">
        <v>8</v>
      </c>
      <c r="I22" s="22">
        <v>5.6</v>
      </c>
      <c r="J22" s="21">
        <v>5</v>
      </c>
      <c r="K22" s="21">
        <v>2</v>
      </c>
      <c r="L22" s="19">
        <v>2097.65</v>
      </c>
      <c r="M22" s="21">
        <v>275</v>
      </c>
      <c r="N22" s="23">
        <v>46157</v>
      </c>
      <c r="O22" s="29" t="s">
        <v>317</v>
      </c>
    </row>
    <row r="23" spans="1:19" ht="24.9" customHeight="1">
      <c r="A23" s="22">
        <v>21</v>
      </c>
      <c r="B23" s="22">
        <v>27</v>
      </c>
      <c r="C23" s="18" t="s">
        <v>294</v>
      </c>
      <c r="D23" s="19">
        <v>454.5</v>
      </c>
      <c r="E23" s="19">
        <v>210.93</v>
      </c>
      <c r="F23" s="20">
        <f>(D23-E23)/E23</f>
        <v>1.1547432797610582</v>
      </c>
      <c r="G23" s="21">
        <v>172</v>
      </c>
      <c r="H23" s="22">
        <v>10</v>
      </c>
      <c r="I23" s="22">
        <f>G23/H23</f>
        <v>17.2</v>
      </c>
      <c r="J23" s="21">
        <v>4</v>
      </c>
      <c r="K23" s="21">
        <v>3</v>
      </c>
      <c r="L23" s="19">
        <v>1543</v>
      </c>
      <c r="M23" s="21">
        <v>603</v>
      </c>
      <c r="N23" s="23">
        <v>46150</v>
      </c>
      <c r="O23" s="29" t="s">
        <v>90</v>
      </c>
    </row>
    <row r="24" spans="1:19" ht="24.9" customHeight="1">
      <c r="A24" s="22">
        <v>22</v>
      </c>
      <c r="B24" s="22" t="s">
        <v>53</v>
      </c>
      <c r="C24" s="18" t="s">
        <v>248</v>
      </c>
      <c r="D24" s="19">
        <v>453.42</v>
      </c>
      <c r="E24" s="19">
        <v>180.09</v>
      </c>
      <c r="F24" s="20">
        <v>-0.35843189516352941</v>
      </c>
      <c r="G24" s="21">
        <v>72</v>
      </c>
      <c r="H24" s="22">
        <v>5</v>
      </c>
      <c r="I24" s="22">
        <v>18</v>
      </c>
      <c r="J24" s="21">
        <v>2</v>
      </c>
      <c r="K24" s="21" t="s">
        <v>53</v>
      </c>
      <c r="L24" s="19">
        <v>14722.94</v>
      </c>
      <c r="M24" s="21">
        <v>2497</v>
      </c>
      <c r="N24" s="23">
        <v>46122</v>
      </c>
      <c r="O24" s="29" t="s">
        <v>54</v>
      </c>
    </row>
    <row r="25" spans="1:19" ht="24.9" customHeight="1">
      <c r="A25" s="22">
        <v>23</v>
      </c>
      <c r="B25" s="22" t="s">
        <v>53</v>
      </c>
      <c r="C25" s="18" t="s">
        <v>213</v>
      </c>
      <c r="D25" s="19">
        <v>300</v>
      </c>
      <c r="E25" s="19" t="s">
        <v>53</v>
      </c>
      <c r="F25" s="20" t="s">
        <v>53</v>
      </c>
      <c r="G25" s="21">
        <v>60</v>
      </c>
      <c r="H25" s="22">
        <v>1</v>
      </c>
      <c r="I25" s="22">
        <v>60</v>
      </c>
      <c r="J25" s="21">
        <v>1</v>
      </c>
      <c r="K25" s="21" t="s">
        <v>53</v>
      </c>
      <c r="L25" s="19">
        <v>29484.05</v>
      </c>
      <c r="M25" s="21">
        <v>5562</v>
      </c>
      <c r="N25" s="23">
        <v>46108</v>
      </c>
      <c r="O25" s="29" t="s">
        <v>88</v>
      </c>
    </row>
    <row r="26" spans="1:19" ht="24.9" customHeight="1">
      <c r="A26" s="22">
        <v>24</v>
      </c>
      <c r="B26" s="22" t="s">
        <v>53</v>
      </c>
      <c r="C26" s="18" t="s">
        <v>251</v>
      </c>
      <c r="D26" s="19">
        <v>292.99</v>
      </c>
      <c r="E26" s="19" t="s">
        <v>53</v>
      </c>
      <c r="F26" s="20" t="s">
        <v>53</v>
      </c>
      <c r="G26" s="21">
        <v>83</v>
      </c>
      <c r="H26" s="22">
        <v>4</v>
      </c>
      <c r="I26" s="22">
        <f>G26/H26</f>
        <v>20.75</v>
      </c>
      <c r="J26" s="21">
        <v>2</v>
      </c>
      <c r="K26" s="21" t="s">
        <v>53</v>
      </c>
      <c r="L26" s="19">
        <v>54275.029999999992</v>
      </c>
      <c r="M26" s="21">
        <v>11621</v>
      </c>
      <c r="N26" s="23">
        <v>45541</v>
      </c>
      <c r="O26" s="29" t="s">
        <v>49</v>
      </c>
    </row>
    <row r="27" spans="1:19" ht="24.9" customHeight="1">
      <c r="A27" s="22">
        <v>25</v>
      </c>
      <c r="B27" s="22">
        <v>35</v>
      </c>
      <c r="C27" s="53" t="s">
        <v>236</v>
      </c>
      <c r="D27" s="19">
        <v>271.95</v>
      </c>
      <c r="E27" s="19">
        <v>75.8</v>
      </c>
      <c r="F27" s="20">
        <f>(D27-E27)/E27</f>
        <v>2.5877308707124009</v>
      </c>
      <c r="G27" s="21">
        <v>42</v>
      </c>
      <c r="H27" s="22">
        <v>6</v>
      </c>
      <c r="I27" s="22">
        <f>G27/H27</f>
        <v>7</v>
      </c>
      <c r="J27" s="21">
        <v>5</v>
      </c>
      <c r="K27" s="21" t="s">
        <v>53</v>
      </c>
      <c r="L27" s="19">
        <v>26241.39</v>
      </c>
      <c r="M27" s="21">
        <v>3580</v>
      </c>
      <c r="N27" s="23">
        <v>46104</v>
      </c>
      <c r="O27" s="29" t="s">
        <v>47</v>
      </c>
    </row>
    <row r="28" spans="1:19" ht="24.9" customHeight="1">
      <c r="A28" s="22">
        <v>26</v>
      </c>
      <c r="B28" s="22">
        <v>24</v>
      </c>
      <c r="C28" s="53" t="s">
        <v>264</v>
      </c>
      <c r="D28" s="19">
        <v>252.5</v>
      </c>
      <c r="E28" s="19">
        <v>325.14999999999998</v>
      </c>
      <c r="F28" s="20">
        <f>(D28-E28)/E28</f>
        <v>-0.22343533753652156</v>
      </c>
      <c r="G28" s="21">
        <v>30</v>
      </c>
      <c r="H28" s="22">
        <v>3</v>
      </c>
      <c r="I28" s="22">
        <v>10</v>
      </c>
      <c r="J28" s="21">
        <v>1</v>
      </c>
      <c r="K28" s="21">
        <v>6</v>
      </c>
      <c r="L28" s="19">
        <v>3659.4599999999996</v>
      </c>
      <c r="M28" s="21">
        <v>624</v>
      </c>
      <c r="N28" s="23">
        <v>46129</v>
      </c>
      <c r="O28" s="29" t="s">
        <v>45</v>
      </c>
    </row>
    <row r="29" spans="1:19" ht="24.9" customHeight="1">
      <c r="A29" s="22">
        <v>27</v>
      </c>
      <c r="B29" s="22" t="s">
        <v>53</v>
      </c>
      <c r="C29" s="18" t="s">
        <v>78</v>
      </c>
      <c r="D29" s="19">
        <v>192.77</v>
      </c>
      <c r="E29" s="19" t="s">
        <v>53</v>
      </c>
      <c r="F29" s="20" t="s">
        <v>53</v>
      </c>
      <c r="G29" s="21">
        <v>23</v>
      </c>
      <c r="H29" s="22">
        <v>2</v>
      </c>
      <c r="I29" s="22">
        <f>G29/H29</f>
        <v>11.5</v>
      </c>
      <c r="J29" s="21">
        <v>2</v>
      </c>
      <c r="K29" s="21" t="s">
        <v>53</v>
      </c>
      <c r="L29" s="19">
        <v>152742.23000000001</v>
      </c>
      <c r="M29" s="21">
        <v>21152</v>
      </c>
      <c r="N29" s="23">
        <v>46038</v>
      </c>
      <c r="O29" s="29" t="s">
        <v>47</v>
      </c>
    </row>
    <row r="30" spans="1:19" ht="24.9" customHeight="1">
      <c r="A30" s="22">
        <v>28</v>
      </c>
      <c r="B30" s="22">
        <v>19</v>
      </c>
      <c r="C30" s="53" t="s">
        <v>253</v>
      </c>
      <c r="D30" s="19">
        <v>132</v>
      </c>
      <c r="E30" s="19">
        <v>998</v>
      </c>
      <c r="F30" s="20">
        <f>(D30-E30)/E30</f>
        <v>-0.86773547094188375</v>
      </c>
      <c r="G30" s="21">
        <v>17</v>
      </c>
      <c r="H30" s="22">
        <v>2</v>
      </c>
      <c r="I30" s="22">
        <v>8.5</v>
      </c>
      <c r="J30" s="21">
        <v>1</v>
      </c>
      <c r="K30" s="21">
        <v>6</v>
      </c>
      <c r="L30" s="19">
        <v>93212.06</v>
      </c>
      <c r="M30" s="21">
        <v>12398</v>
      </c>
      <c r="N30" s="23">
        <v>46129</v>
      </c>
      <c r="O30" s="29" t="s">
        <v>60</v>
      </c>
    </row>
    <row r="31" spans="1:19" ht="24.9" customHeight="1">
      <c r="A31" s="22">
        <v>29</v>
      </c>
      <c r="B31" s="22" t="s">
        <v>53</v>
      </c>
      <c r="C31" s="18" t="s">
        <v>207</v>
      </c>
      <c r="D31" s="19">
        <v>129.1</v>
      </c>
      <c r="E31" s="19" t="s">
        <v>53</v>
      </c>
      <c r="F31" s="20" t="s">
        <v>53</v>
      </c>
      <c r="G31" s="21">
        <v>17</v>
      </c>
      <c r="H31" s="22">
        <v>2</v>
      </c>
      <c r="I31" s="22">
        <f>G31/H31</f>
        <v>8.5</v>
      </c>
      <c r="J31" s="21">
        <v>2</v>
      </c>
      <c r="K31" s="21" t="s">
        <v>53</v>
      </c>
      <c r="L31" s="19">
        <v>48915.78</v>
      </c>
      <c r="M31" s="21">
        <v>6892</v>
      </c>
      <c r="N31" s="23">
        <v>46104</v>
      </c>
      <c r="O31" s="29" t="s">
        <v>47</v>
      </c>
    </row>
    <row r="32" spans="1:19" ht="24.9" customHeight="1">
      <c r="A32" s="22">
        <v>30</v>
      </c>
      <c r="B32" s="22" t="s">
        <v>53</v>
      </c>
      <c r="C32" s="18" t="s">
        <v>199</v>
      </c>
      <c r="D32" s="19">
        <v>120</v>
      </c>
      <c r="E32" s="19" t="s">
        <v>53</v>
      </c>
      <c r="F32" s="20" t="s">
        <v>53</v>
      </c>
      <c r="G32" s="21">
        <v>24</v>
      </c>
      <c r="H32" s="22">
        <v>2</v>
      </c>
      <c r="I32" s="22">
        <f>G32/H32</f>
        <v>12</v>
      </c>
      <c r="J32" s="21">
        <v>1</v>
      </c>
      <c r="K32" s="21" t="s">
        <v>53</v>
      </c>
      <c r="L32" s="19">
        <v>2351.2399999999998</v>
      </c>
      <c r="M32" s="21">
        <v>425</v>
      </c>
      <c r="N32" s="23">
        <v>46104</v>
      </c>
      <c r="O32" s="29" t="s">
        <v>47</v>
      </c>
    </row>
    <row r="33" spans="1:15" ht="24.9" customHeight="1">
      <c r="A33" s="22">
        <v>31</v>
      </c>
      <c r="B33" s="22" t="s">
        <v>53</v>
      </c>
      <c r="C33" s="18" t="s">
        <v>158</v>
      </c>
      <c r="D33" s="19">
        <v>119.5</v>
      </c>
      <c r="E33" s="19" t="s">
        <v>53</v>
      </c>
      <c r="F33" s="20" t="s">
        <v>53</v>
      </c>
      <c r="G33" s="21">
        <v>19</v>
      </c>
      <c r="H33" s="22">
        <v>1</v>
      </c>
      <c r="I33" s="22">
        <v>19</v>
      </c>
      <c r="J33" s="21">
        <v>1</v>
      </c>
      <c r="K33" s="21" t="s">
        <v>53</v>
      </c>
      <c r="L33" s="19">
        <v>22357.84</v>
      </c>
      <c r="M33" s="21">
        <v>3216</v>
      </c>
      <c r="N33" s="23">
        <v>46080</v>
      </c>
      <c r="O33" s="29" t="s">
        <v>44</v>
      </c>
    </row>
    <row r="34" spans="1:15" ht="24.9" customHeight="1">
      <c r="A34" s="22">
        <v>32</v>
      </c>
      <c r="B34" s="22" t="s">
        <v>53</v>
      </c>
      <c r="C34" s="18" t="s">
        <v>311</v>
      </c>
      <c r="D34" s="19">
        <v>100</v>
      </c>
      <c r="E34" s="19" t="s">
        <v>53</v>
      </c>
      <c r="F34" s="20" t="s">
        <v>53</v>
      </c>
      <c r="G34" s="21">
        <v>42</v>
      </c>
      <c r="H34" s="22">
        <v>1</v>
      </c>
      <c r="I34" s="22">
        <f>G34/H34</f>
        <v>42</v>
      </c>
      <c r="J34" s="21">
        <v>1</v>
      </c>
      <c r="K34" s="21" t="s">
        <v>53</v>
      </c>
      <c r="L34" s="19">
        <v>10127.23</v>
      </c>
      <c r="M34" s="21">
        <v>3067</v>
      </c>
      <c r="N34" s="23">
        <v>44624</v>
      </c>
      <c r="O34" s="29" t="s">
        <v>90</v>
      </c>
    </row>
    <row r="35" spans="1:15" ht="24.9" customHeight="1">
      <c r="A35" s="22">
        <v>33</v>
      </c>
      <c r="B35" s="22" t="s">
        <v>53</v>
      </c>
      <c r="C35" s="18" t="s">
        <v>254</v>
      </c>
      <c r="D35" s="19">
        <v>92.5</v>
      </c>
      <c r="E35" s="19" t="s">
        <v>53</v>
      </c>
      <c r="F35" s="20" t="s">
        <v>53</v>
      </c>
      <c r="G35" s="21">
        <v>18</v>
      </c>
      <c r="H35" s="22">
        <v>1</v>
      </c>
      <c r="I35" s="22">
        <v>18</v>
      </c>
      <c r="J35" s="21">
        <v>1</v>
      </c>
      <c r="K35" s="21" t="s">
        <v>53</v>
      </c>
      <c r="L35" s="19">
        <v>23423.5</v>
      </c>
      <c r="M35" s="21">
        <v>4014</v>
      </c>
      <c r="N35" s="23">
        <v>46129</v>
      </c>
      <c r="O35" s="29" t="s">
        <v>44</v>
      </c>
    </row>
    <row r="36" spans="1:15" ht="24.9" customHeight="1">
      <c r="A36" s="22">
        <v>34</v>
      </c>
      <c r="B36" s="22">
        <v>17</v>
      </c>
      <c r="C36" s="18" t="s">
        <v>292</v>
      </c>
      <c r="D36" s="19">
        <v>85.199999999999989</v>
      </c>
      <c r="E36" s="19">
        <v>1552.85</v>
      </c>
      <c r="F36" s="20">
        <f>(D36-E36)/E36</f>
        <v>-0.94513314228676304</v>
      </c>
      <c r="G36" s="21">
        <v>8</v>
      </c>
      <c r="H36" s="22">
        <v>1</v>
      </c>
      <c r="I36" s="22">
        <v>8</v>
      </c>
      <c r="J36" s="21">
        <v>1</v>
      </c>
      <c r="K36" s="21">
        <v>3</v>
      </c>
      <c r="L36" s="19">
        <v>7893.8000000000011</v>
      </c>
      <c r="M36" s="21">
        <v>1064</v>
      </c>
      <c r="N36" s="23">
        <v>46150</v>
      </c>
      <c r="O36" s="29" t="s">
        <v>45</v>
      </c>
    </row>
    <row r="37" spans="1:15" ht="24.9" customHeight="1">
      <c r="A37" s="22">
        <v>35</v>
      </c>
      <c r="B37" s="22"/>
      <c r="C37" s="18" t="s">
        <v>288</v>
      </c>
      <c r="D37" s="19">
        <v>81</v>
      </c>
      <c r="E37" s="19" t="s">
        <v>53</v>
      </c>
      <c r="F37" s="20" t="s">
        <v>53</v>
      </c>
      <c r="G37" s="21">
        <v>18</v>
      </c>
      <c r="H37" s="22">
        <v>1</v>
      </c>
      <c r="I37" s="22">
        <f>G37/H37</f>
        <v>18</v>
      </c>
      <c r="J37" s="21">
        <v>1</v>
      </c>
      <c r="K37" s="21" t="s">
        <v>53</v>
      </c>
      <c r="L37" s="19">
        <v>1141</v>
      </c>
      <c r="M37" s="21">
        <v>195</v>
      </c>
      <c r="N37" s="23">
        <v>46143</v>
      </c>
      <c r="O37" s="29" t="s">
        <v>54</v>
      </c>
    </row>
    <row r="38" spans="1:15" ht="24.9" customHeight="1">
      <c r="A38" s="22">
        <v>36</v>
      </c>
      <c r="B38" s="22" t="s">
        <v>53</v>
      </c>
      <c r="C38" s="18" t="s">
        <v>52</v>
      </c>
      <c r="D38" s="19">
        <v>73</v>
      </c>
      <c r="E38" s="19" t="s">
        <v>53</v>
      </c>
      <c r="F38" s="20" t="s">
        <v>53</v>
      </c>
      <c r="G38" s="21">
        <v>12</v>
      </c>
      <c r="H38" s="22">
        <v>1</v>
      </c>
      <c r="I38" s="22">
        <f>G38/H38</f>
        <v>12</v>
      </c>
      <c r="J38" s="21">
        <v>1</v>
      </c>
      <c r="K38" s="21" t="s">
        <v>53</v>
      </c>
      <c r="L38" s="19">
        <v>50329</v>
      </c>
      <c r="M38" s="21">
        <v>7539</v>
      </c>
      <c r="N38" s="23">
        <v>46024</v>
      </c>
      <c r="O38" s="29" t="s">
        <v>54</v>
      </c>
    </row>
    <row r="39" spans="1:15" ht="24.9" customHeight="1">
      <c r="A39" s="22">
        <v>37</v>
      </c>
      <c r="B39" s="22">
        <v>22</v>
      </c>
      <c r="C39" s="53" t="s">
        <v>234</v>
      </c>
      <c r="D39" s="19">
        <v>69</v>
      </c>
      <c r="E39" s="19">
        <v>424</v>
      </c>
      <c r="F39" s="20">
        <f>(D39-E39)/E39</f>
        <v>-0.83726415094339623</v>
      </c>
      <c r="G39" s="21">
        <v>13</v>
      </c>
      <c r="H39" s="22">
        <v>1</v>
      </c>
      <c r="I39" s="22">
        <v>13</v>
      </c>
      <c r="J39" s="21">
        <v>1</v>
      </c>
      <c r="K39" s="21">
        <v>8</v>
      </c>
      <c r="L39" s="19">
        <v>10811.83</v>
      </c>
      <c r="M39" s="21">
        <v>1776</v>
      </c>
      <c r="N39" s="23">
        <v>46115</v>
      </c>
      <c r="O39" s="29" t="s">
        <v>49</v>
      </c>
    </row>
    <row r="40" spans="1:15" ht="24.9" customHeight="1">
      <c r="A40" s="22">
        <v>38</v>
      </c>
      <c r="B40" s="22">
        <v>39</v>
      </c>
      <c r="C40" s="53" t="s">
        <v>382</v>
      </c>
      <c r="D40" s="19">
        <v>68.400000000000006</v>
      </c>
      <c r="E40" s="19">
        <v>16.95</v>
      </c>
      <c r="F40" s="20">
        <f>(D40-E40)/E40</f>
        <v>3.0353982300884961</v>
      </c>
      <c r="G40" s="21">
        <v>12</v>
      </c>
      <c r="H40" s="22">
        <v>2</v>
      </c>
      <c r="I40" s="22">
        <f>G40/H40</f>
        <v>6</v>
      </c>
      <c r="J40" s="21">
        <v>2</v>
      </c>
      <c r="K40" s="21">
        <v>10</v>
      </c>
      <c r="L40" s="19">
        <v>31596.560000000001</v>
      </c>
      <c r="M40" s="21">
        <v>4303</v>
      </c>
      <c r="N40" s="23">
        <v>46104</v>
      </c>
      <c r="O40" s="29" t="s">
        <v>47</v>
      </c>
    </row>
    <row r="41" spans="1:15" ht="24.9" customHeight="1">
      <c r="A41" s="22">
        <v>39</v>
      </c>
      <c r="B41" s="22">
        <v>20</v>
      </c>
      <c r="C41" s="18" t="s">
        <v>94</v>
      </c>
      <c r="D41" s="19">
        <v>68</v>
      </c>
      <c r="E41" s="19">
        <v>665.33</v>
      </c>
      <c r="F41" s="20">
        <f>(D41-E41)/E41</f>
        <v>-0.89779507913366297</v>
      </c>
      <c r="G41" s="21">
        <v>18</v>
      </c>
      <c r="H41" s="22">
        <v>1</v>
      </c>
      <c r="I41" s="22">
        <v>18</v>
      </c>
      <c r="J41" s="21">
        <v>1</v>
      </c>
      <c r="K41" s="21">
        <v>19</v>
      </c>
      <c r="L41" s="19">
        <v>302145.46000000002</v>
      </c>
      <c r="M41" s="21">
        <v>54193</v>
      </c>
      <c r="N41" s="23">
        <v>46038</v>
      </c>
      <c r="O41" s="29" t="s">
        <v>44</v>
      </c>
    </row>
    <row r="42" spans="1:15" ht="24.9" customHeight="1">
      <c r="A42" s="22">
        <v>40</v>
      </c>
      <c r="B42" s="22" t="s">
        <v>53</v>
      </c>
      <c r="C42" s="18" t="s">
        <v>209</v>
      </c>
      <c r="D42" s="19">
        <v>56.5</v>
      </c>
      <c r="E42" s="19" t="s">
        <v>53</v>
      </c>
      <c r="F42" s="20" t="s">
        <v>53</v>
      </c>
      <c r="G42" s="21">
        <v>9</v>
      </c>
      <c r="H42" s="22">
        <v>2</v>
      </c>
      <c r="I42" s="22">
        <f t="shared" ref="I42:I49" si="1">G42/H42</f>
        <v>4.5</v>
      </c>
      <c r="J42" s="21">
        <v>2</v>
      </c>
      <c r="K42" s="21" t="s">
        <v>53</v>
      </c>
      <c r="L42" s="19">
        <v>3135.53</v>
      </c>
      <c r="M42" s="21">
        <v>452</v>
      </c>
      <c r="N42" s="23">
        <v>46104</v>
      </c>
      <c r="O42" s="29" t="s">
        <v>47</v>
      </c>
    </row>
    <row r="43" spans="1:15" ht="24.9" customHeight="1">
      <c r="A43" s="22">
        <v>41</v>
      </c>
      <c r="B43" s="22">
        <v>36</v>
      </c>
      <c r="C43" s="18" t="s">
        <v>196</v>
      </c>
      <c r="D43" s="19">
        <v>49</v>
      </c>
      <c r="E43" s="19">
        <v>48.85</v>
      </c>
      <c r="F43" s="20">
        <f>(D43-E43)/E43</f>
        <v>3.0706243602865624E-3</v>
      </c>
      <c r="G43" s="21">
        <v>13</v>
      </c>
      <c r="H43" s="22">
        <v>2</v>
      </c>
      <c r="I43" s="22">
        <f t="shared" si="1"/>
        <v>6.5</v>
      </c>
      <c r="J43" s="21">
        <v>1</v>
      </c>
      <c r="K43" s="21" t="s">
        <v>53</v>
      </c>
      <c r="L43" s="19">
        <v>4474.25</v>
      </c>
      <c r="M43" s="21">
        <v>752</v>
      </c>
      <c r="N43" s="23">
        <v>46104</v>
      </c>
      <c r="O43" s="29" t="s">
        <v>47</v>
      </c>
    </row>
    <row r="44" spans="1:15" s="1" customFormat="1" ht="24.9" customHeight="1">
      <c r="A44" s="22">
        <v>42</v>
      </c>
      <c r="B44" s="22">
        <v>34</v>
      </c>
      <c r="C44" s="53" t="s">
        <v>198</v>
      </c>
      <c r="D44" s="19">
        <v>47.95</v>
      </c>
      <c r="E44" s="19">
        <v>79.599999999999994</v>
      </c>
      <c r="F44" s="20">
        <f>(D44-E44)/E44</f>
        <v>-0.3976130653266331</v>
      </c>
      <c r="G44" s="21">
        <v>7</v>
      </c>
      <c r="H44" s="22">
        <v>3</v>
      </c>
      <c r="I44" s="22">
        <f t="shared" si="1"/>
        <v>2.3333333333333335</v>
      </c>
      <c r="J44" s="21">
        <v>2</v>
      </c>
      <c r="K44" s="21">
        <v>10</v>
      </c>
      <c r="L44" s="19">
        <v>5559.29</v>
      </c>
      <c r="M44" s="21">
        <v>795</v>
      </c>
      <c r="N44" s="23">
        <v>46104</v>
      </c>
      <c r="O44" s="29" t="s">
        <v>47</v>
      </c>
    </row>
    <row r="45" spans="1:15" ht="24.9" customHeight="1">
      <c r="A45" s="22">
        <v>43</v>
      </c>
      <c r="B45" s="22">
        <v>14</v>
      </c>
      <c r="C45" s="18" t="s">
        <v>297</v>
      </c>
      <c r="D45" s="19">
        <v>44.65</v>
      </c>
      <c r="E45" s="19">
        <v>2026.32</v>
      </c>
      <c r="F45" s="20">
        <f>(D45-E45)/E45</f>
        <v>-0.9779649808519878</v>
      </c>
      <c r="G45" s="21">
        <v>8</v>
      </c>
      <c r="H45" s="22">
        <v>1</v>
      </c>
      <c r="I45" s="22">
        <f t="shared" si="1"/>
        <v>8</v>
      </c>
      <c r="J45" s="21">
        <v>1</v>
      </c>
      <c r="K45" s="21" t="s">
        <v>53</v>
      </c>
      <c r="L45" s="19">
        <v>3973.14</v>
      </c>
      <c r="M45" s="21">
        <v>575</v>
      </c>
      <c r="N45" s="23">
        <v>46156</v>
      </c>
      <c r="O45" s="29" t="s">
        <v>308</v>
      </c>
    </row>
    <row r="46" spans="1:15" ht="24.9" customHeight="1">
      <c r="A46" s="22">
        <v>44</v>
      </c>
      <c r="B46" s="22" t="s">
        <v>53</v>
      </c>
      <c r="C46" s="18" t="s">
        <v>222</v>
      </c>
      <c r="D46" s="19">
        <v>18.5</v>
      </c>
      <c r="E46" s="19" t="s">
        <v>53</v>
      </c>
      <c r="F46" s="20" t="s">
        <v>53</v>
      </c>
      <c r="G46" s="21">
        <v>3</v>
      </c>
      <c r="H46" s="22">
        <v>1</v>
      </c>
      <c r="I46" s="22">
        <f t="shared" si="1"/>
        <v>3</v>
      </c>
      <c r="J46" s="21">
        <v>1</v>
      </c>
      <c r="K46" s="21" t="s">
        <v>53</v>
      </c>
      <c r="L46" s="19">
        <v>108.42</v>
      </c>
      <c r="M46" s="21">
        <v>21</v>
      </c>
      <c r="N46" s="23">
        <v>46104</v>
      </c>
      <c r="O46" s="29" t="s">
        <v>47</v>
      </c>
    </row>
    <row r="47" spans="1:15" ht="24.9" customHeight="1">
      <c r="A47" s="22">
        <v>45</v>
      </c>
      <c r="B47" s="22">
        <v>16</v>
      </c>
      <c r="C47" s="18" t="s">
        <v>298</v>
      </c>
      <c r="D47" s="19">
        <v>9.1</v>
      </c>
      <c r="E47" s="19">
        <v>1683.51</v>
      </c>
      <c r="F47" s="20">
        <f>(D47-E47)/E47</f>
        <v>-0.99459462670254417</v>
      </c>
      <c r="G47" s="21">
        <v>2</v>
      </c>
      <c r="H47" s="22">
        <v>1</v>
      </c>
      <c r="I47" s="22">
        <f t="shared" si="1"/>
        <v>2</v>
      </c>
      <c r="J47" s="21">
        <v>1</v>
      </c>
      <c r="K47" s="21" t="s">
        <v>53</v>
      </c>
      <c r="L47" s="19">
        <v>366286.85</v>
      </c>
      <c r="M47" s="21">
        <v>54877</v>
      </c>
      <c r="N47" s="23">
        <v>44708</v>
      </c>
      <c r="O47" s="29" t="s">
        <v>308</v>
      </c>
    </row>
    <row r="48" spans="1:15" ht="24.9" customHeight="1">
      <c r="A48" s="22">
        <v>46</v>
      </c>
      <c r="B48" s="22" t="s">
        <v>53</v>
      </c>
      <c r="C48" s="18" t="s">
        <v>204</v>
      </c>
      <c r="D48" s="19">
        <v>9</v>
      </c>
      <c r="E48" s="19" t="s">
        <v>53</v>
      </c>
      <c r="F48" s="20" t="s">
        <v>53</v>
      </c>
      <c r="G48" s="21">
        <v>2</v>
      </c>
      <c r="H48" s="22">
        <v>1</v>
      </c>
      <c r="I48" s="22">
        <f t="shared" si="1"/>
        <v>2</v>
      </c>
      <c r="J48" s="21">
        <v>1</v>
      </c>
      <c r="K48" s="21" t="s">
        <v>53</v>
      </c>
      <c r="L48" s="19">
        <v>48.5</v>
      </c>
      <c r="M48" s="21">
        <v>10</v>
      </c>
      <c r="N48" s="23">
        <v>46104</v>
      </c>
      <c r="O48" s="29" t="s">
        <v>47</v>
      </c>
    </row>
    <row r="49" spans="1:19" ht="24.9" customHeight="1">
      <c r="A49" s="22">
        <v>47</v>
      </c>
      <c r="B49" s="22" t="s">
        <v>53</v>
      </c>
      <c r="C49" s="18" t="s">
        <v>312</v>
      </c>
      <c r="D49" s="19">
        <v>8.9499999999999993</v>
      </c>
      <c r="E49" s="19" t="s">
        <v>53</v>
      </c>
      <c r="F49" s="20" t="s">
        <v>53</v>
      </c>
      <c r="G49" s="21">
        <v>1</v>
      </c>
      <c r="H49" s="22">
        <v>1</v>
      </c>
      <c r="I49" s="22">
        <f t="shared" si="1"/>
        <v>1</v>
      </c>
      <c r="J49" s="21">
        <v>1</v>
      </c>
      <c r="K49" s="21" t="s">
        <v>53</v>
      </c>
      <c r="L49" s="19">
        <v>9283.4499999999989</v>
      </c>
      <c r="M49" s="21">
        <v>1209</v>
      </c>
      <c r="N49" s="23">
        <v>46104</v>
      </c>
      <c r="O49" s="29" t="s">
        <v>47</v>
      </c>
    </row>
    <row r="50" spans="1:19" s="106" customFormat="1" ht="24.6" customHeight="1">
      <c r="A50" s="41"/>
      <c r="B50" s="60"/>
      <c r="C50" s="61" t="s">
        <v>318</v>
      </c>
      <c r="D50" s="36">
        <f>SUBTOTAL(109,Table13245678910111213141516171819202122[Pajamos 
(GBO)])</f>
        <v>223401</v>
      </c>
      <c r="E50" s="36" t="s">
        <v>310</v>
      </c>
      <c r="F50" s="38">
        <f>(D50-E50)/E50</f>
        <v>-0.32131616682059011</v>
      </c>
      <c r="G50" s="39">
        <f>SUBTOTAL(109,Table13245678910111213141516171819202122[Žiūrovų sk. 
(ADM)])</f>
        <v>30427</v>
      </c>
      <c r="H50" s="41"/>
      <c r="I50" s="41"/>
      <c r="J50" s="62"/>
      <c r="K50" s="62"/>
      <c r="L50" s="63"/>
      <c r="M50" s="62"/>
      <c r="N50" s="64"/>
      <c r="O50" s="65" t="s">
        <v>15</v>
      </c>
    </row>
    <row r="51" spans="1:19">
      <c r="F51" s="68"/>
      <c r="L51" s="70"/>
    </row>
    <row r="52" spans="1:19">
      <c r="F52" s="68"/>
      <c r="L52" s="70"/>
    </row>
    <row r="53" spans="1:19">
      <c r="F53" s="68"/>
      <c r="L53" s="70"/>
    </row>
    <row r="54" spans="1:19">
      <c r="F54" s="68"/>
      <c r="L54" s="70"/>
    </row>
    <row r="55" spans="1:19">
      <c r="F55" s="68"/>
      <c r="L55" s="70"/>
    </row>
    <row r="56" spans="1:19">
      <c r="F56" s="68"/>
      <c r="L56" s="70"/>
    </row>
    <row r="57" spans="1:19">
      <c r="F57" s="68"/>
      <c r="L57" s="70"/>
    </row>
    <row r="58" spans="1:19">
      <c r="F58" s="68"/>
      <c r="L58" s="70"/>
    </row>
    <row r="59" spans="1:19">
      <c r="F59" s="68"/>
      <c r="L59" s="70"/>
    </row>
    <row r="60" spans="1:19" s="69" customFormat="1">
      <c r="A60" s="66"/>
      <c r="B60" s="26"/>
      <c r="C60" s="26"/>
      <c r="D60" s="67"/>
      <c r="E60" s="67"/>
      <c r="F60" s="68"/>
      <c r="H60" s="66"/>
      <c r="I60" s="26"/>
      <c r="L60" s="70"/>
      <c r="N60" s="71"/>
      <c r="O60" s="72"/>
      <c r="P60" s="26"/>
      <c r="Q60" s="26"/>
      <c r="R60" s="26"/>
      <c r="S60" s="26"/>
    </row>
    <row r="61" spans="1:19" s="69" customFormat="1">
      <c r="A61" s="66"/>
      <c r="B61" s="26"/>
      <c r="C61" s="26"/>
      <c r="D61" s="67"/>
      <c r="E61" s="67"/>
      <c r="F61" s="68"/>
      <c r="H61" s="66"/>
      <c r="I61" s="26"/>
      <c r="L61" s="70"/>
      <c r="N61" s="71"/>
      <c r="O61" s="72"/>
      <c r="P61" s="26"/>
      <c r="Q61" s="26"/>
      <c r="R61" s="26"/>
      <c r="S61" s="26"/>
    </row>
    <row r="62" spans="1:19" s="69" customFormat="1">
      <c r="A62" s="66"/>
      <c r="B62" s="26"/>
      <c r="C62" s="26"/>
      <c r="D62" s="67"/>
      <c r="E62" s="67"/>
      <c r="F62" s="68"/>
      <c r="H62" s="66"/>
      <c r="I62" s="26"/>
      <c r="L62" s="70"/>
      <c r="N62" s="71"/>
      <c r="O62" s="72"/>
      <c r="P62" s="26"/>
      <c r="Q62" s="26"/>
      <c r="R62" s="26"/>
      <c r="S62" s="26"/>
    </row>
    <row r="63" spans="1:19" s="69" customFormat="1">
      <c r="A63" s="66"/>
      <c r="B63" s="26"/>
      <c r="C63" s="26"/>
      <c r="D63" s="67"/>
      <c r="E63" s="67"/>
      <c r="F63" s="68"/>
      <c r="H63" s="66"/>
      <c r="I63" s="26"/>
      <c r="L63" s="70"/>
      <c r="N63" s="71"/>
      <c r="O63" s="72"/>
      <c r="P63" s="26"/>
      <c r="Q63" s="26"/>
      <c r="R63" s="26"/>
      <c r="S63" s="26"/>
    </row>
    <row r="64" spans="1:19" s="69" customFormat="1">
      <c r="A64" s="66"/>
      <c r="B64" s="26"/>
      <c r="C64" s="26"/>
      <c r="D64" s="67"/>
      <c r="E64" s="67"/>
      <c r="F64" s="68"/>
      <c r="H64" s="66"/>
      <c r="I64" s="26"/>
      <c r="L64" s="67"/>
      <c r="N64" s="71"/>
      <c r="O64" s="72"/>
      <c r="P64" s="26"/>
      <c r="Q64" s="26"/>
      <c r="R64" s="26"/>
      <c r="S64" s="26"/>
    </row>
    <row r="65" spans="1:19" s="69" customFormat="1">
      <c r="A65" s="66"/>
      <c r="B65" s="26"/>
      <c r="C65" s="26"/>
      <c r="D65" s="67"/>
      <c r="E65" s="67"/>
      <c r="F65" s="68"/>
      <c r="H65" s="66"/>
      <c r="I65" s="26"/>
      <c r="L65" s="67"/>
      <c r="N65" s="71"/>
      <c r="O65" s="72"/>
      <c r="P65" s="26"/>
      <c r="Q65" s="26"/>
      <c r="R65" s="26"/>
      <c r="S65" s="26"/>
    </row>
    <row r="66" spans="1:19" s="69" customFormat="1">
      <c r="A66" s="66"/>
      <c r="B66" s="26"/>
      <c r="C66" s="26"/>
      <c r="D66" s="67"/>
      <c r="E66" s="67"/>
      <c r="F66" s="68"/>
      <c r="H66" s="66"/>
      <c r="I66" s="26"/>
      <c r="L66" s="67"/>
      <c r="N66" s="71"/>
      <c r="O66" s="72"/>
      <c r="P66" s="26"/>
      <c r="Q66" s="26"/>
      <c r="R66" s="26"/>
      <c r="S66" s="26"/>
    </row>
    <row r="67" spans="1:19" s="69" customFormat="1">
      <c r="A67" s="66"/>
      <c r="B67" s="26"/>
      <c r="C67" s="26"/>
      <c r="D67" s="67"/>
      <c r="E67" s="67"/>
      <c r="F67" s="68"/>
      <c r="H67" s="66"/>
      <c r="I67" s="26"/>
      <c r="L67" s="67"/>
      <c r="N67" s="71"/>
      <c r="O67" s="72"/>
      <c r="P67" s="26"/>
      <c r="Q67" s="26"/>
      <c r="R67" s="26"/>
      <c r="S67" s="26"/>
    </row>
    <row r="68" spans="1:19"/>
    <row r="69" spans="1:19"/>
    <row r="70" spans="1:19"/>
    <row r="71" spans="1:19"/>
    <row r="72" spans="1:19"/>
    <row r="73" spans="1:19"/>
    <row r="74" spans="1:19"/>
    <row r="75" spans="1:19"/>
    <row r="76" spans="1:19"/>
    <row r="77" spans="1:19" s="66" customFormat="1">
      <c r="B77" s="26"/>
      <c r="C77" s="26"/>
      <c r="D77" s="67"/>
      <c r="E77" s="67"/>
      <c r="F77" s="26"/>
      <c r="G77" s="69"/>
      <c r="I77" s="26"/>
      <c r="J77" s="69"/>
      <c r="K77" s="69"/>
      <c r="L77" s="67"/>
      <c r="M77" s="69"/>
      <c r="N77" s="71"/>
      <c r="O77" s="72"/>
      <c r="P77" s="26"/>
      <c r="Q77" s="26"/>
      <c r="R77" s="26"/>
      <c r="S77" s="26"/>
    </row>
    <row r="78" spans="1:19" s="66" customFormat="1">
      <c r="B78" s="26"/>
      <c r="C78" s="26"/>
      <c r="D78" s="67"/>
      <c r="E78" s="67"/>
      <c r="F78" s="26"/>
      <c r="G78" s="69"/>
      <c r="I78" s="26"/>
      <c r="J78" s="69"/>
      <c r="K78" s="69"/>
      <c r="L78" s="67"/>
      <c r="M78" s="69"/>
      <c r="N78" s="71"/>
      <c r="O78" s="72"/>
      <c r="P78" s="26"/>
      <c r="Q78" s="26"/>
      <c r="R78" s="26"/>
      <c r="S78" s="26"/>
    </row>
    <row r="79" spans="1:19" s="66" customFormat="1">
      <c r="B79" s="26"/>
      <c r="C79" s="26"/>
      <c r="D79" s="67"/>
      <c r="E79" s="67"/>
      <c r="F79" s="26"/>
      <c r="G79" s="69"/>
      <c r="I79" s="26"/>
      <c r="J79" s="69"/>
      <c r="K79" s="69"/>
      <c r="L79" s="67"/>
      <c r="M79" s="69"/>
      <c r="N79" s="71"/>
      <c r="O79" s="72"/>
      <c r="P79" s="26"/>
      <c r="Q79" s="26"/>
      <c r="R79" s="26"/>
      <c r="S79" s="26"/>
    </row>
    <row r="80" spans="1:19" s="66" customFormat="1">
      <c r="B80" s="26"/>
      <c r="C80" s="26"/>
      <c r="D80" s="67"/>
      <c r="E80" s="67"/>
      <c r="F80" s="26"/>
      <c r="G80" s="69"/>
      <c r="I80" s="26"/>
      <c r="J80" s="69"/>
      <c r="K80" s="69"/>
      <c r="L80" s="67"/>
      <c r="M80" s="69"/>
      <c r="N80" s="71"/>
      <c r="O80" s="72"/>
      <c r="P80" s="26"/>
      <c r="Q80" s="26"/>
      <c r="R80" s="26"/>
      <c r="S80" s="26"/>
    </row>
    <row r="81" spans="2:19" s="66" customFormat="1">
      <c r="B81" s="26"/>
      <c r="C81" s="26"/>
      <c r="D81" s="67"/>
      <c r="E81" s="67"/>
      <c r="F81" s="26"/>
      <c r="G81" s="69"/>
      <c r="I81" s="26"/>
      <c r="J81" s="69"/>
      <c r="K81" s="69"/>
      <c r="L81" s="67"/>
      <c r="M81" s="69"/>
      <c r="N81" s="71"/>
      <c r="O81" s="72"/>
      <c r="P81" s="26"/>
      <c r="Q81" s="26"/>
      <c r="R81" s="26"/>
      <c r="S81" s="26"/>
    </row>
    <row r="82" spans="2:19" s="66" customFormat="1">
      <c r="B82" s="26"/>
      <c r="C82" s="26"/>
      <c r="D82" s="67"/>
      <c r="E82" s="67"/>
      <c r="F82" s="26"/>
      <c r="G82" s="69"/>
      <c r="I82" s="26"/>
      <c r="J82" s="69"/>
      <c r="K82" s="69"/>
      <c r="L82" s="67"/>
      <c r="M82" s="69"/>
      <c r="N82" s="71"/>
      <c r="O82" s="72"/>
      <c r="P82" s="26"/>
      <c r="Q82" s="26"/>
      <c r="R82" s="26"/>
      <c r="S82" s="26"/>
    </row>
    <row r="83" spans="2:19" s="66" customFormat="1">
      <c r="B83" s="26"/>
      <c r="C83" s="26"/>
      <c r="D83" s="67"/>
      <c r="E83" s="67"/>
      <c r="F83" s="26"/>
      <c r="G83" s="69"/>
      <c r="I83" s="26"/>
      <c r="J83" s="69"/>
      <c r="K83" s="69"/>
      <c r="L83" s="67"/>
      <c r="M83" s="69"/>
      <c r="N83" s="71"/>
      <c r="O83" s="72"/>
      <c r="P83" s="26"/>
      <c r="Q83" s="26"/>
      <c r="R83" s="26"/>
      <c r="S83" s="26"/>
    </row>
    <row r="84" spans="2:19" s="66" customFormat="1">
      <c r="B84" s="26"/>
      <c r="C84" s="26"/>
      <c r="D84" s="67"/>
      <c r="E84" s="67"/>
      <c r="F84" s="26"/>
      <c r="G84" s="69"/>
      <c r="I84" s="26"/>
      <c r="J84" s="69"/>
      <c r="K84" s="69"/>
      <c r="L84" s="67"/>
      <c r="M84" s="69"/>
      <c r="N84" s="71"/>
      <c r="O84" s="72"/>
      <c r="P84" s="26"/>
      <c r="Q84" s="26"/>
      <c r="R84" s="26"/>
      <c r="S84" s="26"/>
    </row>
    <row r="85" spans="2:19" s="66" customFormat="1">
      <c r="B85" s="26"/>
      <c r="C85" s="26"/>
      <c r="D85" s="67"/>
      <c r="E85" s="67"/>
      <c r="F85" s="26"/>
      <c r="G85" s="69"/>
      <c r="I85" s="26"/>
      <c r="J85" s="69"/>
      <c r="K85" s="69"/>
      <c r="L85" s="67"/>
      <c r="M85" s="69"/>
      <c r="N85" s="71"/>
      <c r="O85" s="72"/>
      <c r="P85" s="26"/>
      <c r="Q85" s="26"/>
      <c r="R85" s="26"/>
      <c r="S85" s="26"/>
    </row>
    <row r="86" spans="2:19" s="66" customFormat="1">
      <c r="B86" s="26"/>
      <c r="C86" s="26"/>
      <c r="D86" s="67"/>
      <c r="E86" s="67"/>
      <c r="F86" s="26"/>
      <c r="G86" s="69"/>
      <c r="I86" s="26"/>
      <c r="J86" s="69"/>
      <c r="K86" s="69"/>
      <c r="L86" s="67"/>
      <c r="M86" s="69"/>
      <c r="N86" s="71"/>
      <c r="O86" s="72"/>
      <c r="P86" s="26"/>
      <c r="Q86" s="26"/>
      <c r="R86" s="26"/>
      <c r="S86" s="26"/>
    </row>
    <row r="87" spans="2:19" s="66" customFormat="1">
      <c r="B87" s="26"/>
      <c r="C87" s="26"/>
      <c r="D87" s="67"/>
      <c r="E87" s="67"/>
      <c r="F87" s="26"/>
      <c r="G87" s="69"/>
      <c r="I87" s="26"/>
      <c r="J87" s="69"/>
      <c r="K87" s="69"/>
      <c r="L87" s="67"/>
      <c r="M87" s="69"/>
      <c r="N87" s="71"/>
      <c r="O87" s="72"/>
      <c r="P87" s="26"/>
      <c r="Q87" s="26"/>
      <c r="R87" s="26"/>
      <c r="S87" s="26"/>
    </row>
    <row r="88" spans="2:19" s="66" customFormat="1">
      <c r="B88" s="26"/>
      <c r="C88" s="26"/>
      <c r="D88" s="67"/>
      <c r="E88" s="67"/>
      <c r="F88" s="26"/>
      <c r="G88" s="69"/>
      <c r="I88" s="26"/>
      <c r="J88" s="69"/>
      <c r="K88" s="69"/>
      <c r="L88" s="67"/>
      <c r="M88" s="69"/>
      <c r="N88" s="71"/>
      <c r="O88" s="72"/>
      <c r="P88" s="26"/>
      <c r="Q88" s="26"/>
      <c r="R88" s="26"/>
      <c r="S88" s="26"/>
    </row>
    <row r="89" spans="2:19" s="66" customFormat="1">
      <c r="B89" s="26"/>
      <c r="C89" s="26"/>
      <c r="D89" s="67"/>
      <c r="E89" s="67"/>
      <c r="F89" s="26"/>
      <c r="G89" s="69"/>
      <c r="I89" s="26"/>
      <c r="J89" s="69"/>
      <c r="K89" s="69"/>
      <c r="L89" s="67"/>
      <c r="M89" s="69"/>
      <c r="N89" s="71"/>
      <c r="O89" s="72"/>
      <c r="P89" s="26"/>
      <c r="Q89" s="26"/>
      <c r="R89" s="26"/>
      <c r="S89" s="26"/>
    </row>
    <row r="90" spans="2:19" s="66" customFormat="1">
      <c r="B90" s="26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2:19" s="66" customFormat="1">
      <c r="B91" s="26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2:19" s="66" customFormat="1">
      <c r="B92" s="26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2:19" s="66" customFormat="1">
      <c r="B93" s="26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2:19" s="66" customFormat="1">
      <c r="B94" s="26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2:19" s="66" customFormat="1">
      <c r="B95" s="26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2:19" s="66" customFormat="1">
      <c r="B96" s="26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2:19" s="66" customFormat="1">
      <c r="B97" s="26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2:19" s="66" customFormat="1">
      <c r="B98" s="26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2:19" s="66" customFormat="1">
      <c r="B99" s="26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2:19" s="66" customFormat="1">
      <c r="B100" s="26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2:19" s="66" customFormat="1">
      <c r="B101" s="26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2:19" s="66" customFormat="1">
      <c r="B102" s="26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2:19" s="66" customFormat="1">
      <c r="B103" s="26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2:19" s="66" customFormat="1">
      <c r="B104" s="26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2:19" s="66" customFormat="1">
      <c r="B105" s="26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2:19" s="66" customFormat="1">
      <c r="B106" s="26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2:19" s="66" customFormat="1">
      <c r="B107" s="26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2:19" s="66" customFormat="1">
      <c r="B108" s="26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2:19" s="66" customFormat="1">
      <c r="B109" s="26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2:19" s="66" customFormat="1">
      <c r="B110" s="26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2:19" s="66" customFormat="1">
      <c r="B111" s="26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2:19" s="66" customFormat="1">
      <c r="B112" s="26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2:19" s="66" customFormat="1">
      <c r="B113" s="26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2:19" s="66" customFormat="1">
      <c r="B114" s="26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2:19" s="66" customFormat="1">
      <c r="B115" s="26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2:19" s="66" customFormat="1">
      <c r="B116" s="26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2:19" s="66" customFormat="1">
      <c r="B117" s="26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2:19" s="66" customFormat="1">
      <c r="B118" s="26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2:19" s="66" customFormat="1">
      <c r="B119" s="26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2:19" s="66" customFormat="1">
      <c r="B120" s="26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2:19" s="66" customFormat="1">
      <c r="B121" s="26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2:19" s="66" customFormat="1">
      <c r="B122" s="26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2:19" s="66" customFormat="1">
      <c r="B123" s="26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2:19" s="66" customFormat="1">
      <c r="B124" s="26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2:19" s="66" customFormat="1">
      <c r="B125" s="26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2:19" s="66" customFormat="1">
      <c r="B126" s="26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2:19" s="66" customFormat="1">
      <c r="B127" s="26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2:19" s="66" customFormat="1">
      <c r="B128" s="26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2:19" s="66" customFormat="1">
      <c r="B129" s="26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2:19" s="66" customFormat="1">
      <c r="B130" s="26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2:19" s="66" customFormat="1">
      <c r="B131" s="26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2:19" s="66" customFormat="1">
      <c r="B132" s="26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2:19" s="66" customFormat="1">
      <c r="B133" s="26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2:19" s="66" customFormat="1">
      <c r="B134" s="26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2:19" s="66" customFormat="1">
      <c r="B135" s="26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2:19" s="66" customFormat="1">
      <c r="B136" s="26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2:19" s="66" customFormat="1">
      <c r="B137" s="26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2:19" s="66" customFormat="1">
      <c r="B138" s="26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2:19" s="66" customFormat="1">
      <c r="B139" s="26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2:19" s="66" customFormat="1">
      <c r="B140" s="26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2:19" s="66" customFormat="1">
      <c r="B141" s="26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2:19" s="66" customFormat="1">
      <c r="B142" s="26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2:19" s="66" customFormat="1">
      <c r="B143" s="26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2:19" s="66" customFormat="1">
      <c r="B144" s="26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2:19" s="66" customFormat="1">
      <c r="B145" s="26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2:19" s="66" customFormat="1">
      <c r="B146" s="26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2:19" s="66" customFormat="1">
      <c r="B147" s="26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2:19" s="66" customFormat="1">
      <c r="B148" s="26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2:19" s="66" customFormat="1">
      <c r="B149" s="26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2:19" s="66" customFormat="1">
      <c r="B150" s="26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2:19" s="66" customFormat="1">
      <c r="B151" s="26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2:19" s="66" customFormat="1">
      <c r="B152" s="26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2:19" s="66" customFormat="1">
      <c r="B153" s="26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2:19" s="66" customFormat="1">
      <c r="B154" s="26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2:19" s="66" customFormat="1">
      <c r="B155" s="26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2:19" s="66" customFormat="1">
      <c r="B156" s="26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2:19" s="66" customFormat="1">
      <c r="B157" s="26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2:19" s="66" customFormat="1">
      <c r="B158" s="26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2:19" s="66" customFormat="1">
      <c r="B159" s="26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2:19" s="66" customFormat="1">
      <c r="B160" s="26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2:19" s="66" customFormat="1">
      <c r="B161" s="26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2:19" s="66" customFormat="1">
      <c r="B162" s="26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2:19" s="66" customFormat="1">
      <c r="B163" s="26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2:19" s="66" customFormat="1">
      <c r="B164" s="26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2:19" s="66" customFormat="1">
      <c r="B165" s="26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2:19" s="66" customFormat="1">
      <c r="B166" s="26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2:19" s="66" customFormat="1">
      <c r="B167" s="26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2:19" s="66" customFormat="1">
      <c r="B168" s="26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2:19" s="66" customFormat="1">
      <c r="B169" s="26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2:19" s="66" customFormat="1">
      <c r="B170" s="26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2:19" s="66" customFormat="1">
      <c r="B171" s="26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2:19" s="66" customFormat="1">
      <c r="B172" s="26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2:19" s="66" customFormat="1">
      <c r="B173" s="26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2:19" s="66" customFormat="1">
      <c r="B174" s="26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2:19" s="66" customFormat="1">
      <c r="B175" s="26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2:19" s="66" customFormat="1">
      <c r="B176" s="26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2:19" s="66" customFormat="1">
      <c r="B177" s="26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2:19" s="66" customFormat="1">
      <c r="B178" s="26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2:19" s="66" customFormat="1">
      <c r="B179" s="26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2:19" s="66" customFormat="1">
      <c r="B180" s="26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2:19" s="66" customFormat="1">
      <c r="B181" s="26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2:19" s="66" customFormat="1">
      <c r="B182" s="26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2:19" s="66" customFormat="1">
      <c r="B183" s="26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2:19" s="66" customFormat="1">
      <c r="B184" s="26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2:19" s="66" customFormat="1">
      <c r="B185" s="26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2:19" s="66" customFormat="1">
      <c r="B186" s="26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2:19" s="66" customFormat="1">
      <c r="B187" s="26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2:19" s="66" customFormat="1">
      <c r="B188" s="26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2:19" s="66" customFormat="1">
      <c r="B189" s="26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2:19" s="66" customFormat="1">
      <c r="B190" s="26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2:19" s="66" customFormat="1">
      <c r="B191" s="26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2:19" s="66" customFormat="1">
      <c r="B192" s="26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2:19" s="66" customFormat="1">
      <c r="B193" s="26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2:19" s="66" customFormat="1">
      <c r="B194" s="26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2:19" s="66" customFormat="1">
      <c r="B195" s="26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2:19" s="66" customFormat="1">
      <c r="B196" s="26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2:19" s="66" customFormat="1">
      <c r="B197" s="26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2:19" s="66" customFormat="1">
      <c r="B198" s="26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2:19" s="66" customFormat="1">
      <c r="B199" s="26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2:19" s="66" customFormat="1">
      <c r="B200" s="26"/>
      <c r="C200" s="26"/>
      <c r="D200" s="67"/>
      <c r="E200" s="67"/>
      <c r="F200" s="26"/>
      <c r="G200" s="69"/>
      <c r="I200" s="26"/>
      <c r="J200" s="69"/>
      <c r="K200" s="69"/>
      <c r="L200" s="67"/>
      <c r="M200" s="69"/>
      <c r="N200" s="71"/>
      <c r="O200" s="72"/>
      <c r="P200" s="26"/>
      <c r="Q200" s="26"/>
      <c r="R200" s="26"/>
      <c r="S200" s="26"/>
    </row>
    <row r="201" spans="2:19" s="66" customFormat="1">
      <c r="B201" s="26"/>
      <c r="C201" s="26"/>
      <c r="D201" s="67"/>
      <c r="E201" s="67"/>
      <c r="F201" s="26"/>
      <c r="G201" s="69"/>
      <c r="I201" s="26"/>
      <c r="J201" s="69"/>
      <c r="K201" s="69"/>
      <c r="L201" s="67"/>
      <c r="M201" s="69"/>
      <c r="N201" s="71"/>
      <c r="O201" s="72"/>
      <c r="P201" s="26"/>
      <c r="Q201" s="26"/>
      <c r="R201" s="26"/>
      <c r="S201" s="26"/>
    </row>
    <row r="202" spans="2:19" s="66" customFormat="1">
      <c r="B202" s="26"/>
      <c r="C202" s="26"/>
      <c r="D202" s="67"/>
      <c r="E202" s="67"/>
      <c r="F202" s="26"/>
      <c r="G202" s="69"/>
      <c r="I202" s="26"/>
      <c r="J202" s="69"/>
      <c r="K202" s="69"/>
      <c r="L202" s="67"/>
      <c r="M202" s="69"/>
      <c r="N202" s="71"/>
      <c r="O202" s="72"/>
      <c r="P202" s="26"/>
      <c r="Q202" s="26"/>
      <c r="R202" s="26"/>
      <c r="S202" s="26"/>
    </row>
    <row r="203" spans="2:19" s="66" customFormat="1">
      <c r="B203" s="26"/>
      <c r="C203" s="26"/>
      <c r="D203" s="67"/>
      <c r="E203" s="67"/>
      <c r="F203" s="26"/>
      <c r="G203" s="69"/>
      <c r="I203" s="26"/>
      <c r="J203" s="69"/>
      <c r="K203" s="69"/>
      <c r="L203" s="67"/>
      <c r="M203" s="69"/>
      <c r="N203" s="71"/>
      <c r="O203" s="72"/>
      <c r="P203" s="26"/>
      <c r="Q203" s="26"/>
      <c r="R203" s="26"/>
      <c r="S203" s="26"/>
    </row>
    <row r="204" spans="2:19" s="66" customFormat="1">
      <c r="B204" s="26"/>
      <c r="C204" s="26"/>
      <c r="D204" s="67"/>
      <c r="E204" s="67"/>
      <c r="F204" s="26"/>
      <c r="G204" s="69"/>
      <c r="I204" s="26"/>
      <c r="J204" s="69"/>
      <c r="K204" s="69"/>
      <c r="L204" s="67"/>
      <c r="M204" s="69"/>
      <c r="N204" s="71"/>
      <c r="O204" s="72"/>
      <c r="P204" s="26"/>
      <c r="Q204" s="26"/>
      <c r="R204" s="26"/>
      <c r="S204" s="26"/>
    </row>
    <row r="205" spans="2:19" s="66" customFormat="1">
      <c r="B205" s="26"/>
      <c r="C205" s="26"/>
      <c r="D205" s="67"/>
      <c r="E205" s="67"/>
      <c r="F205" s="26"/>
      <c r="G205" s="69"/>
      <c r="I205" s="26"/>
      <c r="J205" s="69"/>
      <c r="K205" s="69"/>
      <c r="L205" s="67"/>
      <c r="M205" s="69"/>
      <c r="N205" s="71"/>
      <c r="O205" s="72"/>
      <c r="P205" s="26"/>
      <c r="Q205" s="26"/>
      <c r="R205" s="26"/>
      <c r="S205" s="26"/>
    </row>
    <row r="206" spans="2:19" s="66" customFormat="1">
      <c r="B206" s="26"/>
      <c r="C206" s="26"/>
      <c r="D206" s="67"/>
      <c r="E206" s="67"/>
      <c r="F206" s="26"/>
      <c r="G206" s="69"/>
      <c r="I206" s="26"/>
      <c r="J206" s="69"/>
      <c r="K206" s="69"/>
      <c r="L206" s="67"/>
      <c r="M206" s="69"/>
      <c r="N206" s="71"/>
      <c r="O206" s="72"/>
      <c r="P206" s="26"/>
      <c r="Q206" s="26"/>
      <c r="R206" s="26"/>
      <c r="S206" s="26"/>
    </row>
    <row r="207" spans="2:19" s="66" customFormat="1">
      <c r="B207" s="26"/>
      <c r="C207" s="26"/>
      <c r="D207" s="67"/>
      <c r="E207" s="67"/>
      <c r="F207" s="26"/>
      <c r="G207" s="69"/>
      <c r="I207" s="26"/>
      <c r="J207" s="69"/>
      <c r="K207" s="69"/>
      <c r="L207" s="67"/>
      <c r="M207" s="69"/>
      <c r="N207" s="71"/>
      <c r="O207" s="72"/>
      <c r="P207" s="26"/>
      <c r="Q207" s="26"/>
      <c r="R207" s="26"/>
      <c r="S207" s="26"/>
    </row>
    <row r="208" spans="2:19" s="66" customFormat="1">
      <c r="B208" s="26"/>
      <c r="C208" s="26"/>
      <c r="D208" s="67"/>
      <c r="E208" s="67"/>
      <c r="F208" s="26"/>
      <c r="G208" s="69"/>
      <c r="I208" s="26"/>
      <c r="J208" s="69"/>
      <c r="K208" s="69"/>
      <c r="L208" s="67"/>
      <c r="M208" s="69"/>
      <c r="N208" s="71"/>
      <c r="O208" s="72"/>
      <c r="P208" s="26"/>
      <c r="Q208" s="26"/>
      <c r="R208" s="26"/>
      <c r="S208" s="26"/>
    </row>
    <row r="209" spans="2:19" s="66" customFormat="1">
      <c r="B209" s="26"/>
      <c r="C209" s="26"/>
      <c r="D209" s="67"/>
      <c r="E209" s="67"/>
      <c r="F209" s="26"/>
      <c r="G209" s="69"/>
      <c r="I209" s="26"/>
      <c r="J209" s="69"/>
      <c r="K209" s="69"/>
      <c r="L209" s="67"/>
      <c r="M209" s="69"/>
      <c r="N209" s="71"/>
      <c r="O209" s="72"/>
      <c r="P209" s="26"/>
      <c r="Q209" s="26"/>
      <c r="R209" s="26"/>
      <c r="S209" s="26"/>
    </row>
    <row r="210" spans="2:19" s="66" customFormat="1">
      <c r="B210" s="26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2:19" s="66" customFormat="1">
      <c r="B211" s="26"/>
      <c r="C211" s="26"/>
      <c r="D211" s="67"/>
      <c r="E211" s="67"/>
      <c r="F211" s="26"/>
      <c r="G211" s="69"/>
      <c r="I211" s="26"/>
      <c r="J211" s="69"/>
      <c r="K211" s="69"/>
      <c r="L211" s="67"/>
      <c r="M211" s="69"/>
      <c r="N211" s="71"/>
      <c r="O211" s="72"/>
      <c r="P211" s="26"/>
      <c r="Q211" s="26"/>
      <c r="R211" s="26"/>
      <c r="S211" s="26"/>
    </row>
    <row r="212" spans="2:19" s="66" customFormat="1">
      <c r="B212" s="26"/>
      <c r="C212" s="26"/>
      <c r="D212" s="67"/>
      <c r="E212" s="67"/>
      <c r="F212" s="26"/>
      <c r="G212" s="69"/>
      <c r="I212" s="26"/>
      <c r="J212" s="69"/>
      <c r="K212" s="69"/>
      <c r="L212" s="67"/>
      <c r="M212" s="69"/>
      <c r="N212" s="71"/>
      <c r="O212" s="72"/>
      <c r="P212" s="26"/>
      <c r="Q212" s="26"/>
      <c r="R212" s="26"/>
      <c r="S212" s="26"/>
    </row>
    <row r="213" spans="2:19" s="66" customFormat="1">
      <c r="B213" s="26"/>
      <c r="C213" s="26"/>
      <c r="D213" s="67"/>
      <c r="E213" s="67"/>
      <c r="F213" s="26"/>
      <c r="G213" s="69"/>
      <c r="I213" s="26"/>
      <c r="J213" s="69"/>
      <c r="K213" s="69"/>
      <c r="L213" s="67"/>
      <c r="M213" s="69"/>
      <c r="N213" s="71"/>
      <c r="O213" s="72"/>
      <c r="P213" s="26"/>
      <c r="Q213" s="26"/>
      <c r="R213" s="26"/>
      <c r="S213" s="26"/>
    </row>
    <row r="214" spans="2:19"/>
    <row r="215" spans="2:19"/>
    <row r="216" spans="2:19"/>
    <row r="217" spans="2:19"/>
    <row r="218" spans="2:19"/>
    <row r="219" spans="2:19" s="66" customFormat="1">
      <c r="B219" s="26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2:19" s="66" customFormat="1">
      <c r="B220" s="26"/>
      <c r="C220" s="26"/>
      <c r="D220" s="67"/>
      <c r="E220" s="67"/>
      <c r="F220" s="26"/>
      <c r="G220" s="69"/>
      <c r="I220" s="26"/>
      <c r="J220" s="69"/>
      <c r="K220" s="69"/>
      <c r="L220" s="67"/>
      <c r="M220" s="69"/>
      <c r="N220" s="71"/>
      <c r="O220" s="72"/>
      <c r="P220" s="26"/>
      <c r="Q220" s="26"/>
      <c r="R220" s="26"/>
      <c r="S220" s="26"/>
    </row>
    <row r="221" spans="2:19" s="66" customFormat="1">
      <c r="B221" s="26"/>
      <c r="C221" s="26"/>
      <c r="D221" s="67"/>
      <c r="E221" s="67"/>
      <c r="F221" s="26"/>
      <c r="G221" s="69"/>
      <c r="I221" s="26"/>
      <c r="J221" s="69"/>
      <c r="K221" s="69"/>
      <c r="L221" s="67"/>
      <c r="M221" s="69"/>
      <c r="N221" s="71"/>
      <c r="O221" s="72"/>
      <c r="P221" s="26"/>
      <c r="Q221" s="26"/>
      <c r="R221" s="26"/>
      <c r="S221" s="26"/>
    </row>
    <row r="222" spans="2:19" s="66" customFormat="1">
      <c r="B222" s="26"/>
      <c r="C222" s="26"/>
      <c r="D222" s="67"/>
      <c r="E222" s="67"/>
      <c r="F222" s="26"/>
      <c r="G222" s="69"/>
      <c r="I222" s="26"/>
      <c r="J222" s="69"/>
      <c r="K222" s="69"/>
      <c r="L222" s="67"/>
      <c r="M222" s="69"/>
      <c r="N222" s="71"/>
      <c r="O222" s="72"/>
      <c r="P222" s="26"/>
      <c r="Q222" s="26"/>
      <c r="R222" s="26"/>
      <c r="S222" s="26"/>
    </row>
    <row r="223" spans="2:19" s="66" customFormat="1">
      <c r="B223" s="26"/>
      <c r="C223" s="26"/>
      <c r="D223" s="67"/>
      <c r="E223" s="67"/>
      <c r="F223" s="26"/>
      <c r="G223" s="69"/>
      <c r="I223" s="26"/>
      <c r="J223" s="69"/>
      <c r="K223" s="69"/>
      <c r="L223" s="67"/>
      <c r="M223" s="69"/>
      <c r="N223" s="71"/>
      <c r="O223" s="72"/>
      <c r="P223" s="26"/>
      <c r="Q223" s="26"/>
      <c r="R223" s="26"/>
      <c r="S223" s="26"/>
    </row>
    <row r="224" spans="2:19" s="66" customFormat="1">
      <c r="B224" s="26"/>
      <c r="C224" s="26"/>
      <c r="D224" s="67"/>
      <c r="E224" s="67"/>
      <c r="F224" s="26"/>
      <c r="G224" s="69"/>
      <c r="I224" s="26"/>
      <c r="J224" s="69"/>
      <c r="K224" s="69"/>
      <c r="L224" s="67"/>
      <c r="M224" s="69"/>
      <c r="N224" s="71"/>
      <c r="O224" s="72"/>
      <c r="P224" s="26"/>
      <c r="Q224" s="26"/>
      <c r="R224" s="26"/>
      <c r="S224" s="26"/>
    </row>
    <row r="225" spans="2:19" s="66" customFormat="1">
      <c r="B225" s="26"/>
      <c r="C225" s="26"/>
      <c r="D225" s="67"/>
      <c r="E225" s="67"/>
      <c r="F225" s="26"/>
      <c r="G225" s="69"/>
      <c r="I225" s="26"/>
      <c r="J225" s="69"/>
      <c r="K225" s="69"/>
      <c r="L225" s="67"/>
      <c r="M225" s="69"/>
      <c r="N225" s="71"/>
      <c r="O225" s="72"/>
      <c r="P225" s="26"/>
      <c r="Q225" s="26"/>
      <c r="R225" s="26"/>
      <c r="S225" s="26"/>
    </row>
    <row r="226" spans="2:19" s="66" customFormat="1">
      <c r="B226" s="26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2:19" s="66" customFormat="1">
      <c r="B227" s="26"/>
      <c r="C227" s="26"/>
      <c r="D227" s="67"/>
      <c r="E227" s="67"/>
      <c r="F227" s="26"/>
      <c r="G227" s="69"/>
      <c r="I227" s="26"/>
      <c r="J227" s="69"/>
      <c r="K227" s="69"/>
      <c r="L227" s="67"/>
      <c r="M227" s="69"/>
      <c r="N227" s="71"/>
      <c r="O227" s="72"/>
      <c r="P227" s="26"/>
      <c r="Q227" s="26"/>
      <c r="R227" s="26"/>
      <c r="S227" s="26"/>
    </row>
    <row r="228" spans="2:19" s="66" customFormat="1">
      <c r="B228" s="26"/>
      <c r="C228" s="26"/>
      <c r="D228" s="67"/>
      <c r="E228" s="67"/>
      <c r="F228" s="26"/>
      <c r="G228" s="69"/>
      <c r="I228" s="26"/>
      <c r="J228" s="69"/>
      <c r="K228" s="69"/>
      <c r="L228" s="67"/>
      <c r="M228" s="69"/>
      <c r="N228" s="71"/>
      <c r="O228" s="72"/>
      <c r="P228" s="26"/>
      <c r="Q228" s="26"/>
      <c r="R228" s="26"/>
      <c r="S228" s="26"/>
    </row>
    <row r="229" spans="2:19" s="66" customFormat="1">
      <c r="B229" s="26"/>
      <c r="C229" s="26"/>
      <c r="D229" s="67"/>
      <c r="E229" s="67"/>
      <c r="F229" s="26"/>
      <c r="G229" s="69"/>
      <c r="I229" s="26"/>
      <c r="J229" s="69"/>
      <c r="K229" s="69"/>
      <c r="L229" s="67"/>
      <c r="M229" s="69"/>
      <c r="N229" s="71"/>
      <c r="O229" s="72"/>
      <c r="P229" s="26"/>
      <c r="Q229" s="26"/>
      <c r="R229" s="26"/>
      <c r="S229" s="26"/>
    </row>
    <row r="230" spans="2:19" s="66" customFormat="1">
      <c r="B230" s="26"/>
      <c r="C230" s="26"/>
      <c r="D230" s="67"/>
      <c r="E230" s="67"/>
      <c r="F230" s="26"/>
      <c r="G230" s="69"/>
      <c r="I230" s="26"/>
      <c r="J230" s="69"/>
      <c r="K230" s="69"/>
      <c r="L230" s="67"/>
      <c r="M230" s="69"/>
      <c r="N230" s="71"/>
      <c r="O230" s="72"/>
      <c r="P230" s="26"/>
      <c r="Q230" s="26"/>
      <c r="R230" s="26"/>
      <c r="S230" s="26"/>
    </row>
    <row r="231" spans="2:19" s="66" customFormat="1">
      <c r="B231" s="26"/>
      <c r="C231" s="26"/>
      <c r="D231" s="67"/>
      <c r="E231" s="67"/>
      <c r="F231" s="26"/>
      <c r="G231" s="69"/>
      <c r="I231" s="26"/>
      <c r="J231" s="69"/>
      <c r="K231" s="69"/>
      <c r="L231" s="67"/>
      <c r="M231" s="69"/>
      <c r="N231" s="71"/>
      <c r="O231" s="72"/>
      <c r="P231" s="26"/>
      <c r="Q231" s="26"/>
      <c r="R231" s="26"/>
      <c r="S231" s="26"/>
    </row>
    <row r="232" spans="2:19" s="66" customFormat="1">
      <c r="B232" s="26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2:19" s="66" customFormat="1">
      <c r="B233" s="26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2:19" s="66" customFormat="1">
      <c r="B234" s="26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2:19" s="66" customFormat="1">
      <c r="B235" s="26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2:19" s="66" customFormat="1">
      <c r="B236" s="26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2:19" s="66" customFormat="1">
      <c r="B237" s="26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2:19" s="66" customFormat="1">
      <c r="B238" s="26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2:19" s="66" customFormat="1">
      <c r="B239" s="26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2:19" s="66" customFormat="1">
      <c r="B240" s="26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2:19" s="66" customFormat="1">
      <c r="B241" s="26"/>
      <c r="C241" s="26"/>
      <c r="D241" s="67"/>
      <c r="E241" s="67"/>
      <c r="F241" s="26"/>
      <c r="G241" s="69"/>
      <c r="I241" s="26"/>
      <c r="J241" s="69"/>
      <c r="K241" s="69"/>
      <c r="L241" s="67"/>
      <c r="M241" s="69"/>
      <c r="N241" s="71"/>
      <c r="O241" s="72"/>
      <c r="P241" s="26"/>
      <c r="Q241" s="26"/>
      <c r="R241" s="26"/>
      <c r="S241" s="26"/>
    </row>
    <row r="242" spans="2:19" s="66" customFormat="1">
      <c r="B242" s="26"/>
      <c r="C242" s="26"/>
      <c r="D242" s="67"/>
      <c r="E242" s="67"/>
      <c r="F242" s="26"/>
      <c r="G242" s="69"/>
      <c r="I242" s="26"/>
      <c r="J242" s="69"/>
      <c r="K242" s="69"/>
      <c r="L242" s="67"/>
      <c r="M242" s="69"/>
      <c r="N242" s="71"/>
      <c r="O242" s="72"/>
      <c r="P242" s="26"/>
      <c r="Q242" s="26"/>
      <c r="R242" s="26"/>
      <c r="S242" s="26"/>
    </row>
    <row r="243" spans="2:19" s="66" customFormat="1">
      <c r="B243" s="26"/>
      <c r="C243" s="26"/>
      <c r="D243" s="67"/>
      <c r="E243" s="67"/>
      <c r="F243" s="26"/>
      <c r="G243" s="69"/>
      <c r="I243" s="26"/>
      <c r="J243" s="69"/>
      <c r="K243" s="69"/>
      <c r="L243" s="67"/>
      <c r="M243" s="69"/>
      <c r="N243" s="71"/>
      <c r="O243" s="72"/>
      <c r="P243" s="26"/>
      <c r="Q243" s="26"/>
      <c r="R243" s="26"/>
      <c r="S243" s="26"/>
    </row>
    <row r="244" spans="2:19" s="66" customFormat="1">
      <c r="B244" s="26"/>
      <c r="C244" s="26"/>
      <c r="D244" s="67"/>
      <c r="E244" s="67"/>
      <c r="F244" s="26"/>
      <c r="G244" s="69"/>
      <c r="I244" s="26"/>
      <c r="J244" s="69"/>
      <c r="K244" s="69"/>
      <c r="L244" s="67"/>
      <c r="M244" s="69"/>
      <c r="N244" s="71"/>
      <c r="O244" s="72"/>
      <c r="P244" s="26"/>
      <c r="Q244" s="26"/>
      <c r="R244" s="26"/>
      <c r="S244" s="26"/>
    </row>
    <row r="245" spans="2:19" s="66" customFormat="1">
      <c r="B245" s="26"/>
      <c r="C245" s="26"/>
      <c r="D245" s="67"/>
      <c r="E245" s="67"/>
      <c r="F245" s="26"/>
      <c r="G245" s="69"/>
      <c r="I245" s="26"/>
      <c r="J245" s="69"/>
      <c r="K245" s="69"/>
      <c r="L245" s="67"/>
      <c r="M245" s="69"/>
      <c r="N245" s="71"/>
      <c r="O245" s="72"/>
      <c r="P245" s="26"/>
      <c r="Q245" s="26"/>
      <c r="R245" s="26"/>
      <c r="S245" s="26"/>
    </row>
    <row r="246" spans="2:19" s="66" customFormat="1">
      <c r="B246" s="26"/>
      <c r="C246" s="26"/>
      <c r="D246" s="67"/>
      <c r="E246" s="67"/>
      <c r="F246" s="26"/>
      <c r="G246" s="69"/>
      <c r="I246" s="26"/>
      <c r="J246" s="69"/>
      <c r="K246" s="69"/>
      <c r="L246" s="67"/>
      <c r="M246" s="69"/>
      <c r="N246" s="71"/>
      <c r="O246" s="72"/>
      <c r="P246" s="26"/>
      <c r="Q246" s="26"/>
      <c r="R246" s="26"/>
      <c r="S246" s="26"/>
    </row>
    <row r="247" spans="2:19" s="66" customFormat="1">
      <c r="B247" s="26"/>
      <c r="C247" s="26"/>
      <c r="D247" s="67"/>
      <c r="E247" s="67"/>
      <c r="F247" s="26"/>
      <c r="G247" s="69"/>
      <c r="I247" s="26"/>
      <c r="J247" s="69"/>
      <c r="K247" s="69"/>
      <c r="L247" s="67"/>
      <c r="M247" s="69"/>
      <c r="N247" s="71"/>
      <c r="O247" s="72"/>
      <c r="P247" s="26"/>
      <c r="Q247" s="26"/>
      <c r="R247" s="26"/>
      <c r="S247" s="26"/>
    </row>
    <row r="248" spans="2:19" s="66" customFormat="1">
      <c r="B248" s="26"/>
      <c r="C248" s="26"/>
      <c r="D248" s="67"/>
      <c r="E248" s="67"/>
      <c r="F248" s="26"/>
      <c r="G248" s="69"/>
      <c r="I248" s="26"/>
      <c r="J248" s="69"/>
      <c r="K248" s="69"/>
      <c r="L248" s="67"/>
      <c r="M248" s="69"/>
      <c r="N248" s="71"/>
      <c r="O248" s="72"/>
      <c r="P248" s="26"/>
      <c r="Q248" s="26"/>
      <c r="R248" s="26"/>
      <c r="S248" s="26"/>
    </row>
    <row r="249" spans="2:19" s="66" customFormat="1">
      <c r="B249" s="26"/>
      <c r="C249" s="26"/>
      <c r="D249" s="67"/>
      <c r="E249" s="67"/>
      <c r="F249" s="26"/>
      <c r="G249" s="69"/>
      <c r="I249" s="26"/>
      <c r="J249" s="69"/>
      <c r="K249" s="69"/>
      <c r="L249" s="67"/>
      <c r="M249" s="69"/>
      <c r="N249" s="71"/>
      <c r="O249" s="72"/>
      <c r="P249" s="26"/>
      <c r="Q249" s="26"/>
      <c r="R249" s="26"/>
      <c r="S249" s="26"/>
    </row>
    <row r="250" spans="2:19" s="66" customFormat="1">
      <c r="B250" s="26"/>
      <c r="C250" s="26"/>
      <c r="D250" s="67"/>
      <c r="E250" s="67"/>
      <c r="F250" s="26"/>
      <c r="G250" s="69"/>
      <c r="I250" s="26"/>
      <c r="J250" s="69"/>
      <c r="K250" s="69"/>
      <c r="L250" s="67"/>
      <c r="M250" s="69"/>
      <c r="N250" s="71"/>
      <c r="O250" s="72"/>
      <c r="P250" s="26"/>
      <c r="Q250" s="26"/>
      <c r="R250" s="26"/>
      <c r="S250" s="26"/>
    </row>
    <row r="251" spans="2:19" s="66" customFormat="1">
      <c r="B251" s="26"/>
      <c r="C251" s="26"/>
      <c r="D251" s="67"/>
      <c r="E251" s="67"/>
      <c r="F251" s="26"/>
      <c r="G251" s="69"/>
      <c r="I251" s="26"/>
      <c r="J251" s="69"/>
      <c r="K251" s="69"/>
      <c r="L251" s="67"/>
      <c r="M251" s="69"/>
      <c r="N251" s="71"/>
      <c r="O251" s="72"/>
      <c r="P251" s="26"/>
      <c r="Q251" s="26"/>
      <c r="R251" s="26"/>
      <c r="S251" s="26"/>
    </row>
    <row r="252" spans="2:19" s="66" customFormat="1">
      <c r="B252" s="26"/>
      <c r="C252" s="26"/>
      <c r="D252" s="67"/>
      <c r="E252" s="67"/>
      <c r="F252" s="26"/>
      <c r="G252" s="69"/>
      <c r="I252" s="26"/>
      <c r="J252" s="69"/>
      <c r="K252" s="69"/>
      <c r="L252" s="67"/>
      <c r="M252" s="69"/>
      <c r="N252" s="71"/>
      <c r="O252" s="72"/>
      <c r="P252" s="26"/>
      <c r="Q252" s="26"/>
      <c r="R252" s="26"/>
      <c r="S252" s="26"/>
    </row>
    <row r="253" spans="2:19" s="66" customFormat="1">
      <c r="B253" s="26"/>
      <c r="C253" s="26"/>
      <c r="D253" s="67"/>
      <c r="E253" s="67"/>
      <c r="F253" s="26"/>
      <c r="G253" s="69"/>
      <c r="I253" s="26"/>
      <c r="J253" s="69"/>
      <c r="K253" s="69"/>
      <c r="L253" s="67"/>
      <c r="M253" s="69"/>
      <c r="N253" s="71"/>
      <c r="O253" s="72"/>
      <c r="P253" s="26"/>
      <c r="Q253" s="26"/>
      <c r="R253" s="26"/>
      <c r="S253" s="26"/>
    </row>
    <row r="254" spans="2:19" s="66" customFormat="1">
      <c r="B254" s="26"/>
      <c r="C254" s="26"/>
      <c r="D254" s="67"/>
      <c r="E254" s="67"/>
      <c r="F254" s="26"/>
      <c r="G254" s="69"/>
      <c r="I254" s="26"/>
      <c r="J254" s="69"/>
      <c r="K254" s="69"/>
      <c r="L254" s="67"/>
      <c r="M254" s="69"/>
      <c r="N254" s="71"/>
      <c r="O254" s="72"/>
      <c r="P254" s="26"/>
      <c r="Q254" s="26"/>
      <c r="R254" s="26"/>
      <c r="S254" s="26"/>
    </row>
    <row r="255" spans="2:19"/>
    <row r="256" spans="2:19"/>
    <row r="257" spans="2:19"/>
    <row r="258" spans="2:19"/>
    <row r="259" spans="2:19"/>
    <row r="260" spans="2:19"/>
    <row r="261" spans="2:19"/>
    <row r="262" spans="2:19"/>
    <row r="263" spans="2:19"/>
    <row r="264" spans="2:19"/>
    <row r="265" spans="2:19"/>
    <row r="266" spans="2:19"/>
    <row r="267" spans="2:19"/>
    <row r="268" spans="2:19" s="66" customFormat="1">
      <c r="B268" s="26"/>
      <c r="C268" s="26"/>
      <c r="D268" s="67"/>
      <c r="E268" s="67"/>
      <c r="F268" s="26"/>
      <c r="G268" s="69"/>
      <c r="I268" s="26"/>
      <c r="J268" s="69"/>
      <c r="K268" s="69"/>
      <c r="L268" s="67"/>
      <c r="M268" s="69"/>
      <c r="N268" s="71"/>
      <c r="O268" s="72"/>
      <c r="P268" s="26"/>
      <c r="Q268" s="26"/>
      <c r="R268" s="26"/>
      <c r="S268" s="26"/>
    </row>
    <row r="269" spans="2:19" s="66" customFormat="1">
      <c r="B269" s="26"/>
      <c r="C269" s="26"/>
      <c r="D269" s="67"/>
      <c r="E269" s="67"/>
      <c r="F269" s="26"/>
      <c r="G269" s="69"/>
      <c r="I269" s="26"/>
      <c r="J269" s="69"/>
      <c r="K269" s="69"/>
      <c r="L269" s="67"/>
      <c r="M269" s="69"/>
      <c r="N269" s="71"/>
      <c r="O269" s="72"/>
      <c r="P269" s="26"/>
      <c r="Q269" s="26"/>
      <c r="R269" s="26"/>
      <c r="S269" s="26"/>
    </row>
    <row r="270" spans="2:19" s="66" customFormat="1">
      <c r="B270" s="26"/>
      <c r="C270" s="26"/>
      <c r="D270" s="67"/>
      <c r="E270" s="67"/>
      <c r="F270" s="26"/>
      <c r="G270" s="69"/>
      <c r="I270" s="26"/>
      <c r="J270" s="69"/>
      <c r="K270" s="69"/>
      <c r="L270" s="67"/>
      <c r="M270" s="69"/>
      <c r="N270" s="71"/>
      <c r="O270" s="72"/>
      <c r="P270" s="26"/>
      <c r="Q270" s="26"/>
      <c r="R270" s="26"/>
      <c r="S270" s="26"/>
    </row>
    <row r="271" spans="2:19" s="66" customFormat="1">
      <c r="B271" s="26"/>
      <c r="C271" s="26"/>
      <c r="D271" s="67"/>
      <c r="E271" s="67"/>
      <c r="F271" s="26"/>
      <c r="G271" s="69"/>
      <c r="I271" s="26"/>
      <c r="J271" s="69"/>
      <c r="K271" s="69"/>
      <c r="L271" s="67"/>
      <c r="M271" s="69"/>
      <c r="N271" s="71"/>
      <c r="O271" s="72"/>
      <c r="P271" s="26"/>
      <c r="Q271" s="26"/>
      <c r="R271" s="26"/>
      <c r="S271" s="26"/>
    </row>
    <row r="272" spans="2:19" s="66" customFormat="1">
      <c r="B272" s="26"/>
      <c r="C272" s="26"/>
      <c r="D272" s="67"/>
      <c r="E272" s="67"/>
      <c r="F272" s="26"/>
      <c r="G272" s="69"/>
      <c r="I272" s="26"/>
      <c r="J272" s="69"/>
      <c r="K272" s="69"/>
      <c r="L272" s="67"/>
      <c r="M272" s="69"/>
      <c r="N272" s="71"/>
      <c r="O272" s="72"/>
      <c r="P272" s="26"/>
      <c r="Q272" s="26"/>
      <c r="R272" s="26"/>
      <c r="S272" s="26"/>
    </row>
    <row r="273" spans="2:19" s="66" customFormat="1">
      <c r="B273" s="26"/>
      <c r="C273" s="26"/>
      <c r="D273" s="67"/>
      <c r="E273" s="67"/>
      <c r="F273" s="26"/>
      <c r="G273" s="69"/>
      <c r="I273" s="26"/>
      <c r="J273" s="69"/>
      <c r="K273" s="69"/>
      <c r="L273" s="67"/>
      <c r="M273" s="69"/>
      <c r="N273" s="71"/>
      <c r="O273" s="72"/>
      <c r="P273" s="26"/>
      <c r="Q273" s="26"/>
      <c r="R273" s="26"/>
      <c r="S273" s="26"/>
    </row>
    <row r="274" spans="2:19" s="66" customFormat="1">
      <c r="B274" s="26"/>
      <c r="C274" s="26"/>
      <c r="D274" s="67"/>
      <c r="E274" s="67"/>
      <c r="F274" s="26"/>
      <c r="G274" s="69"/>
      <c r="I274" s="26"/>
      <c r="J274" s="69"/>
      <c r="K274" s="69"/>
      <c r="L274" s="67"/>
      <c r="M274" s="69"/>
      <c r="N274" s="71"/>
      <c r="O274" s="72"/>
      <c r="P274" s="26"/>
      <c r="Q274" s="26"/>
      <c r="R274" s="26"/>
      <c r="S274" s="26"/>
    </row>
    <row r="275" spans="2:19" s="66" customFormat="1">
      <c r="B275" s="26"/>
      <c r="C275" s="26"/>
      <c r="D275" s="67"/>
      <c r="E275" s="67"/>
      <c r="F275" s="26"/>
      <c r="G275" s="69"/>
      <c r="I275" s="26"/>
      <c r="J275" s="69"/>
      <c r="K275" s="69"/>
      <c r="L275" s="67"/>
      <c r="M275" s="69"/>
      <c r="N275" s="71"/>
      <c r="O275" s="72"/>
      <c r="P275" s="26"/>
      <c r="Q275" s="26"/>
      <c r="R275" s="26"/>
      <c r="S275" s="26"/>
    </row>
    <row r="276" spans="2:19"/>
    <row r="277" spans="2:19"/>
    <row r="278" spans="2:19"/>
    <row r="279" spans="2:19"/>
    <row r="280" spans="2:19"/>
    <row r="281" spans="2:19"/>
    <row r="282" spans="2:19"/>
    <row r="283" spans="2:19"/>
    <row r="284" spans="2:19"/>
    <row r="285" spans="2:19"/>
    <row r="286" spans="2:19"/>
    <row r="287" spans="2:19"/>
    <row r="288" spans="2:19" s="66" customFormat="1">
      <c r="B288" s="26"/>
      <c r="C288" s="26"/>
      <c r="D288" s="67"/>
      <c r="E288" s="67"/>
      <c r="F288" s="26"/>
      <c r="G288" s="69"/>
      <c r="I288" s="26"/>
      <c r="J288" s="69"/>
      <c r="K288" s="69"/>
      <c r="L288" s="67"/>
      <c r="M288" s="69"/>
      <c r="N288" s="71"/>
      <c r="O288" s="72"/>
      <c r="P288" s="26"/>
      <c r="Q288" s="26"/>
      <c r="R288" s="26"/>
      <c r="S288" s="26"/>
    </row>
    <row r="289" spans="2:19" s="66" customFormat="1">
      <c r="B289" s="26"/>
      <c r="C289" s="26"/>
      <c r="D289" s="67"/>
      <c r="E289" s="67"/>
      <c r="F289" s="26"/>
      <c r="G289" s="69"/>
      <c r="I289" s="26"/>
      <c r="J289" s="69"/>
      <c r="K289" s="69"/>
      <c r="L289" s="67"/>
      <c r="M289" s="69"/>
      <c r="N289" s="71"/>
      <c r="O289" s="72"/>
      <c r="P289" s="26"/>
      <c r="Q289" s="26"/>
      <c r="R289" s="26"/>
      <c r="S289" s="26"/>
    </row>
    <row r="290" spans="2:19" s="66" customFormat="1">
      <c r="B290" s="26"/>
      <c r="C290" s="26"/>
      <c r="D290" s="67"/>
      <c r="E290" s="67"/>
      <c r="F290" s="26"/>
      <c r="G290" s="69"/>
      <c r="I290" s="26"/>
      <c r="J290" s="69"/>
      <c r="K290" s="69"/>
      <c r="L290" s="67"/>
      <c r="M290" s="69"/>
      <c r="N290" s="71"/>
      <c r="O290" s="72"/>
      <c r="P290" s="26"/>
      <c r="Q290" s="26"/>
      <c r="R290" s="26"/>
      <c r="S290" s="26"/>
    </row>
    <row r="291" spans="2:19" s="66" customFormat="1">
      <c r="B291" s="26"/>
      <c r="C291" s="26"/>
      <c r="D291" s="67"/>
      <c r="E291" s="67"/>
      <c r="F291" s="26"/>
      <c r="G291" s="69"/>
      <c r="I291" s="26"/>
      <c r="J291" s="69"/>
      <c r="K291" s="69"/>
      <c r="L291" s="67"/>
      <c r="M291" s="69"/>
      <c r="N291" s="71"/>
      <c r="O291" s="72"/>
      <c r="P291" s="26"/>
      <c r="Q291" s="26"/>
      <c r="R291" s="26"/>
      <c r="S291" s="26"/>
    </row>
    <row r="292" spans="2:19" s="66" customFormat="1">
      <c r="B292" s="26"/>
      <c r="C292" s="26"/>
      <c r="D292" s="67"/>
      <c r="E292" s="67"/>
      <c r="F292" s="26"/>
      <c r="G292" s="69"/>
      <c r="I292" s="26"/>
      <c r="J292" s="69"/>
      <c r="K292" s="69"/>
      <c r="L292" s="67"/>
      <c r="M292" s="69"/>
      <c r="N292" s="71"/>
      <c r="O292" s="72"/>
      <c r="P292" s="26"/>
      <c r="Q292" s="26"/>
      <c r="R292" s="26"/>
      <c r="S292" s="26"/>
    </row>
    <row r="293" spans="2:19" s="66" customFormat="1">
      <c r="B293" s="26"/>
      <c r="C293" s="26"/>
      <c r="D293" s="67"/>
      <c r="E293" s="67"/>
      <c r="F293" s="26"/>
      <c r="G293" s="69"/>
      <c r="I293" s="26"/>
      <c r="J293" s="69"/>
      <c r="K293" s="69"/>
      <c r="L293" s="67"/>
      <c r="M293" s="69"/>
      <c r="N293" s="71"/>
      <c r="O293" s="72"/>
      <c r="P293" s="26"/>
      <c r="Q293" s="26"/>
      <c r="R293" s="26"/>
      <c r="S293" s="26"/>
    </row>
    <row r="294" spans="2:19" s="66" customFormat="1">
      <c r="B294" s="26"/>
      <c r="C294" s="26"/>
      <c r="D294" s="67"/>
      <c r="E294" s="67"/>
      <c r="F294" s="26"/>
      <c r="G294" s="69"/>
      <c r="I294" s="26"/>
      <c r="J294" s="69"/>
      <c r="K294" s="69"/>
      <c r="L294" s="67"/>
      <c r="M294" s="69"/>
      <c r="N294" s="71"/>
      <c r="O294" s="72"/>
      <c r="P294" s="26"/>
      <c r="Q294" s="26"/>
      <c r="R294" s="26"/>
      <c r="S294" s="26"/>
    </row>
    <row r="295" spans="2:19" s="66" customFormat="1">
      <c r="B295" s="26"/>
      <c r="C295" s="26"/>
      <c r="D295" s="67"/>
      <c r="E295" s="67"/>
      <c r="F295" s="26"/>
      <c r="G295" s="69"/>
      <c r="I295" s="26"/>
      <c r="J295" s="69"/>
      <c r="K295" s="69"/>
      <c r="L295" s="67"/>
      <c r="M295" s="69"/>
      <c r="N295" s="71"/>
      <c r="O295" s="72"/>
      <c r="P295" s="26"/>
      <c r="Q295" s="26"/>
      <c r="R295" s="26"/>
      <c r="S295" s="26"/>
    </row>
    <row r="296" spans="2:19" s="66" customFormat="1">
      <c r="B296" s="26"/>
      <c r="C296" s="26"/>
      <c r="D296" s="67"/>
      <c r="E296" s="67"/>
      <c r="F296" s="26"/>
      <c r="G296" s="69"/>
      <c r="I296" s="26"/>
      <c r="J296" s="69"/>
      <c r="K296" s="69"/>
      <c r="L296" s="67"/>
      <c r="M296" s="69"/>
      <c r="N296" s="71"/>
      <c r="O296" s="72"/>
      <c r="P296" s="26"/>
      <c r="Q296" s="26"/>
      <c r="R296" s="26"/>
      <c r="S296" s="26"/>
    </row>
    <row r="297" spans="2:19" s="66" customFormat="1">
      <c r="B297" s="26"/>
      <c r="C297" s="26"/>
      <c r="D297" s="67"/>
      <c r="E297" s="67"/>
      <c r="F297" s="26"/>
      <c r="G297" s="69"/>
      <c r="I297" s="26"/>
      <c r="J297" s="69"/>
      <c r="K297" s="69"/>
      <c r="L297" s="67"/>
      <c r="M297" s="69"/>
      <c r="N297" s="71"/>
      <c r="O297" s="72"/>
      <c r="P297" s="26"/>
      <c r="Q297" s="26"/>
      <c r="R297" s="26"/>
      <c r="S297" s="26"/>
    </row>
    <row r="298" spans="2:19"/>
    <row r="299" spans="2:19"/>
    <row r="300" spans="2:19"/>
    <row r="301" spans="2:19"/>
    <row r="302" spans="2:19" s="66" customFormat="1">
      <c r="B302" s="26"/>
      <c r="C302" s="26"/>
      <c r="D302" s="67"/>
      <c r="E302" s="67"/>
      <c r="F302" s="26"/>
      <c r="G302" s="69"/>
      <c r="I302" s="26"/>
      <c r="J302" s="69"/>
      <c r="K302" s="69"/>
      <c r="L302" s="67"/>
      <c r="M302" s="69"/>
      <c r="N302" s="71"/>
      <c r="O302" s="72"/>
      <c r="P302" s="26"/>
      <c r="Q302" s="26"/>
      <c r="R302" s="26"/>
      <c r="S302" s="26"/>
    </row>
    <row r="303" spans="2:19" s="66" customFormat="1">
      <c r="B303" s="26"/>
      <c r="C303" s="26"/>
      <c r="D303" s="67"/>
      <c r="E303" s="67"/>
      <c r="F303" s="26"/>
      <c r="G303" s="69"/>
      <c r="I303" s="26"/>
      <c r="J303" s="69"/>
      <c r="K303" s="69"/>
      <c r="L303" s="67"/>
      <c r="M303" s="69"/>
      <c r="N303" s="71"/>
      <c r="O303" s="72"/>
      <c r="P303" s="26"/>
      <c r="Q303" s="26"/>
      <c r="R303" s="26"/>
      <c r="S303" s="26"/>
    </row>
    <row r="304" spans="2:19" s="66" customFormat="1">
      <c r="B304" s="26"/>
      <c r="C304" s="26"/>
      <c r="D304" s="67"/>
      <c r="E304" s="67"/>
      <c r="F304" s="26"/>
      <c r="G304" s="69"/>
      <c r="I304" s="26"/>
      <c r="J304" s="69"/>
      <c r="K304" s="69"/>
      <c r="L304" s="67"/>
      <c r="M304" s="69"/>
      <c r="N304" s="71"/>
      <c r="O304" s="72"/>
      <c r="P304" s="26"/>
      <c r="Q304" s="26"/>
      <c r="R304" s="26"/>
      <c r="S304" s="26"/>
    </row>
    <row r="305" spans="2:19" s="66" customFormat="1">
      <c r="B305" s="26"/>
      <c r="C305" s="26"/>
      <c r="D305" s="67"/>
      <c r="E305" s="67"/>
      <c r="F305" s="26"/>
      <c r="G305" s="69"/>
      <c r="I305" s="26"/>
      <c r="J305" s="69"/>
      <c r="K305" s="69"/>
      <c r="L305" s="67"/>
      <c r="M305" s="69"/>
      <c r="N305" s="71"/>
      <c r="O305" s="72"/>
      <c r="P305" s="26"/>
      <c r="Q305" s="26"/>
      <c r="R305" s="26"/>
      <c r="S305" s="26"/>
    </row>
    <row r="306" spans="2:19" s="66" customFormat="1">
      <c r="B306" s="26"/>
      <c r="C306" s="26"/>
      <c r="D306" s="67"/>
      <c r="E306" s="67"/>
      <c r="F306" s="26"/>
      <c r="G306" s="69"/>
      <c r="I306" s="26"/>
      <c r="J306" s="69"/>
      <c r="K306" s="69"/>
      <c r="L306" s="67"/>
      <c r="M306" s="69"/>
      <c r="N306" s="71"/>
      <c r="O306" s="72"/>
      <c r="P306" s="26"/>
      <c r="Q306" s="26"/>
      <c r="R306" s="26"/>
      <c r="S306" s="26"/>
    </row>
    <row r="307" spans="2:19" s="66" customFormat="1">
      <c r="B307" s="26"/>
      <c r="C307" s="26"/>
      <c r="D307" s="67"/>
      <c r="E307" s="67"/>
      <c r="F307" s="26"/>
      <c r="G307" s="69"/>
      <c r="I307" s="26"/>
      <c r="J307" s="69"/>
      <c r="K307" s="69"/>
      <c r="L307" s="67"/>
      <c r="M307" s="69"/>
      <c r="N307" s="71"/>
      <c r="O307" s="72"/>
      <c r="P307" s="26"/>
      <c r="Q307" s="26"/>
      <c r="R307" s="26"/>
      <c r="S307" s="26"/>
    </row>
    <row r="308" spans="2:19" s="66" customFormat="1">
      <c r="B308" s="26"/>
      <c r="C308" s="26"/>
      <c r="D308" s="67"/>
      <c r="E308" s="67"/>
      <c r="F308" s="26"/>
      <c r="G308" s="69"/>
      <c r="I308" s="26"/>
      <c r="J308" s="69"/>
      <c r="K308" s="69"/>
      <c r="L308" s="67"/>
      <c r="M308" s="69"/>
      <c r="N308" s="71"/>
      <c r="O308" s="72"/>
      <c r="P308" s="26"/>
      <c r="Q308" s="26"/>
      <c r="R308" s="26"/>
      <c r="S308" s="26"/>
    </row>
    <row r="309" spans="2:19"/>
    <row r="310" spans="2:19"/>
    <row r="311" spans="2:19"/>
    <row r="312" spans="2:19"/>
    <row r="313" spans="2:19"/>
    <row r="314" spans="2:19"/>
    <row r="315" spans="2:19" s="66" customFormat="1">
      <c r="B315" s="26"/>
      <c r="C315" s="26"/>
      <c r="D315" s="67"/>
      <c r="E315" s="67"/>
      <c r="F315" s="26"/>
      <c r="G315" s="69"/>
      <c r="I315" s="26"/>
      <c r="J315" s="69"/>
      <c r="K315" s="69"/>
      <c r="L315" s="67"/>
      <c r="M315" s="69"/>
      <c r="N315" s="71"/>
      <c r="O315" s="72"/>
      <c r="P315" s="26"/>
      <c r="Q315" s="26"/>
      <c r="R315" s="26"/>
      <c r="S315" s="26"/>
    </row>
    <row r="316" spans="2:19" s="66" customFormat="1">
      <c r="B316" s="26"/>
      <c r="C316" s="26"/>
      <c r="D316" s="67"/>
      <c r="E316" s="67"/>
      <c r="F316" s="26"/>
      <c r="G316" s="69"/>
      <c r="I316" s="26"/>
      <c r="J316" s="69"/>
      <c r="K316" s="69"/>
      <c r="L316" s="67"/>
      <c r="M316" s="69"/>
      <c r="N316" s="71"/>
      <c r="O316" s="72"/>
      <c r="P316" s="26"/>
      <c r="Q316" s="26"/>
      <c r="R316" s="26"/>
      <c r="S316" s="26"/>
    </row>
    <row r="317" spans="2:19" s="66" customFormat="1">
      <c r="B317" s="26"/>
      <c r="C317" s="26"/>
      <c r="D317" s="67"/>
      <c r="E317" s="67"/>
      <c r="F317" s="26"/>
      <c r="G317" s="69"/>
      <c r="I317" s="26"/>
      <c r="J317" s="69"/>
      <c r="K317" s="69"/>
      <c r="L317" s="67"/>
      <c r="M317" s="69"/>
      <c r="N317" s="71"/>
      <c r="O317" s="72"/>
      <c r="P317" s="26"/>
      <c r="Q317" s="26"/>
      <c r="R317" s="26"/>
      <c r="S317" s="26"/>
    </row>
    <row r="318" spans="2:19" s="66" customFormat="1">
      <c r="B318" s="26"/>
      <c r="C318" s="26"/>
      <c r="D318" s="67"/>
      <c r="E318" s="67"/>
      <c r="F318" s="26"/>
      <c r="G318" s="69"/>
      <c r="I318" s="26"/>
      <c r="J318" s="69"/>
      <c r="K318" s="69"/>
      <c r="L318" s="67"/>
      <c r="M318" s="69"/>
      <c r="N318" s="71"/>
      <c r="O318" s="72"/>
      <c r="P318" s="26"/>
      <c r="Q318" s="26"/>
      <c r="R318" s="26"/>
      <c r="S318" s="26"/>
    </row>
    <row r="319" spans="2:19" s="66" customFormat="1">
      <c r="B319" s="26"/>
      <c r="C319" s="26"/>
      <c r="D319" s="67"/>
      <c r="E319" s="67"/>
      <c r="F319" s="26"/>
      <c r="G319" s="69"/>
      <c r="I319" s="26"/>
      <c r="J319" s="69"/>
      <c r="K319" s="69"/>
      <c r="L319" s="67"/>
      <c r="M319" s="69"/>
      <c r="N319" s="71"/>
      <c r="O319" s="72"/>
      <c r="P319" s="26"/>
      <c r="Q319" s="26"/>
      <c r="R319" s="26"/>
      <c r="S319" s="26"/>
    </row>
    <row r="320" spans="2:19" s="66" customFormat="1">
      <c r="B320" s="26"/>
      <c r="C320" s="26"/>
      <c r="D320" s="67"/>
      <c r="E320" s="67"/>
      <c r="F320" s="26"/>
      <c r="G320" s="69"/>
      <c r="I320" s="26"/>
      <c r="J320" s="69"/>
      <c r="K320" s="69"/>
      <c r="L320" s="67"/>
      <c r="M320" s="69"/>
      <c r="N320" s="71"/>
      <c r="O320" s="72"/>
      <c r="P320" s="26"/>
      <c r="Q320" s="26"/>
      <c r="R320" s="26"/>
      <c r="S320" s="26"/>
    </row>
    <row r="321" spans="2:19" s="66" customFormat="1">
      <c r="B321" s="26"/>
      <c r="C321" s="26"/>
      <c r="D321" s="67"/>
      <c r="E321" s="67"/>
      <c r="F321" s="26"/>
      <c r="G321" s="69"/>
      <c r="I321" s="26"/>
      <c r="J321" s="69"/>
      <c r="K321" s="69"/>
      <c r="L321" s="67"/>
      <c r="M321" s="69"/>
      <c r="N321" s="71"/>
      <c r="O321" s="72"/>
      <c r="P321" s="26"/>
      <c r="Q321" s="26"/>
      <c r="R321" s="26"/>
      <c r="S321" s="26"/>
    </row>
    <row r="322" spans="2:19" s="66" customFormat="1">
      <c r="B322" s="26"/>
      <c r="C322" s="26"/>
      <c r="D322" s="67"/>
      <c r="E322" s="67"/>
      <c r="F322" s="26"/>
      <c r="G322" s="69"/>
      <c r="I322" s="26"/>
      <c r="J322" s="69"/>
      <c r="K322" s="69"/>
      <c r="L322" s="67"/>
      <c r="M322" s="69"/>
      <c r="N322" s="71"/>
      <c r="O322" s="72"/>
      <c r="P322" s="26"/>
      <c r="Q322" s="26"/>
      <c r="R322" s="26"/>
      <c r="S322" s="26"/>
    </row>
    <row r="323" spans="2:19" s="66" customFormat="1">
      <c r="B323" s="26"/>
      <c r="C323" s="26"/>
      <c r="D323" s="67"/>
      <c r="E323" s="67"/>
      <c r="F323" s="26"/>
      <c r="G323" s="69"/>
      <c r="I323" s="26"/>
      <c r="J323" s="69"/>
      <c r="K323" s="69"/>
      <c r="L323" s="67"/>
      <c r="M323" s="69"/>
      <c r="N323" s="71"/>
      <c r="O323" s="72"/>
      <c r="P323" s="26"/>
      <c r="Q323" s="26"/>
      <c r="R323" s="26"/>
      <c r="S323" s="26"/>
    </row>
    <row r="324" spans="2:19" s="66" customFormat="1">
      <c r="B324" s="26"/>
      <c r="C324" s="26"/>
      <c r="D324" s="67"/>
      <c r="E324" s="67"/>
      <c r="F324" s="26"/>
      <c r="G324" s="69"/>
      <c r="I324" s="26"/>
      <c r="J324" s="69"/>
      <c r="K324" s="69"/>
      <c r="L324" s="67"/>
      <c r="M324" s="69"/>
      <c r="N324" s="71"/>
      <c r="O324" s="72"/>
      <c r="P324" s="26"/>
      <c r="Q324" s="26"/>
      <c r="R324" s="26"/>
      <c r="S324" s="26"/>
    </row>
    <row r="325" spans="2:19" s="66" customFormat="1">
      <c r="B325" s="26"/>
      <c r="C325" s="26"/>
      <c r="D325" s="67"/>
      <c r="E325" s="67"/>
      <c r="F325" s="26"/>
      <c r="G325" s="69"/>
      <c r="I325" s="26"/>
      <c r="J325" s="69"/>
      <c r="K325" s="69"/>
      <c r="L325" s="67"/>
      <c r="M325" s="69"/>
      <c r="N325" s="71"/>
      <c r="O325" s="72"/>
      <c r="P325" s="26"/>
      <c r="Q325" s="26"/>
      <c r="R325" s="26"/>
      <c r="S325" s="26"/>
    </row>
    <row r="326" spans="2:19" s="66" customFormat="1">
      <c r="B326" s="26"/>
      <c r="C326" s="26"/>
      <c r="D326" s="67"/>
      <c r="E326" s="67"/>
      <c r="F326" s="26"/>
      <c r="G326" s="69"/>
      <c r="I326" s="26"/>
      <c r="J326" s="69"/>
      <c r="K326" s="69"/>
      <c r="L326" s="67"/>
      <c r="M326" s="69"/>
      <c r="N326" s="71"/>
      <c r="O326" s="72"/>
      <c r="P326" s="26"/>
      <c r="Q326" s="26"/>
      <c r="R326" s="26"/>
      <c r="S326" s="26"/>
    </row>
    <row r="327" spans="2:19" s="66" customFormat="1">
      <c r="B327" s="26"/>
      <c r="C327" s="26"/>
      <c r="D327" s="67"/>
      <c r="E327" s="67"/>
      <c r="F327" s="26"/>
      <c r="G327" s="69"/>
      <c r="I327" s="26"/>
      <c r="J327" s="69"/>
      <c r="K327" s="69"/>
      <c r="L327" s="67"/>
      <c r="M327" s="69"/>
      <c r="N327" s="71"/>
      <c r="O327" s="72"/>
      <c r="P327" s="26"/>
      <c r="Q327" s="26"/>
      <c r="R327" s="26"/>
      <c r="S327" s="26"/>
    </row>
    <row r="328" spans="2:19" s="66" customFormat="1">
      <c r="B328" s="26"/>
      <c r="C328" s="26"/>
      <c r="D328" s="67"/>
      <c r="E328" s="67"/>
      <c r="F328" s="26"/>
      <c r="G328" s="69"/>
      <c r="I328" s="26"/>
      <c r="J328" s="69"/>
      <c r="K328" s="69"/>
      <c r="L328" s="67"/>
      <c r="M328" s="69"/>
      <c r="N328" s="71"/>
      <c r="O328" s="72"/>
      <c r="P328" s="26"/>
      <c r="Q328" s="26"/>
      <c r="R328" s="26"/>
      <c r="S328" s="26"/>
    </row>
    <row r="329" spans="2:19" s="66" customFormat="1">
      <c r="B329" s="26"/>
      <c r="C329" s="26"/>
      <c r="D329" s="67"/>
      <c r="E329" s="67"/>
      <c r="F329" s="26"/>
      <c r="G329" s="69"/>
      <c r="I329" s="26"/>
      <c r="J329" s="69"/>
      <c r="K329" s="69"/>
      <c r="L329" s="67"/>
      <c r="M329" s="69"/>
      <c r="N329" s="71"/>
      <c r="O329" s="72"/>
      <c r="P329" s="26"/>
      <c r="Q329" s="26"/>
      <c r="R329" s="26"/>
      <c r="S329" s="26"/>
    </row>
    <row r="330" spans="2:19" s="66" customFormat="1">
      <c r="B330" s="26"/>
      <c r="C330" s="26"/>
      <c r="D330" s="67"/>
      <c r="E330" s="67"/>
      <c r="F330" s="26"/>
      <c r="G330" s="69"/>
      <c r="I330" s="26"/>
      <c r="J330" s="69"/>
      <c r="K330" s="69"/>
      <c r="L330" s="67"/>
      <c r="M330" s="69"/>
      <c r="N330" s="71"/>
      <c r="O330" s="72"/>
      <c r="P330" s="26"/>
      <c r="Q330" s="26"/>
      <c r="R330" s="26"/>
      <c r="S330" s="26"/>
    </row>
    <row r="331" spans="2:19" s="66" customFormat="1">
      <c r="B331" s="26"/>
      <c r="C331" s="26"/>
      <c r="D331" s="67"/>
      <c r="E331" s="67"/>
      <c r="F331" s="26"/>
      <c r="G331" s="69"/>
      <c r="I331" s="26"/>
      <c r="J331" s="69"/>
      <c r="K331" s="69"/>
      <c r="L331" s="67"/>
      <c r="M331" s="69"/>
      <c r="N331" s="71"/>
      <c r="O331" s="72"/>
      <c r="P331" s="26"/>
      <c r="Q331" s="26"/>
      <c r="R331" s="26"/>
      <c r="S331" s="26"/>
    </row>
    <row r="332" spans="2:19" s="66" customFormat="1">
      <c r="B332" s="26"/>
      <c r="C332" s="26"/>
      <c r="D332" s="67"/>
      <c r="E332" s="67"/>
      <c r="F332" s="26"/>
      <c r="G332" s="69"/>
      <c r="I332" s="26"/>
      <c r="J332" s="69"/>
      <c r="K332" s="69"/>
      <c r="L332" s="67"/>
      <c r="M332" s="69"/>
      <c r="N332" s="71"/>
      <c r="O332" s="72"/>
      <c r="P332" s="26"/>
      <c r="Q332" s="26"/>
      <c r="R332" s="26"/>
      <c r="S332" s="26"/>
    </row>
    <row r="333" spans="2:19" s="66" customFormat="1">
      <c r="B333" s="26"/>
      <c r="C333" s="26"/>
      <c r="D333" s="67"/>
      <c r="E333" s="67"/>
      <c r="F333" s="26"/>
      <c r="G333" s="69"/>
      <c r="I333" s="26"/>
      <c r="J333" s="69"/>
      <c r="K333" s="69"/>
      <c r="L333" s="67"/>
      <c r="M333" s="69"/>
      <c r="N333" s="71"/>
      <c r="O333" s="72"/>
      <c r="P333" s="26"/>
      <c r="Q333" s="26"/>
      <c r="R333" s="26"/>
      <c r="S333" s="26"/>
    </row>
    <row r="334" spans="2:19" s="66" customFormat="1">
      <c r="B334" s="26"/>
      <c r="C334" s="26"/>
      <c r="D334" s="67"/>
      <c r="E334" s="67"/>
      <c r="F334" s="26"/>
      <c r="G334" s="69"/>
      <c r="I334" s="26"/>
      <c r="J334" s="69"/>
      <c r="K334" s="69"/>
      <c r="L334" s="67"/>
      <c r="M334" s="69"/>
      <c r="N334" s="71"/>
      <c r="O334" s="72"/>
      <c r="P334" s="26"/>
      <c r="Q334" s="26"/>
      <c r="R334" s="26"/>
      <c r="S334" s="26"/>
    </row>
    <row r="335" spans="2:19" s="66" customFormat="1">
      <c r="B335" s="26"/>
      <c r="C335" s="26"/>
      <c r="D335" s="67"/>
      <c r="E335" s="67"/>
      <c r="F335" s="26"/>
      <c r="G335" s="69"/>
      <c r="I335" s="26"/>
      <c r="J335" s="69"/>
      <c r="K335" s="69"/>
      <c r="L335" s="67"/>
      <c r="M335" s="69"/>
      <c r="N335" s="71"/>
      <c r="O335" s="72"/>
      <c r="P335" s="26"/>
      <c r="Q335" s="26"/>
      <c r="R335" s="26"/>
      <c r="S335" s="26"/>
    </row>
    <row r="336" spans="2:19" s="66" customFormat="1">
      <c r="B336" s="26"/>
      <c r="C336" s="26"/>
      <c r="D336" s="67"/>
      <c r="E336" s="67"/>
      <c r="F336" s="26"/>
      <c r="G336" s="69"/>
      <c r="I336" s="26"/>
      <c r="J336" s="69"/>
      <c r="K336" s="69"/>
      <c r="L336" s="67"/>
      <c r="M336" s="69"/>
      <c r="N336" s="71"/>
      <c r="O336" s="72"/>
      <c r="P336" s="26"/>
      <c r="Q336" s="26"/>
      <c r="R336" s="26"/>
      <c r="S336" s="26"/>
    </row>
    <row r="337" spans="2:19" s="66" customFormat="1">
      <c r="B337" s="26"/>
      <c r="C337" s="26"/>
      <c r="D337" s="67"/>
      <c r="E337" s="67"/>
      <c r="F337" s="26"/>
      <c r="G337" s="69"/>
      <c r="I337" s="26"/>
      <c r="J337" s="69"/>
      <c r="K337" s="69"/>
      <c r="L337" s="67"/>
      <c r="M337" s="69"/>
      <c r="N337" s="71"/>
      <c r="O337" s="72"/>
      <c r="P337" s="26"/>
      <c r="Q337" s="26"/>
      <c r="R337" s="26"/>
      <c r="S337" s="26"/>
    </row>
    <row r="338" spans="2:19" s="66" customFormat="1">
      <c r="B338" s="26"/>
      <c r="C338" s="26"/>
      <c r="D338" s="67"/>
      <c r="E338" s="67"/>
      <c r="F338" s="26"/>
      <c r="G338" s="69"/>
      <c r="I338" s="26"/>
      <c r="J338" s="69"/>
      <c r="K338" s="69"/>
      <c r="L338" s="67"/>
      <c r="M338" s="69"/>
      <c r="N338" s="71"/>
      <c r="O338" s="72"/>
      <c r="P338" s="26"/>
      <c r="Q338" s="26"/>
      <c r="R338" s="26"/>
      <c r="S338" s="26"/>
    </row>
    <row r="339" spans="2:19" s="66" customFormat="1">
      <c r="B339" s="26"/>
      <c r="C339" s="26"/>
      <c r="D339" s="67"/>
      <c r="E339" s="67"/>
      <c r="F339" s="26"/>
      <c r="G339" s="69"/>
      <c r="I339" s="26"/>
      <c r="J339" s="69"/>
      <c r="K339" s="69"/>
      <c r="L339" s="67"/>
      <c r="M339" s="69"/>
      <c r="N339" s="71"/>
      <c r="O339" s="72"/>
      <c r="P339" s="26"/>
      <c r="Q339" s="26"/>
      <c r="R339" s="26"/>
      <c r="S339" s="26"/>
    </row>
    <row r="340" spans="2:19" s="66" customFormat="1">
      <c r="B340" s="26"/>
      <c r="C340" s="26"/>
      <c r="D340" s="67"/>
      <c r="E340" s="67"/>
      <c r="F340" s="26"/>
      <c r="G340" s="69"/>
      <c r="I340" s="26"/>
      <c r="J340" s="69"/>
      <c r="K340" s="69"/>
      <c r="L340" s="67"/>
      <c r="M340" s="69"/>
      <c r="N340" s="71"/>
      <c r="O340" s="72"/>
      <c r="P340" s="26"/>
      <c r="Q340" s="26"/>
      <c r="R340" s="26"/>
      <c r="S340" s="26"/>
    </row>
    <row r="341" spans="2:19" s="66" customFormat="1">
      <c r="B341" s="26"/>
      <c r="C341" s="26"/>
      <c r="D341" s="67"/>
      <c r="E341" s="67"/>
      <c r="F341" s="26"/>
      <c r="G341" s="69"/>
      <c r="I341" s="26"/>
      <c r="J341" s="69"/>
      <c r="K341" s="69"/>
      <c r="L341" s="67"/>
      <c r="M341" s="69"/>
      <c r="N341" s="71"/>
      <c r="O341" s="72"/>
      <c r="P341" s="26"/>
      <c r="Q341" s="26"/>
      <c r="R341" s="26"/>
      <c r="S341" s="26"/>
    </row>
    <row r="342" spans="2:19" s="66" customFormat="1">
      <c r="B342" s="26"/>
      <c r="C342" s="26"/>
      <c r="D342" s="67"/>
      <c r="E342" s="67"/>
      <c r="F342" s="26"/>
      <c r="G342" s="69"/>
      <c r="I342" s="26"/>
      <c r="J342" s="69"/>
      <c r="K342" s="69"/>
      <c r="L342" s="67"/>
      <c r="M342" s="69"/>
      <c r="N342" s="71"/>
      <c r="O342" s="72"/>
      <c r="P342" s="26"/>
      <c r="Q342" s="26"/>
      <c r="R342" s="26"/>
      <c r="S342" s="26"/>
    </row>
    <row r="343" spans="2:19" s="66" customFormat="1">
      <c r="B343" s="26"/>
      <c r="C343" s="26"/>
      <c r="D343" s="67"/>
      <c r="E343" s="67"/>
      <c r="F343" s="26"/>
      <c r="G343" s="69"/>
      <c r="I343" s="26"/>
      <c r="J343" s="69"/>
      <c r="K343" s="69"/>
      <c r="L343" s="67"/>
      <c r="M343" s="69"/>
      <c r="N343" s="71"/>
      <c r="O343" s="72"/>
      <c r="P343" s="26"/>
      <c r="Q343" s="26"/>
      <c r="R343" s="26"/>
      <c r="S343" s="26"/>
    </row>
    <row r="344" spans="2:19" s="66" customFormat="1">
      <c r="B344" s="26"/>
      <c r="C344" s="26"/>
      <c r="D344" s="67"/>
      <c r="E344" s="67"/>
      <c r="F344" s="26"/>
      <c r="G344" s="69"/>
      <c r="I344" s="26"/>
      <c r="J344" s="69"/>
      <c r="K344" s="69"/>
      <c r="L344" s="67"/>
      <c r="M344" s="69"/>
      <c r="N344" s="71"/>
      <c r="O344" s="72"/>
      <c r="P344" s="26"/>
      <c r="Q344" s="26"/>
      <c r="R344" s="26"/>
      <c r="S344" s="26"/>
    </row>
    <row r="345" spans="2:19" s="66" customFormat="1">
      <c r="B345" s="26"/>
      <c r="C345" s="26"/>
      <c r="D345" s="67"/>
      <c r="E345" s="67"/>
      <c r="F345" s="26"/>
      <c r="G345" s="69"/>
      <c r="I345" s="26"/>
      <c r="J345" s="69"/>
      <c r="K345" s="69"/>
      <c r="L345" s="67"/>
      <c r="M345" s="69"/>
      <c r="N345" s="71"/>
      <c r="O345" s="72"/>
      <c r="P345" s="26"/>
      <c r="Q345" s="26"/>
      <c r="R345" s="26"/>
      <c r="S345" s="26"/>
    </row>
    <row r="346" spans="2:19" s="66" customFormat="1">
      <c r="B346" s="26"/>
      <c r="C346" s="26"/>
      <c r="D346" s="67"/>
      <c r="E346" s="67"/>
      <c r="F346" s="26"/>
      <c r="G346" s="69"/>
      <c r="I346" s="26"/>
      <c r="J346" s="69"/>
      <c r="K346" s="69"/>
      <c r="L346" s="67"/>
      <c r="M346" s="69"/>
      <c r="N346" s="71"/>
      <c r="O346" s="72"/>
      <c r="P346" s="26"/>
      <c r="Q346" s="26"/>
      <c r="R346" s="26"/>
      <c r="S346" s="26"/>
    </row>
    <row r="347" spans="2:19" s="66" customFormat="1">
      <c r="B347" s="26"/>
      <c r="C347" s="26"/>
      <c r="D347" s="67"/>
      <c r="E347" s="67"/>
      <c r="F347" s="26"/>
      <c r="G347" s="69"/>
      <c r="I347" s="26"/>
      <c r="J347" s="69"/>
      <c r="K347" s="69"/>
      <c r="L347" s="67"/>
      <c r="M347" s="69"/>
      <c r="N347" s="71"/>
      <c r="O347" s="72"/>
      <c r="P347" s="26"/>
      <c r="Q347" s="26"/>
      <c r="R347" s="26"/>
      <c r="S347" s="26"/>
    </row>
    <row r="348" spans="2:19" s="66" customFormat="1">
      <c r="B348" s="26"/>
      <c r="C348" s="26"/>
      <c r="D348" s="67"/>
      <c r="E348" s="67"/>
      <c r="F348" s="26"/>
      <c r="G348" s="69"/>
      <c r="I348" s="26"/>
      <c r="J348" s="69"/>
      <c r="K348" s="69"/>
      <c r="L348" s="67"/>
      <c r="M348" s="69"/>
      <c r="N348" s="71"/>
      <c r="O348" s="72"/>
      <c r="P348" s="26"/>
      <c r="Q348" s="26"/>
      <c r="R348" s="26"/>
      <c r="S348" s="26"/>
    </row>
    <row r="349" spans="2:19" s="66" customFormat="1">
      <c r="B349" s="26"/>
      <c r="C349" s="26"/>
      <c r="D349" s="67"/>
      <c r="E349" s="67"/>
      <c r="F349" s="26"/>
      <c r="G349" s="69"/>
      <c r="I349" s="26"/>
      <c r="J349" s="69"/>
      <c r="K349" s="69"/>
      <c r="L349" s="67"/>
      <c r="M349" s="69"/>
      <c r="N349" s="71"/>
      <c r="O349" s="72"/>
      <c r="P349" s="26"/>
      <c r="Q349" s="26"/>
      <c r="R349" s="26"/>
      <c r="S349" s="26"/>
    </row>
    <row r="350" spans="2:19" s="66" customFormat="1">
      <c r="B350" s="26"/>
      <c r="C350" s="26"/>
      <c r="D350" s="67"/>
      <c r="E350" s="67"/>
      <c r="F350" s="26"/>
      <c r="G350" s="69"/>
      <c r="I350" s="26"/>
      <c r="J350" s="69"/>
      <c r="K350" s="69"/>
      <c r="L350" s="67"/>
      <c r="M350" s="69"/>
      <c r="N350" s="71"/>
      <c r="O350" s="72"/>
      <c r="P350" s="26"/>
      <c r="Q350" s="26"/>
      <c r="R350" s="26"/>
      <c r="S350" s="26"/>
    </row>
    <row r="351" spans="2:19" s="66" customFormat="1">
      <c r="B351" s="26"/>
      <c r="C351" s="26"/>
      <c r="D351" s="67"/>
      <c r="E351" s="67"/>
      <c r="F351" s="26"/>
      <c r="G351" s="69"/>
      <c r="I351" s="26"/>
      <c r="J351" s="69"/>
      <c r="K351" s="69"/>
      <c r="L351" s="67"/>
      <c r="M351" s="69"/>
      <c r="N351" s="71"/>
      <c r="O351" s="72"/>
      <c r="P351" s="26"/>
      <c r="Q351" s="26"/>
      <c r="R351" s="26"/>
      <c r="S351" s="26"/>
    </row>
    <row r="352" spans="2:19" s="66" customFormat="1">
      <c r="B352" s="26"/>
      <c r="C352" s="26"/>
      <c r="D352" s="67"/>
      <c r="E352" s="67"/>
      <c r="F352" s="26"/>
      <c r="G352" s="69"/>
      <c r="I352" s="26"/>
      <c r="J352" s="69"/>
      <c r="K352" s="69"/>
      <c r="L352" s="67"/>
      <c r="M352" s="69"/>
      <c r="N352" s="71"/>
      <c r="O352" s="72"/>
      <c r="P352" s="26"/>
      <c r="Q352" s="26"/>
      <c r="R352" s="26"/>
      <c r="S352" s="26"/>
    </row>
    <row r="353" spans="2:19" s="66" customFormat="1">
      <c r="B353" s="26"/>
      <c r="C353" s="26"/>
      <c r="D353" s="67"/>
      <c r="E353" s="67"/>
      <c r="F353" s="26"/>
      <c r="G353" s="69"/>
      <c r="I353" s="26"/>
      <c r="J353" s="69"/>
      <c r="K353" s="69"/>
      <c r="L353" s="67"/>
      <c r="M353" s="69"/>
      <c r="N353" s="71"/>
      <c r="O353" s="72"/>
      <c r="P353" s="26"/>
      <c r="Q353" s="26"/>
      <c r="R353" s="26"/>
      <c r="S353" s="26"/>
    </row>
    <row r="354" spans="2:19"/>
    <row r="355" spans="2:19"/>
    <row r="356" spans="2:19"/>
    <row r="357" spans="2:19"/>
    <row r="358" spans="2:19"/>
    <row r="359" spans="2:19"/>
    <row r="360" spans="2:19"/>
    <row r="361" spans="2:19"/>
    <row r="362" spans="2:19"/>
    <row r="363" spans="2:19"/>
    <row r="364" spans="2:19"/>
    <row r="365" spans="2:19"/>
    <row r="366" spans="2:19"/>
    <row r="367" spans="2:19"/>
    <row r="368" spans="2:19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</sheetData>
  <mergeCells count="1">
    <mergeCell ref="A1:O1"/>
  </mergeCells>
  <conditionalFormatting sqref="C3:C39 C41:C49">
    <cfRule type="duplicateValues" dxfId="64" priority="80"/>
  </conditionalFormatting>
  <conditionalFormatting sqref="C40">
    <cfRule type="duplicateValues" dxfId="63" priority="1"/>
  </conditionalFormatting>
  <conditionalFormatting sqref="D19">
    <cfRule type="duplicateValues" dxfId="62" priority="2"/>
  </conditionalFormatting>
  <pageMargins left="0.7" right="0.7" top="0.75" bottom="0.75" header="0.3" footer="0.3"/>
  <legacyDrawing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0B92F-83F3-452E-B4EF-A115EB521115}">
  <dimension ref="A1:S391"/>
  <sheetViews>
    <sheetView zoomScale="80" zoomScaleNormal="80" workbookViewId="0">
      <selection activeCell="C8" sqref="C8"/>
    </sheetView>
  </sheetViews>
  <sheetFormatPr defaultColWidth="0" defaultRowHeight="11.4" zeroHeight="1"/>
  <cols>
    <col min="1" max="1" width="4.75" style="66" customWidth="1"/>
    <col min="2" max="2" width="4.75" style="26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71" t="s">
        <v>300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8" s="5" customFormat="1" ht="63.6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74" customFormat="1" ht="24.9" customHeight="1">
      <c r="A3" s="76">
        <v>1</v>
      </c>
      <c r="B3" s="76">
        <v>1</v>
      </c>
      <c r="C3" s="83" t="s">
        <v>273</v>
      </c>
      <c r="D3" s="78">
        <v>120277.86</v>
      </c>
      <c r="E3" s="78">
        <v>253702.06</v>
      </c>
      <c r="F3" s="79">
        <f t="shared" ref="F3:F9" si="0">(D3-E3)/E3</f>
        <v>-0.52590901311562077</v>
      </c>
      <c r="G3" s="80">
        <v>14406</v>
      </c>
      <c r="H3" s="76">
        <v>349</v>
      </c>
      <c r="I3" s="76">
        <f t="shared" ref="I3:I12" si="1">G3/H3</f>
        <v>41.277936962750715</v>
      </c>
      <c r="J3" s="80">
        <v>21</v>
      </c>
      <c r="K3" s="80">
        <v>3</v>
      </c>
      <c r="L3" s="78">
        <v>758848.89</v>
      </c>
      <c r="M3" s="80">
        <v>88898</v>
      </c>
      <c r="N3" s="81">
        <v>46143</v>
      </c>
      <c r="O3" s="82" t="s">
        <v>40</v>
      </c>
      <c r="R3" s="75"/>
    </row>
    <row r="4" spans="1:18" s="94" customFormat="1" ht="24.9" customHeight="1">
      <c r="A4" s="87">
        <v>2</v>
      </c>
      <c r="B4" s="87">
        <v>2</v>
      </c>
      <c r="C4" s="88" t="s">
        <v>262</v>
      </c>
      <c r="D4" s="89">
        <v>66562.19</v>
      </c>
      <c r="E4" s="89">
        <v>88933.73</v>
      </c>
      <c r="F4" s="90">
        <f t="shared" si="0"/>
        <v>-0.25155292598207668</v>
      </c>
      <c r="G4" s="91">
        <v>9392</v>
      </c>
      <c r="H4" s="87">
        <v>240</v>
      </c>
      <c r="I4" s="87">
        <f t="shared" si="1"/>
        <v>39.133333333333333</v>
      </c>
      <c r="J4" s="91">
        <v>18</v>
      </c>
      <c r="K4" s="91">
        <v>4</v>
      </c>
      <c r="L4" s="89">
        <v>454417.27</v>
      </c>
      <c r="M4" s="91">
        <v>57263</v>
      </c>
      <c r="N4" s="92">
        <v>46136</v>
      </c>
      <c r="O4" s="93" t="s">
        <v>215</v>
      </c>
      <c r="R4" s="95"/>
    </row>
    <row r="5" spans="1:18" s="74" customFormat="1" ht="24.9" customHeight="1">
      <c r="A5" s="76">
        <v>3</v>
      </c>
      <c r="B5" s="76">
        <v>5</v>
      </c>
      <c r="C5" s="77" t="s">
        <v>225</v>
      </c>
      <c r="D5" s="78">
        <v>20410.12</v>
      </c>
      <c r="E5" s="78">
        <v>32841.519999999997</v>
      </c>
      <c r="F5" s="79">
        <f t="shared" si="0"/>
        <v>-0.37852693785184116</v>
      </c>
      <c r="G5" s="80">
        <v>3424</v>
      </c>
      <c r="H5" s="76">
        <v>176</v>
      </c>
      <c r="I5" s="76">
        <f t="shared" si="1"/>
        <v>19.454545454545453</v>
      </c>
      <c r="J5" s="80">
        <v>16</v>
      </c>
      <c r="K5" s="80">
        <v>8</v>
      </c>
      <c r="L5" s="78">
        <v>476053.15</v>
      </c>
      <c r="M5" s="80">
        <v>76086</v>
      </c>
      <c r="N5" s="81">
        <v>46113</v>
      </c>
      <c r="O5" s="82" t="s">
        <v>215</v>
      </c>
      <c r="R5" s="75"/>
    </row>
    <row r="6" spans="1:18" s="94" customFormat="1" ht="24.9" customHeight="1">
      <c r="A6" s="87">
        <v>4</v>
      </c>
      <c r="B6" s="87">
        <v>3</v>
      </c>
      <c r="C6" s="96" t="s">
        <v>283</v>
      </c>
      <c r="D6" s="89">
        <v>20279.86</v>
      </c>
      <c r="E6" s="89">
        <v>40165.519999999997</v>
      </c>
      <c r="F6" s="90">
        <f t="shared" si="0"/>
        <v>-0.49509280596890065</v>
      </c>
      <c r="G6" s="91">
        <v>3544</v>
      </c>
      <c r="H6" s="87">
        <v>184</v>
      </c>
      <c r="I6" s="87">
        <f t="shared" si="1"/>
        <v>19.260869565217391</v>
      </c>
      <c r="J6" s="91">
        <v>16</v>
      </c>
      <c r="K6" s="91">
        <v>2</v>
      </c>
      <c r="L6" s="89">
        <v>62404.72</v>
      </c>
      <c r="M6" s="91">
        <v>10421</v>
      </c>
      <c r="N6" s="92">
        <v>46150</v>
      </c>
      <c r="O6" s="93" t="s">
        <v>41</v>
      </c>
      <c r="R6" s="95"/>
    </row>
    <row r="7" spans="1:18" s="74" customFormat="1" ht="24.9" customHeight="1">
      <c r="A7" s="76">
        <v>5</v>
      </c>
      <c r="B7" s="76" t="s">
        <v>51</v>
      </c>
      <c r="C7" s="83" t="s">
        <v>296</v>
      </c>
      <c r="D7" s="78">
        <v>19406.22</v>
      </c>
      <c r="E7" s="78">
        <v>1396.87</v>
      </c>
      <c r="F7" s="79">
        <f t="shared" si="0"/>
        <v>12.89264570074524</v>
      </c>
      <c r="G7" s="80">
        <v>2913</v>
      </c>
      <c r="H7" s="76">
        <v>155</v>
      </c>
      <c r="I7" s="76">
        <f t="shared" si="1"/>
        <v>18.793548387096774</v>
      </c>
      <c r="J7" s="80">
        <v>14</v>
      </c>
      <c r="K7" s="80">
        <v>1</v>
      </c>
      <c r="L7" s="78">
        <v>20803.09</v>
      </c>
      <c r="M7" s="80">
        <v>3114</v>
      </c>
      <c r="N7" s="81">
        <v>46157</v>
      </c>
      <c r="O7" s="82" t="s">
        <v>44</v>
      </c>
      <c r="R7" s="75"/>
    </row>
    <row r="8" spans="1:18" s="94" customFormat="1" ht="24.9" customHeight="1">
      <c r="A8" s="87">
        <v>6</v>
      </c>
      <c r="B8" s="87">
        <v>4</v>
      </c>
      <c r="C8" s="96" t="s">
        <v>282</v>
      </c>
      <c r="D8" s="89">
        <v>13502.95</v>
      </c>
      <c r="E8" s="89">
        <v>34620.22</v>
      </c>
      <c r="F8" s="90">
        <f t="shared" si="0"/>
        <v>-0.60996926073837776</v>
      </c>
      <c r="G8" s="91">
        <v>2035</v>
      </c>
      <c r="H8" s="87">
        <v>119</v>
      </c>
      <c r="I8" s="87">
        <f t="shared" si="1"/>
        <v>17.100840336134453</v>
      </c>
      <c r="J8" s="91">
        <v>11</v>
      </c>
      <c r="K8" s="91">
        <v>2</v>
      </c>
      <c r="L8" s="89">
        <v>51040.1</v>
      </c>
      <c r="M8" s="91">
        <v>6954</v>
      </c>
      <c r="N8" s="92">
        <v>46150</v>
      </c>
      <c r="O8" s="93" t="s">
        <v>60</v>
      </c>
      <c r="R8" s="95"/>
    </row>
    <row r="9" spans="1:18" s="74" customFormat="1" ht="24.9" customHeight="1">
      <c r="A9" s="76">
        <v>7</v>
      </c>
      <c r="B9" s="76">
        <v>6</v>
      </c>
      <c r="C9" s="77" t="s">
        <v>184</v>
      </c>
      <c r="D9" s="78">
        <v>10608.78</v>
      </c>
      <c r="E9" s="78">
        <v>21917.11</v>
      </c>
      <c r="F9" s="79">
        <f t="shared" si="0"/>
        <v>-0.51595899276866342</v>
      </c>
      <c r="G9" s="80">
        <v>1512</v>
      </c>
      <c r="H9" s="76">
        <v>72</v>
      </c>
      <c r="I9" s="76">
        <f t="shared" si="1"/>
        <v>21</v>
      </c>
      <c r="J9" s="80">
        <v>9</v>
      </c>
      <c r="K9" s="80">
        <v>9</v>
      </c>
      <c r="L9" s="78">
        <v>682382</v>
      </c>
      <c r="M9" s="80">
        <v>77028</v>
      </c>
      <c r="N9" s="81">
        <v>46101</v>
      </c>
      <c r="O9" s="82" t="s">
        <v>41</v>
      </c>
      <c r="R9" s="75"/>
    </row>
    <row r="10" spans="1:18" s="94" customFormat="1" ht="24.9" customHeight="1">
      <c r="A10" s="97">
        <v>8</v>
      </c>
      <c r="B10" s="97" t="s">
        <v>57</v>
      </c>
      <c r="C10" s="98" t="s">
        <v>302</v>
      </c>
      <c r="D10" s="99">
        <v>9366.67</v>
      </c>
      <c r="E10" s="99" t="s">
        <v>53</v>
      </c>
      <c r="F10" s="100" t="s">
        <v>53</v>
      </c>
      <c r="G10" s="101">
        <v>995</v>
      </c>
      <c r="H10" s="97">
        <v>11</v>
      </c>
      <c r="I10" s="97">
        <f t="shared" si="1"/>
        <v>90.454545454545453</v>
      </c>
      <c r="J10" s="101">
        <v>11</v>
      </c>
      <c r="K10" s="101">
        <v>0</v>
      </c>
      <c r="L10" s="99">
        <v>9366.67</v>
      </c>
      <c r="M10" s="101">
        <v>995</v>
      </c>
      <c r="N10" s="102" t="s">
        <v>48</v>
      </c>
      <c r="O10" s="103" t="s">
        <v>40</v>
      </c>
      <c r="R10" s="95"/>
    </row>
    <row r="11" spans="1:18" s="74" customFormat="1" ht="24.9" customHeight="1">
      <c r="A11" s="76">
        <v>9</v>
      </c>
      <c r="B11" s="76" t="s">
        <v>51</v>
      </c>
      <c r="C11" s="83" t="s">
        <v>301</v>
      </c>
      <c r="D11" s="78">
        <v>8523.42</v>
      </c>
      <c r="E11" s="78" t="s">
        <v>53</v>
      </c>
      <c r="F11" s="79" t="s">
        <v>53</v>
      </c>
      <c r="G11" s="80">
        <v>1368</v>
      </c>
      <c r="H11" s="76">
        <v>113</v>
      </c>
      <c r="I11" s="76">
        <f t="shared" si="1"/>
        <v>12.106194690265486</v>
      </c>
      <c r="J11" s="80">
        <v>13</v>
      </c>
      <c r="K11" s="80">
        <v>1</v>
      </c>
      <c r="L11" s="84">
        <v>8523.42</v>
      </c>
      <c r="M11" s="86">
        <v>1368</v>
      </c>
      <c r="N11" s="81">
        <v>46157</v>
      </c>
      <c r="O11" s="82" t="s">
        <v>88</v>
      </c>
      <c r="R11" s="75"/>
    </row>
    <row r="12" spans="1:18" s="94" customFormat="1" ht="24.9" customHeight="1">
      <c r="A12" s="87">
        <v>10</v>
      </c>
      <c r="B12" s="87">
        <v>7</v>
      </c>
      <c r="C12" s="96" t="s">
        <v>278</v>
      </c>
      <c r="D12" s="89">
        <v>8358.86</v>
      </c>
      <c r="E12" s="89">
        <v>18184.16</v>
      </c>
      <c r="F12" s="90">
        <f>(D12-E12)/E12</f>
        <v>-0.54032190653843781</v>
      </c>
      <c r="G12" s="91">
        <v>1277</v>
      </c>
      <c r="H12" s="87">
        <v>46</v>
      </c>
      <c r="I12" s="87">
        <f t="shared" si="1"/>
        <v>27.760869565217391</v>
      </c>
      <c r="J12" s="91">
        <v>10</v>
      </c>
      <c r="K12" s="91">
        <v>3</v>
      </c>
      <c r="L12" s="89">
        <v>46078.64</v>
      </c>
      <c r="M12" s="91">
        <v>6315</v>
      </c>
      <c r="N12" s="92">
        <v>46143</v>
      </c>
      <c r="O12" s="93" t="s">
        <v>44</v>
      </c>
      <c r="R12" s="95"/>
    </row>
    <row r="13" spans="1:18" s="74" customFormat="1" ht="24.9" customHeight="1">
      <c r="A13" s="76">
        <v>11</v>
      </c>
      <c r="B13" s="76" t="s">
        <v>51</v>
      </c>
      <c r="C13" s="83" t="s">
        <v>306</v>
      </c>
      <c r="D13" s="78">
        <v>7895</v>
      </c>
      <c r="E13" s="78" t="s">
        <v>53</v>
      </c>
      <c r="F13" s="79" t="s">
        <v>53</v>
      </c>
      <c r="G13" s="80">
        <v>1488</v>
      </c>
      <c r="H13" s="76" t="s">
        <v>53</v>
      </c>
      <c r="I13" s="76" t="s">
        <v>53</v>
      </c>
      <c r="J13" s="80">
        <v>15</v>
      </c>
      <c r="K13" s="80">
        <v>1</v>
      </c>
      <c r="L13" s="84">
        <v>7895</v>
      </c>
      <c r="M13" s="86">
        <v>1488</v>
      </c>
      <c r="N13" s="81">
        <v>46157</v>
      </c>
      <c r="O13" s="82" t="s">
        <v>46</v>
      </c>
      <c r="R13" s="75"/>
    </row>
    <row r="14" spans="1:18" s="94" customFormat="1" ht="24.9" customHeight="1">
      <c r="A14" s="87">
        <v>12</v>
      </c>
      <c r="B14" s="87">
        <v>8</v>
      </c>
      <c r="C14" s="96" t="s">
        <v>269</v>
      </c>
      <c r="D14" s="89">
        <v>5678</v>
      </c>
      <c r="E14" s="89">
        <v>13477</v>
      </c>
      <c r="F14" s="90">
        <f t="shared" ref="F14:F24" si="2">(D14-E14)/E14</f>
        <v>-0.57868961935148777</v>
      </c>
      <c r="G14" s="91">
        <v>1055</v>
      </c>
      <c r="H14" s="91" t="s">
        <v>53</v>
      </c>
      <c r="I14" s="87" t="s">
        <v>53</v>
      </c>
      <c r="J14" s="91">
        <v>13</v>
      </c>
      <c r="K14" s="87">
        <v>4</v>
      </c>
      <c r="L14" s="89">
        <v>67351</v>
      </c>
      <c r="M14" s="91">
        <v>12047</v>
      </c>
      <c r="N14" s="92">
        <v>46136</v>
      </c>
      <c r="O14" s="93" t="s">
        <v>46</v>
      </c>
      <c r="R14" s="95"/>
    </row>
    <row r="15" spans="1:18" s="74" customFormat="1" ht="24.9" customHeight="1">
      <c r="A15" s="76">
        <v>13</v>
      </c>
      <c r="B15" s="76">
        <v>9</v>
      </c>
      <c r="C15" s="77" t="s">
        <v>176</v>
      </c>
      <c r="D15" s="78">
        <v>5109.6499999999996</v>
      </c>
      <c r="E15" s="78">
        <v>10894.12</v>
      </c>
      <c r="F15" s="79">
        <f t="shared" si="2"/>
        <v>-0.53097175356981574</v>
      </c>
      <c r="G15" s="80">
        <v>858</v>
      </c>
      <c r="H15" s="76">
        <v>49</v>
      </c>
      <c r="I15" s="76">
        <f t="shared" ref="I15:I22" si="3">G15/H15</f>
        <v>17.510204081632654</v>
      </c>
      <c r="J15" s="80">
        <v>9</v>
      </c>
      <c r="K15" s="80">
        <v>11</v>
      </c>
      <c r="L15" s="78">
        <v>385968.23</v>
      </c>
      <c r="M15" s="80">
        <v>64209</v>
      </c>
      <c r="N15" s="81">
        <v>46087</v>
      </c>
      <c r="O15" s="82" t="s">
        <v>40</v>
      </c>
      <c r="R15" s="75"/>
    </row>
    <row r="16" spans="1:18" s="94" customFormat="1" ht="24.9" customHeight="1">
      <c r="A16" s="87">
        <v>14</v>
      </c>
      <c r="B16" s="87">
        <v>16</v>
      </c>
      <c r="C16" s="96" t="s">
        <v>297</v>
      </c>
      <c r="D16" s="89">
        <v>2026.32</v>
      </c>
      <c r="E16" s="89">
        <v>1902.17</v>
      </c>
      <c r="F16" s="90">
        <f t="shared" si="2"/>
        <v>6.5267562836129195E-2</v>
      </c>
      <c r="G16" s="91">
        <v>309</v>
      </c>
      <c r="H16" s="87">
        <v>23</v>
      </c>
      <c r="I16" s="87">
        <f t="shared" si="3"/>
        <v>13.434782608695652</v>
      </c>
      <c r="J16" s="91">
        <v>13</v>
      </c>
      <c r="K16" s="91" t="s">
        <v>53</v>
      </c>
      <c r="L16" s="89">
        <v>3928.49</v>
      </c>
      <c r="M16" s="91">
        <v>567</v>
      </c>
      <c r="N16" s="92">
        <v>46156</v>
      </c>
      <c r="O16" s="93" t="s">
        <v>308</v>
      </c>
      <c r="R16" s="95"/>
    </row>
    <row r="17" spans="1:19" ht="24.9" customHeight="1">
      <c r="A17" s="76">
        <v>15</v>
      </c>
      <c r="B17" s="76">
        <v>11</v>
      </c>
      <c r="C17" s="83" t="s">
        <v>279</v>
      </c>
      <c r="D17" s="78">
        <v>1743.08</v>
      </c>
      <c r="E17" s="78">
        <v>5722.7</v>
      </c>
      <c r="F17" s="79">
        <f t="shared" si="2"/>
        <v>-0.69540950949726532</v>
      </c>
      <c r="G17" s="80">
        <v>383</v>
      </c>
      <c r="H17" s="76">
        <v>28</v>
      </c>
      <c r="I17" s="76">
        <f t="shared" si="3"/>
        <v>13.678571428571429</v>
      </c>
      <c r="J17" s="80">
        <v>8</v>
      </c>
      <c r="K17" s="80">
        <v>3</v>
      </c>
      <c r="L17" s="78">
        <v>16444.939999999999</v>
      </c>
      <c r="M17" s="80">
        <v>3102</v>
      </c>
      <c r="N17" s="81">
        <v>46143</v>
      </c>
      <c r="O17" s="82" t="s">
        <v>49</v>
      </c>
      <c r="R17" s="17"/>
      <c r="S17" s="24"/>
    </row>
    <row r="18" spans="1:19" s="104" customFormat="1" ht="24.9" customHeight="1">
      <c r="A18" s="87">
        <v>16</v>
      </c>
      <c r="B18" s="87">
        <v>19</v>
      </c>
      <c r="C18" s="96" t="s">
        <v>298</v>
      </c>
      <c r="D18" s="89">
        <v>1683.51</v>
      </c>
      <c r="E18" s="89">
        <v>1110.1600000000001</v>
      </c>
      <c r="F18" s="90">
        <f t="shared" si="2"/>
        <v>0.51645708726670014</v>
      </c>
      <c r="G18" s="91">
        <v>232</v>
      </c>
      <c r="H18" s="87">
        <v>22</v>
      </c>
      <c r="I18" s="87">
        <f t="shared" si="3"/>
        <v>10.545454545454545</v>
      </c>
      <c r="J18" s="91">
        <v>13</v>
      </c>
      <c r="K18" s="91" t="s">
        <v>53</v>
      </c>
      <c r="L18" s="89">
        <v>366277.75</v>
      </c>
      <c r="M18" s="91">
        <v>54875</v>
      </c>
      <c r="N18" s="92">
        <v>44708</v>
      </c>
      <c r="O18" s="93" t="s">
        <v>308</v>
      </c>
    </row>
    <row r="19" spans="1:19" s="73" customFormat="1" ht="24.9" customHeight="1">
      <c r="A19" s="76">
        <v>17</v>
      </c>
      <c r="B19" s="76">
        <v>10</v>
      </c>
      <c r="C19" s="83" t="s">
        <v>292</v>
      </c>
      <c r="D19" s="78">
        <v>1552.85</v>
      </c>
      <c r="E19" s="78">
        <v>6255.7500000000009</v>
      </c>
      <c r="F19" s="79">
        <f t="shared" si="2"/>
        <v>-0.75177236942013359</v>
      </c>
      <c r="G19" s="80">
        <v>222</v>
      </c>
      <c r="H19" s="76">
        <v>15</v>
      </c>
      <c r="I19" s="76">
        <f t="shared" si="3"/>
        <v>14.8</v>
      </c>
      <c r="J19" s="80">
        <v>11</v>
      </c>
      <c r="K19" s="80">
        <v>2</v>
      </c>
      <c r="L19" s="78">
        <v>7808.6</v>
      </c>
      <c r="M19" s="80">
        <v>1056</v>
      </c>
      <c r="N19" s="81">
        <v>46150</v>
      </c>
      <c r="O19" s="82" t="s">
        <v>45</v>
      </c>
    </row>
    <row r="20" spans="1:19" s="104" customFormat="1" ht="24.9" customHeight="1">
      <c r="A20" s="87">
        <v>18</v>
      </c>
      <c r="B20" s="87">
        <v>12</v>
      </c>
      <c r="C20" s="88" t="s">
        <v>238</v>
      </c>
      <c r="D20" s="89">
        <v>1058.5</v>
      </c>
      <c r="E20" s="89">
        <v>4236.58</v>
      </c>
      <c r="F20" s="90">
        <f t="shared" si="2"/>
        <v>-0.75015224544325843</v>
      </c>
      <c r="G20" s="91">
        <v>128</v>
      </c>
      <c r="H20" s="87">
        <v>15</v>
      </c>
      <c r="I20" s="87">
        <f t="shared" si="3"/>
        <v>8.5333333333333332</v>
      </c>
      <c r="J20" s="91">
        <v>4</v>
      </c>
      <c r="K20" s="91">
        <v>6</v>
      </c>
      <c r="L20" s="89">
        <v>192988.12</v>
      </c>
      <c r="M20" s="91">
        <v>26695</v>
      </c>
      <c r="N20" s="92">
        <v>46122</v>
      </c>
      <c r="O20" s="93" t="s">
        <v>47</v>
      </c>
    </row>
    <row r="21" spans="1:19" s="73" customFormat="1" ht="24.9" customHeight="1">
      <c r="A21" s="76">
        <v>19</v>
      </c>
      <c r="B21" s="76">
        <v>13</v>
      </c>
      <c r="C21" s="77" t="s">
        <v>253</v>
      </c>
      <c r="D21" s="78">
        <v>998</v>
      </c>
      <c r="E21" s="78">
        <v>3263.09</v>
      </c>
      <c r="F21" s="79">
        <f t="shared" si="2"/>
        <v>-0.69415492677186352</v>
      </c>
      <c r="G21" s="80">
        <v>177</v>
      </c>
      <c r="H21" s="76">
        <v>6</v>
      </c>
      <c r="I21" s="76">
        <f t="shared" si="3"/>
        <v>29.5</v>
      </c>
      <c r="J21" s="80">
        <v>5</v>
      </c>
      <c r="K21" s="80">
        <v>5</v>
      </c>
      <c r="L21" s="78">
        <v>93080.06</v>
      </c>
      <c r="M21" s="80">
        <v>12381</v>
      </c>
      <c r="N21" s="81">
        <v>46129</v>
      </c>
      <c r="O21" s="82" t="s">
        <v>60</v>
      </c>
    </row>
    <row r="22" spans="1:19" s="104" customFormat="1" ht="24.9" customHeight="1">
      <c r="A22" s="87">
        <v>20</v>
      </c>
      <c r="B22" s="87">
        <v>46</v>
      </c>
      <c r="C22" s="96" t="s">
        <v>94</v>
      </c>
      <c r="D22" s="89">
        <v>665.33</v>
      </c>
      <c r="E22" s="89">
        <v>68</v>
      </c>
      <c r="F22" s="90">
        <f t="shared" si="2"/>
        <v>8.7842647058823538</v>
      </c>
      <c r="G22" s="91">
        <v>167</v>
      </c>
      <c r="H22" s="87">
        <v>3</v>
      </c>
      <c r="I22" s="87">
        <f t="shared" si="3"/>
        <v>55.666666666666664</v>
      </c>
      <c r="J22" s="91">
        <v>3</v>
      </c>
      <c r="K22" s="91" t="s">
        <v>53</v>
      </c>
      <c r="L22" s="89">
        <v>302077.46000000002</v>
      </c>
      <c r="M22" s="91">
        <v>54175</v>
      </c>
      <c r="N22" s="92">
        <v>46038</v>
      </c>
      <c r="O22" s="93" t="s">
        <v>44</v>
      </c>
    </row>
    <row r="23" spans="1:19" s="73" customFormat="1" ht="24.9" customHeight="1">
      <c r="A23" s="76">
        <v>21</v>
      </c>
      <c r="B23" s="76">
        <v>17</v>
      </c>
      <c r="C23" s="83" t="s">
        <v>280</v>
      </c>
      <c r="D23" s="78">
        <v>555</v>
      </c>
      <c r="E23" s="78">
        <v>1775</v>
      </c>
      <c r="F23" s="79">
        <f t="shared" si="2"/>
        <v>-0.6873239436619718</v>
      </c>
      <c r="G23" s="80">
        <v>93</v>
      </c>
      <c r="H23" s="76" t="s">
        <v>53</v>
      </c>
      <c r="I23" s="76" t="s">
        <v>53</v>
      </c>
      <c r="J23" s="80">
        <v>1</v>
      </c>
      <c r="K23" s="80">
        <v>3</v>
      </c>
      <c r="L23" s="78">
        <v>8402</v>
      </c>
      <c r="M23" s="80">
        <v>1228</v>
      </c>
      <c r="N23" s="81">
        <v>46143</v>
      </c>
      <c r="O23" s="82" t="s">
        <v>46</v>
      </c>
    </row>
    <row r="24" spans="1:19" s="104" customFormat="1" ht="24.9" customHeight="1">
      <c r="A24" s="87">
        <v>22</v>
      </c>
      <c r="B24" s="87">
        <v>25</v>
      </c>
      <c r="C24" s="88" t="s">
        <v>234</v>
      </c>
      <c r="D24" s="89">
        <v>424</v>
      </c>
      <c r="E24" s="89">
        <v>549</v>
      </c>
      <c r="F24" s="90">
        <f t="shared" si="2"/>
        <v>-0.22768670309653916</v>
      </c>
      <c r="G24" s="91">
        <v>68</v>
      </c>
      <c r="H24" s="87">
        <v>2</v>
      </c>
      <c r="I24" s="87">
        <f>G24/H24</f>
        <v>34</v>
      </c>
      <c r="J24" s="91">
        <v>1</v>
      </c>
      <c r="K24" s="91">
        <v>7</v>
      </c>
      <c r="L24" s="89">
        <v>10742.83</v>
      </c>
      <c r="M24" s="91">
        <v>1763</v>
      </c>
      <c r="N24" s="92">
        <v>46115</v>
      </c>
      <c r="O24" s="93" t="s">
        <v>49</v>
      </c>
    </row>
    <row r="25" spans="1:19" ht="24.9" customHeight="1">
      <c r="A25" s="76">
        <v>23</v>
      </c>
      <c r="B25" s="76" t="s">
        <v>53</v>
      </c>
      <c r="C25" s="83" t="s">
        <v>304</v>
      </c>
      <c r="D25" s="78">
        <v>391.22</v>
      </c>
      <c r="E25" s="78" t="s">
        <v>53</v>
      </c>
      <c r="F25" s="79" t="s">
        <v>53</v>
      </c>
      <c r="G25" s="80">
        <v>48</v>
      </c>
      <c r="H25" s="76">
        <v>1</v>
      </c>
      <c r="I25" s="76">
        <f>G25/H25</f>
        <v>48</v>
      </c>
      <c r="J25" s="80">
        <v>1</v>
      </c>
      <c r="K25" s="80" t="s">
        <v>53</v>
      </c>
      <c r="L25" s="84">
        <v>5632.73</v>
      </c>
      <c r="M25" s="86">
        <v>1145</v>
      </c>
      <c r="N25" s="81">
        <v>43615</v>
      </c>
      <c r="O25" s="82" t="s">
        <v>47</v>
      </c>
    </row>
    <row r="26" spans="1:19" s="104" customFormat="1" ht="24.9" customHeight="1">
      <c r="A26" s="87">
        <v>24</v>
      </c>
      <c r="B26" s="87">
        <v>24</v>
      </c>
      <c r="C26" s="88" t="s">
        <v>264</v>
      </c>
      <c r="D26" s="89">
        <v>325.14999999999998</v>
      </c>
      <c r="E26" s="89">
        <v>650.47</v>
      </c>
      <c r="F26" s="90">
        <f>(D26-E26)/E26</f>
        <v>-0.50013067474287831</v>
      </c>
      <c r="G26" s="91">
        <v>53</v>
      </c>
      <c r="H26" s="87">
        <v>8</v>
      </c>
      <c r="I26" s="87">
        <v>49.333333333333336</v>
      </c>
      <c r="J26" s="91">
        <v>9</v>
      </c>
      <c r="K26" s="91">
        <v>5</v>
      </c>
      <c r="L26" s="89">
        <v>3406.96</v>
      </c>
      <c r="M26" s="91">
        <v>594</v>
      </c>
      <c r="N26" s="92">
        <v>46129</v>
      </c>
      <c r="O26" s="93" t="s">
        <v>45</v>
      </c>
    </row>
    <row r="27" spans="1:19" ht="24.9" customHeight="1">
      <c r="A27" s="76">
        <v>25</v>
      </c>
      <c r="B27" s="76">
        <v>28</v>
      </c>
      <c r="C27" s="83" t="s">
        <v>29</v>
      </c>
      <c r="D27" s="78">
        <v>281</v>
      </c>
      <c r="E27" s="78">
        <v>291</v>
      </c>
      <c r="F27" s="79">
        <f>(D27-E27)/E27</f>
        <v>-3.4364261168384883E-2</v>
      </c>
      <c r="G27" s="80">
        <v>47</v>
      </c>
      <c r="H27" s="76">
        <v>1</v>
      </c>
      <c r="I27" s="76">
        <f t="shared" ref="I27:I40" si="4">G27/H27</f>
        <v>47</v>
      </c>
      <c r="J27" s="80">
        <v>1</v>
      </c>
      <c r="K27" s="80" t="s">
        <v>53</v>
      </c>
      <c r="L27" s="78">
        <v>32784.129999999997</v>
      </c>
      <c r="M27" s="80">
        <v>5754</v>
      </c>
      <c r="N27" s="81">
        <v>46024</v>
      </c>
      <c r="O27" s="82" t="s">
        <v>49</v>
      </c>
    </row>
    <row r="28" spans="1:19" s="104" customFormat="1" ht="24.9" customHeight="1">
      <c r="A28" s="87">
        <v>26</v>
      </c>
      <c r="B28" s="87">
        <v>37</v>
      </c>
      <c r="C28" s="96" t="s">
        <v>135</v>
      </c>
      <c r="D28" s="89">
        <v>213.6</v>
      </c>
      <c r="E28" s="89">
        <v>159</v>
      </c>
      <c r="F28" s="90">
        <f>(D28-E28)/E28</f>
        <v>0.34339622641509432</v>
      </c>
      <c r="G28" s="91">
        <v>60</v>
      </c>
      <c r="H28" s="87">
        <v>1</v>
      </c>
      <c r="I28" s="87">
        <f t="shared" si="4"/>
        <v>60</v>
      </c>
      <c r="J28" s="91">
        <v>1</v>
      </c>
      <c r="K28" s="91" t="s">
        <v>53</v>
      </c>
      <c r="L28" s="89">
        <v>329380.18</v>
      </c>
      <c r="M28" s="91">
        <v>54371</v>
      </c>
      <c r="N28" s="92">
        <v>46073</v>
      </c>
      <c r="O28" s="93" t="s">
        <v>41</v>
      </c>
    </row>
    <row r="29" spans="1:19" ht="24.9" customHeight="1">
      <c r="A29" s="76">
        <v>27</v>
      </c>
      <c r="B29" s="76">
        <v>20</v>
      </c>
      <c r="C29" s="83" t="s">
        <v>294</v>
      </c>
      <c r="D29" s="78">
        <v>210.93</v>
      </c>
      <c r="E29" s="78">
        <v>877.12</v>
      </c>
      <c r="F29" s="79">
        <f>(D29-E29)/E29</f>
        <v>-0.75951979204669839</v>
      </c>
      <c r="G29" s="80">
        <v>67</v>
      </c>
      <c r="H29" s="76">
        <v>15</v>
      </c>
      <c r="I29" s="76">
        <f t="shared" si="4"/>
        <v>4.4666666666666668</v>
      </c>
      <c r="J29" s="80">
        <v>5</v>
      </c>
      <c r="K29" s="80">
        <v>2</v>
      </c>
      <c r="L29" s="78">
        <v>1088.05</v>
      </c>
      <c r="M29" s="80">
        <v>230</v>
      </c>
      <c r="N29" s="81">
        <v>46150</v>
      </c>
      <c r="O29" s="82" t="s">
        <v>90</v>
      </c>
    </row>
    <row r="30" spans="1:19" s="104" customFormat="1" ht="24.9" customHeight="1">
      <c r="A30" s="87">
        <v>28</v>
      </c>
      <c r="B30" s="87" t="s">
        <v>53</v>
      </c>
      <c r="C30" s="96" t="s">
        <v>303</v>
      </c>
      <c r="D30" s="89">
        <v>181.5</v>
      </c>
      <c r="E30" s="89" t="s">
        <v>53</v>
      </c>
      <c r="F30" s="90" t="s">
        <v>53</v>
      </c>
      <c r="G30" s="91">
        <v>30</v>
      </c>
      <c r="H30" s="87">
        <v>1</v>
      </c>
      <c r="I30" s="87">
        <f t="shared" si="4"/>
        <v>30</v>
      </c>
      <c r="J30" s="91">
        <v>1</v>
      </c>
      <c r="K30" s="91" t="s">
        <v>53</v>
      </c>
      <c r="L30" s="99">
        <v>18816.25</v>
      </c>
      <c r="M30" s="101">
        <v>2790</v>
      </c>
      <c r="N30" s="92">
        <v>46024</v>
      </c>
      <c r="O30" s="93" t="s">
        <v>40</v>
      </c>
    </row>
    <row r="31" spans="1:19" s="73" customFormat="1" ht="24.9" customHeight="1">
      <c r="A31" s="76">
        <v>29</v>
      </c>
      <c r="B31" s="76" t="s">
        <v>53</v>
      </c>
      <c r="C31" s="83" t="s">
        <v>103</v>
      </c>
      <c r="D31" s="78">
        <v>132.41999999999999</v>
      </c>
      <c r="E31" s="84" t="s">
        <v>53</v>
      </c>
      <c r="F31" s="85" t="s">
        <v>53</v>
      </c>
      <c r="G31" s="80">
        <v>34</v>
      </c>
      <c r="H31" s="76">
        <v>1</v>
      </c>
      <c r="I31" s="76">
        <f t="shared" si="4"/>
        <v>34</v>
      </c>
      <c r="J31" s="80">
        <v>1</v>
      </c>
      <c r="K31" s="80" t="s">
        <v>53</v>
      </c>
      <c r="L31" s="84">
        <v>89754.03</v>
      </c>
      <c r="M31" s="86">
        <v>18614</v>
      </c>
      <c r="N31" s="81">
        <v>44855</v>
      </c>
      <c r="O31" s="82" t="s">
        <v>44</v>
      </c>
    </row>
    <row r="32" spans="1:19" s="104" customFormat="1" ht="24.9" customHeight="1">
      <c r="A32" s="87">
        <v>30</v>
      </c>
      <c r="B32" s="87">
        <v>35</v>
      </c>
      <c r="C32" s="96" t="s">
        <v>195</v>
      </c>
      <c r="D32" s="89">
        <v>125</v>
      </c>
      <c r="E32" s="89">
        <v>187.25</v>
      </c>
      <c r="F32" s="90">
        <f>(D32-E32)/E32</f>
        <v>-0.33244325767690253</v>
      </c>
      <c r="G32" s="91">
        <v>21</v>
      </c>
      <c r="H32" s="87">
        <v>1</v>
      </c>
      <c r="I32" s="87">
        <f t="shared" si="4"/>
        <v>21</v>
      </c>
      <c r="J32" s="91">
        <v>1</v>
      </c>
      <c r="K32" s="91" t="s">
        <v>53</v>
      </c>
      <c r="L32" s="89">
        <v>2156.75</v>
      </c>
      <c r="M32" s="91">
        <v>323</v>
      </c>
      <c r="N32" s="92">
        <v>46104</v>
      </c>
      <c r="O32" s="93" t="s">
        <v>47</v>
      </c>
    </row>
    <row r="33" spans="1:15" s="73" customFormat="1" ht="24.9" customHeight="1">
      <c r="A33" s="76">
        <v>31</v>
      </c>
      <c r="B33" s="76" t="s">
        <v>53</v>
      </c>
      <c r="C33" s="83" t="s">
        <v>305</v>
      </c>
      <c r="D33" s="78">
        <v>115.3</v>
      </c>
      <c r="E33" s="78" t="s">
        <v>53</v>
      </c>
      <c r="F33" s="79" t="s">
        <v>53</v>
      </c>
      <c r="G33" s="80">
        <v>14</v>
      </c>
      <c r="H33" s="76">
        <v>1</v>
      </c>
      <c r="I33" s="76">
        <f t="shared" si="4"/>
        <v>14</v>
      </c>
      <c r="J33" s="80">
        <v>1</v>
      </c>
      <c r="K33" s="80" t="s">
        <v>53</v>
      </c>
      <c r="L33" s="84">
        <v>38659.19</v>
      </c>
      <c r="M33" s="86">
        <v>4132</v>
      </c>
      <c r="N33" s="81">
        <v>45161</v>
      </c>
      <c r="O33" s="82" t="s">
        <v>47</v>
      </c>
    </row>
    <row r="34" spans="1:15" s="104" customFormat="1" ht="24.9" customHeight="1">
      <c r="A34" s="87">
        <v>32</v>
      </c>
      <c r="B34" s="87">
        <v>32</v>
      </c>
      <c r="C34" s="96" t="s">
        <v>255</v>
      </c>
      <c r="D34" s="89">
        <v>102</v>
      </c>
      <c r="E34" s="89">
        <v>215.5</v>
      </c>
      <c r="F34" s="90">
        <f>(D34-E34)/E34</f>
        <v>-0.52668213457076563</v>
      </c>
      <c r="G34" s="91">
        <v>16</v>
      </c>
      <c r="H34" s="87">
        <v>1</v>
      </c>
      <c r="I34" s="87">
        <f t="shared" si="4"/>
        <v>16</v>
      </c>
      <c r="J34" s="91">
        <v>1</v>
      </c>
      <c r="K34" s="91">
        <v>5</v>
      </c>
      <c r="L34" s="89">
        <v>4470.5600000000004</v>
      </c>
      <c r="M34" s="91">
        <v>695</v>
      </c>
      <c r="N34" s="92">
        <v>46129</v>
      </c>
      <c r="O34" s="93" t="s">
        <v>44</v>
      </c>
    </row>
    <row r="35" spans="1:15" ht="24.9" customHeight="1">
      <c r="A35" s="76">
        <v>33</v>
      </c>
      <c r="B35" s="76">
        <v>21</v>
      </c>
      <c r="C35" s="77" t="s">
        <v>16</v>
      </c>
      <c r="D35" s="78">
        <v>91.8</v>
      </c>
      <c r="E35" s="78">
        <v>840.81</v>
      </c>
      <c r="F35" s="79">
        <f>(D35-E35)/E35</f>
        <v>-0.89081956684625541</v>
      </c>
      <c r="G35" s="80">
        <v>8</v>
      </c>
      <c r="H35" s="76">
        <v>2</v>
      </c>
      <c r="I35" s="76">
        <f t="shared" si="4"/>
        <v>4</v>
      </c>
      <c r="J35" s="80">
        <v>1</v>
      </c>
      <c r="K35" s="80" t="s">
        <v>53</v>
      </c>
      <c r="L35" s="78">
        <v>2040012.12</v>
      </c>
      <c r="M35" s="80">
        <v>224542</v>
      </c>
      <c r="N35" s="81">
        <v>46010</v>
      </c>
      <c r="O35" s="82" t="s">
        <v>40</v>
      </c>
    </row>
    <row r="36" spans="1:15" s="104" customFormat="1" ht="24.9" customHeight="1">
      <c r="A36" s="87">
        <v>34</v>
      </c>
      <c r="B36" s="87">
        <v>56</v>
      </c>
      <c r="C36" s="88" t="s">
        <v>198</v>
      </c>
      <c r="D36" s="89">
        <v>79.599999999999994</v>
      </c>
      <c r="E36" s="89">
        <v>12</v>
      </c>
      <c r="F36" s="90">
        <f>(D36-E36)/E36</f>
        <v>5.6333333333333329</v>
      </c>
      <c r="G36" s="91">
        <v>9</v>
      </c>
      <c r="H36" s="87">
        <v>1</v>
      </c>
      <c r="I36" s="87">
        <f t="shared" si="4"/>
        <v>9</v>
      </c>
      <c r="J36" s="91">
        <v>1</v>
      </c>
      <c r="K36" s="91">
        <v>9</v>
      </c>
      <c r="L36" s="89">
        <v>5505.84</v>
      </c>
      <c r="M36" s="91">
        <v>787</v>
      </c>
      <c r="N36" s="92">
        <v>46104</v>
      </c>
      <c r="O36" s="93" t="s">
        <v>47</v>
      </c>
    </row>
    <row r="37" spans="1:15" s="73" customFormat="1" ht="24.9" customHeight="1">
      <c r="A37" s="76">
        <v>35</v>
      </c>
      <c r="B37" s="76">
        <v>33</v>
      </c>
      <c r="C37" s="77" t="s">
        <v>236</v>
      </c>
      <c r="D37" s="78">
        <v>75.8</v>
      </c>
      <c r="E37" s="78">
        <v>195.4</v>
      </c>
      <c r="F37" s="79">
        <f>(D37-E37)/E37</f>
        <v>-0.61207778915046063</v>
      </c>
      <c r="G37" s="80">
        <v>12</v>
      </c>
      <c r="H37" s="76">
        <v>2</v>
      </c>
      <c r="I37" s="76">
        <f t="shared" si="4"/>
        <v>6</v>
      </c>
      <c r="J37" s="80">
        <v>2</v>
      </c>
      <c r="K37" s="80" t="s">
        <v>53</v>
      </c>
      <c r="L37" s="78">
        <v>25961.439999999999</v>
      </c>
      <c r="M37" s="80">
        <v>3537</v>
      </c>
      <c r="N37" s="81">
        <v>46104</v>
      </c>
      <c r="O37" s="82" t="s">
        <v>47</v>
      </c>
    </row>
    <row r="38" spans="1:15" s="104" customFormat="1" ht="24.9" customHeight="1">
      <c r="A38" s="87">
        <v>36</v>
      </c>
      <c r="B38" s="87" t="s">
        <v>53</v>
      </c>
      <c r="C38" s="96" t="s">
        <v>196</v>
      </c>
      <c r="D38" s="89">
        <v>48.85</v>
      </c>
      <c r="E38" s="89" t="s">
        <v>53</v>
      </c>
      <c r="F38" s="90" t="s">
        <v>53</v>
      </c>
      <c r="G38" s="91">
        <v>7</v>
      </c>
      <c r="H38" s="87">
        <v>2</v>
      </c>
      <c r="I38" s="87">
        <f t="shared" si="4"/>
        <v>3.5</v>
      </c>
      <c r="J38" s="91">
        <v>2</v>
      </c>
      <c r="K38" s="91" t="s">
        <v>53</v>
      </c>
      <c r="L38" s="99">
        <v>4399.25</v>
      </c>
      <c r="M38" s="101">
        <v>733</v>
      </c>
      <c r="N38" s="92">
        <v>46104</v>
      </c>
      <c r="O38" s="93" t="s">
        <v>47</v>
      </c>
    </row>
    <row r="39" spans="1:15" s="107" customFormat="1" ht="24.9" customHeight="1">
      <c r="A39" s="76">
        <v>37</v>
      </c>
      <c r="B39" s="76" t="s">
        <v>53</v>
      </c>
      <c r="C39" s="83" t="s">
        <v>319</v>
      </c>
      <c r="D39" s="78">
        <v>42.5</v>
      </c>
      <c r="E39" s="78" t="s">
        <v>53</v>
      </c>
      <c r="F39" s="79" t="s">
        <v>53</v>
      </c>
      <c r="G39" s="80">
        <v>22</v>
      </c>
      <c r="H39" s="76">
        <v>1</v>
      </c>
      <c r="I39" s="76">
        <f t="shared" si="4"/>
        <v>22</v>
      </c>
      <c r="J39" s="80">
        <v>1</v>
      </c>
      <c r="K39" s="80" t="s">
        <v>53</v>
      </c>
      <c r="L39" s="84">
        <v>7187.51</v>
      </c>
      <c r="M39" s="86">
        <v>1665</v>
      </c>
      <c r="N39" s="81">
        <v>45712</v>
      </c>
      <c r="O39" s="82" t="s">
        <v>320</v>
      </c>
    </row>
    <row r="40" spans="1:15" ht="24.9" customHeight="1">
      <c r="A40" s="22">
        <v>38</v>
      </c>
      <c r="B40" s="22">
        <v>51</v>
      </c>
      <c r="C40" s="18" t="s">
        <v>86</v>
      </c>
      <c r="D40" s="19">
        <v>31.84</v>
      </c>
      <c r="E40" s="19">
        <v>49.6</v>
      </c>
      <c r="F40" s="20">
        <f>(D40-E40)/E40</f>
        <v>-0.35806451612903228</v>
      </c>
      <c r="G40" s="21">
        <v>6</v>
      </c>
      <c r="H40" s="22">
        <v>1</v>
      </c>
      <c r="I40" s="22">
        <f t="shared" si="4"/>
        <v>6</v>
      </c>
      <c r="J40" s="21">
        <v>1</v>
      </c>
      <c r="K40" s="21" t="s">
        <v>53</v>
      </c>
      <c r="L40" s="19">
        <v>40934.04</v>
      </c>
      <c r="M40" s="21">
        <v>6500</v>
      </c>
      <c r="N40" s="23">
        <v>46038</v>
      </c>
      <c r="O40" s="29" t="s">
        <v>272</v>
      </c>
    </row>
    <row r="41" spans="1:15" s="107" customFormat="1" ht="24.9" customHeight="1">
      <c r="A41" s="76">
        <v>39</v>
      </c>
      <c r="B41" s="76">
        <v>45</v>
      </c>
      <c r="C41" s="83" t="s">
        <v>257</v>
      </c>
      <c r="D41" s="78">
        <v>21</v>
      </c>
      <c r="E41" s="78">
        <v>84</v>
      </c>
      <c r="F41" s="79">
        <f>(D41-E41)/E41</f>
        <v>-0.75</v>
      </c>
      <c r="G41" s="80">
        <v>3</v>
      </c>
      <c r="H41" s="76">
        <v>2</v>
      </c>
      <c r="I41" s="76">
        <v>2.4</v>
      </c>
      <c r="J41" s="80">
        <v>1</v>
      </c>
      <c r="K41" s="80" t="s">
        <v>53</v>
      </c>
      <c r="L41" s="78">
        <v>31239.63</v>
      </c>
      <c r="M41" s="80">
        <v>5315</v>
      </c>
      <c r="N41" s="81">
        <v>45919</v>
      </c>
      <c r="O41" s="82" t="s">
        <v>90</v>
      </c>
    </row>
    <row r="42" spans="1:15" ht="24.9" customHeight="1">
      <c r="A42" s="22">
        <v>40</v>
      </c>
      <c r="B42" s="22">
        <v>48</v>
      </c>
      <c r="C42" s="53" t="s">
        <v>382</v>
      </c>
      <c r="D42" s="19">
        <v>16.95</v>
      </c>
      <c r="E42" s="19">
        <v>64.849999999999994</v>
      </c>
      <c r="F42" s="20">
        <f>(D42-E42)/E42</f>
        <v>-0.73862760215882795</v>
      </c>
      <c r="G42" s="21">
        <v>2</v>
      </c>
      <c r="H42" s="22">
        <v>1</v>
      </c>
      <c r="I42" s="22">
        <f>G42/H42</f>
        <v>2</v>
      </c>
      <c r="J42" s="21">
        <v>1</v>
      </c>
      <c r="K42" s="21">
        <v>9</v>
      </c>
      <c r="L42" s="19">
        <v>31528.16</v>
      </c>
      <c r="M42" s="21">
        <v>4291</v>
      </c>
      <c r="N42" s="23">
        <v>46104</v>
      </c>
      <c r="O42" s="29" t="s">
        <v>47</v>
      </c>
    </row>
    <row r="43" spans="1:15" s="107" customFormat="1" ht="24.9" customHeight="1">
      <c r="A43" s="76">
        <v>41</v>
      </c>
      <c r="B43" s="76" t="s">
        <v>53</v>
      </c>
      <c r="C43" s="83" t="s">
        <v>79</v>
      </c>
      <c r="D43" s="78">
        <v>15</v>
      </c>
      <c r="E43" s="78" t="s">
        <v>53</v>
      </c>
      <c r="F43" s="79" t="s">
        <v>53</v>
      </c>
      <c r="G43" s="80">
        <v>2</v>
      </c>
      <c r="H43" s="76">
        <v>1</v>
      </c>
      <c r="I43" s="76">
        <f>G43/H43</f>
        <v>2</v>
      </c>
      <c r="J43" s="80">
        <v>1</v>
      </c>
      <c r="K43" s="80" t="s">
        <v>53</v>
      </c>
      <c r="L43" s="84">
        <v>69631.89</v>
      </c>
      <c r="M43" s="86">
        <v>11468</v>
      </c>
      <c r="N43" s="81">
        <v>45954</v>
      </c>
      <c r="O43" s="82" t="s">
        <v>47</v>
      </c>
    </row>
    <row r="44" spans="1:15" s="105" customFormat="1" ht="24.9" customHeight="1">
      <c r="A44" s="22">
        <v>42</v>
      </c>
      <c r="B44" s="22">
        <v>14</v>
      </c>
      <c r="C44" s="18" t="s">
        <v>293</v>
      </c>
      <c r="D44" s="19">
        <v>10</v>
      </c>
      <c r="E44" s="19">
        <v>3044.81</v>
      </c>
      <c r="F44" s="20">
        <f>(D44-E44)/E44</f>
        <v>-0.99671572282014309</v>
      </c>
      <c r="G44" s="21">
        <v>2</v>
      </c>
      <c r="H44" s="22">
        <v>1</v>
      </c>
      <c r="I44" s="22">
        <f>G44/H44</f>
        <v>2</v>
      </c>
      <c r="J44" s="21">
        <v>1</v>
      </c>
      <c r="K44" s="21">
        <v>2</v>
      </c>
      <c r="L44" s="19">
        <v>3054.81</v>
      </c>
      <c r="M44" s="21">
        <v>416</v>
      </c>
      <c r="N44" s="23">
        <v>46150</v>
      </c>
      <c r="O44" s="29" t="s">
        <v>272</v>
      </c>
    </row>
    <row r="45" spans="1:15" s="108" customFormat="1" ht="24.9" customHeight="1">
      <c r="A45" s="76">
        <v>43</v>
      </c>
      <c r="B45" s="76">
        <v>44</v>
      </c>
      <c r="C45" s="83" t="s">
        <v>237</v>
      </c>
      <c r="D45" s="78">
        <v>10</v>
      </c>
      <c r="E45" s="78">
        <v>94</v>
      </c>
      <c r="F45" s="79">
        <f>(D45-E45)/E45</f>
        <v>-0.8936170212765957</v>
      </c>
      <c r="G45" s="80">
        <v>2</v>
      </c>
      <c r="H45" s="76">
        <v>1</v>
      </c>
      <c r="I45" s="76">
        <f>G45/H45</f>
        <v>2</v>
      </c>
      <c r="J45" s="80">
        <v>1</v>
      </c>
      <c r="K45" s="80" t="s">
        <v>53</v>
      </c>
      <c r="L45" s="78">
        <v>3192.05</v>
      </c>
      <c r="M45" s="80">
        <v>437</v>
      </c>
      <c r="N45" s="81">
        <v>46104</v>
      </c>
      <c r="O45" s="82" t="s">
        <v>47</v>
      </c>
    </row>
    <row r="46" spans="1:15" s="1" customFormat="1" ht="24.9" customHeight="1">
      <c r="A46" s="22">
        <v>44</v>
      </c>
      <c r="B46" s="22">
        <v>47</v>
      </c>
      <c r="C46" s="18" t="s">
        <v>197</v>
      </c>
      <c r="D46" s="19">
        <v>3</v>
      </c>
      <c r="E46" s="19">
        <v>65</v>
      </c>
      <c r="F46" s="20">
        <f>(D46-E46)/E46</f>
        <v>-0.9538461538461539</v>
      </c>
      <c r="G46" s="21">
        <v>1</v>
      </c>
      <c r="H46" s="22">
        <v>1</v>
      </c>
      <c r="I46" s="22">
        <f>G46/H46</f>
        <v>1</v>
      </c>
      <c r="J46" s="21">
        <v>1</v>
      </c>
      <c r="K46" s="21" t="s">
        <v>53</v>
      </c>
      <c r="L46" s="19">
        <v>3802.88</v>
      </c>
      <c r="M46" s="21">
        <v>599</v>
      </c>
      <c r="N46" s="23">
        <v>46104</v>
      </c>
      <c r="O46" s="29" t="s">
        <v>47</v>
      </c>
    </row>
    <row r="47" spans="1:15" ht="24.9" customHeight="1">
      <c r="A47" s="41"/>
      <c r="B47" s="60"/>
      <c r="C47" s="61" t="s">
        <v>92</v>
      </c>
      <c r="D47" s="36">
        <f>SUBTOTAL(109,Table132456789101112131415161718192021[Pajamos 
(GBO)])</f>
        <v>329210.62999999989</v>
      </c>
      <c r="E47" s="36">
        <f>SUBTOTAL(109,Table132456789101112131415161718192021[Pajamos 
praeita sav.
(GBO LW)])</f>
        <v>547845.56999999995</v>
      </c>
      <c r="F47" s="38">
        <f>(D47-E47)/E47</f>
        <v>-0.39908133235429843</v>
      </c>
      <c r="G47" s="39">
        <f>SUBTOTAL(109,Table132456789101112131415161718192021[Žiūrovų sk. 
(ADM)])</f>
        <v>46512</v>
      </c>
      <c r="H47" s="41"/>
      <c r="I47" s="41"/>
      <c r="J47" s="62"/>
      <c r="K47" s="62"/>
      <c r="L47" s="63"/>
      <c r="M47" s="62"/>
      <c r="N47" s="64"/>
      <c r="O47" s="65" t="s">
        <v>15</v>
      </c>
    </row>
    <row r="48" spans="1:15">
      <c r="F48" s="68"/>
      <c r="L48" s="70"/>
    </row>
    <row r="49" spans="1:19">
      <c r="F49" s="68"/>
      <c r="L49" s="70"/>
    </row>
    <row r="50" spans="1:19">
      <c r="F50" s="68"/>
      <c r="L50" s="70"/>
    </row>
    <row r="51" spans="1:19">
      <c r="F51" s="68"/>
      <c r="L51" s="70"/>
    </row>
    <row r="52" spans="1:19">
      <c r="F52" s="68"/>
      <c r="L52" s="70"/>
    </row>
    <row r="53" spans="1:19">
      <c r="F53" s="68"/>
      <c r="L53" s="70"/>
    </row>
    <row r="54" spans="1:19">
      <c r="F54" s="68"/>
      <c r="L54" s="70"/>
    </row>
    <row r="55" spans="1:19">
      <c r="F55" s="68"/>
      <c r="L55" s="70"/>
    </row>
    <row r="56" spans="1:19">
      <c r="F56" s="68"/>
      <c r="L56" s="70"/>
    </row>
    <row r="57" spans="1:19" s="69" customFormat="1">
      <c r="A57" s="66"/>
      <c r="B57" s="26"/>
      <c r="C57" s="26"/>
      <c r="D57" s="67"/>
      <c r="E57" s="67"/>
      <c r="F57" s="68"/>
      <c r="H57" s="66"/>
      <c r="I57" s="26"/>
      <c r="L57" s="70"/>
      <c r="N57" s="71"/>
      <c r="O57" s="72"/>
      <c r="P57" s="26"/>
      <c r="Q57" s="26"/>
      <c r="R57" s="26"/>
      <c r="S57" s="26"/>
    </row>
    <row r="58" spans="1:19" s="69" customFormat="1">
      <c r="A58" s="66"/>
      <c r="B58" s="26"/>
      <c r="C58" s="26"/>
      <c r="D58" s="67"/>
      <c r="E58" s="67"/>
      <c r="F58" s="68"/>
      <c r="H58" s="66"/>
      <c r="I58" s="26"/>
      <c r="L58" s="70"/>
      <c r="N58" s="71"/>
      <c r="O58" s="72"/>
      <c r="P58" s="26"/>
      <c r="Q58" s="26"/>
      <c r="R58" s="26"/>
      <c r="S58" s="26"/>
    </row>
    <row r="59" spans="1:19" s="69" customFormat="1">
      <c r="A59" s="66"/>
      <c r="B59" s="26"/>
      <c r="C59" s="26"/>
      <c r="D59" s="67"/>
      <c r="E59" s="67"/>
      <c r="F59" s="68"/>
      <c r="H59" s="66"/>
      <c r="I59" s="26"/>
      <c r="L59" s="70"/>
      <c r="N59" s="71"/>
      <c r="O59" s="72"/>
      <c r="P59" s="26"/>
      <c r="Q59" s="26"/>
      <c r="R59" s="26"/>
      <c r="S59" s="26"/>
    </row>
    <row r="60" spans="1:19" s="69" customFormat="1">
      <c r="A60" s="66"/>
      <c r="B60" s="26"/>
      <c r="C60" s="26"/>
      <c r="D60" s="67"/>
      <c r="E60" s="67"/>
      <c r="F60" s="68"/>
      <c r="H60" s="66"/>
      <c r="I60" s="26"/>
      <c r="L60" s="70"/>
      <c r="N60" s="71"/>
      <c r="O60" s="72"/>
      <c r="P60" s="26"/>
      <c r="Q60" s="26"/>
      <c r="R60" s="26"/>
      <c r="S60" s="26"/>
    </row>
    <row r="61" spans="1:19" s="69" customFormat="1">
      <c r="A61" s="66"/>
      <c r="B61" s="26"/>
      <c r="C61" s="26"/>
      <c r="D61" s="67"/>
      <c r="E61" s="67"/>
      <c r="F61" s="68"/>
      <c r="H61" s="66"/>
      <c r="I61" s="26"/>
      <c r="L61" s="67"/>
      <c r="N61" s="71"/>
      <c r="O61" s="72"/>
      <c r="P61" s="26"/>
      <c r="Q61" s="26"/>
      <c r="R61" s="26"/>
      <c r="S61" s="26"/>
    </row>
    <row r="62" spans="1:19" s="69" customFormat="1">
      <c r="A62" s="66"/>
      <c r="B62" s="26"/>
      <c r="C62" s="26"/>
      <c r="D62" s="67"/>
      <c r="E62" s="67"/>
      <c r="F62" s="68"/>
      <c r="H62" s="66"/>
      <c r="I62" s="26"/>
      <c r="L62" s="67"/>
      <c r="N62" s="71"/>
      <c r="O62" s="72"/>
      <c r="P62" s="26"/>
      <c r="Q62" s="26"/>
      <c r="R62" s="26"/>
      <c r="S62" s="26"/>
    </row>
    <row r="63" spans="1:19" s="69" customFormat="1">
      <c r="A63" s="66"/>
      <c r="B63" s="26"/>
      <c r="C63" s="26"/>
      <c r="D63" s="67"/>
      <c r="E63" s="67"/>
      <c r="F63" s="68"/>
      <c r="H63" s="66"/>
      <c r="I63" s="26"/>
      <c r="L63" s="67"/>
      <c r="N63" s="71"/>
      <c r="O63" s="72"/>
      <c r="P63" s="26"/>
      <c r="Q63" s="26"/>
      <c r="R63" s="26"/>
      <c r="S63" s="26"/>
    </row>
    <row r="64" spans="1:19" s="69" customFormat="1">
      <c r="A64" s="66"/>
      <c r="B64" s="26"/>
      <c r="C64" s="26"/>
      <c r="D64" s="67"/>
      <c r="E64" s="67"/>
      <c r="F64" s="68"/>
      <c r="H64" s="66"/>
      <c r="I64" s="26"/>
      <c r="L64" s="67"/>
      <c r="N64" s="71"/>
      <c r="O64" s="72"/>
      <c r="P64" s="26"/>
      <c r="Q64" s="26"/>
      <c r="R64" s="26"/>
      <c r="S64" s="26"/>
    </row>
    <row r="65" spans="2:19"/>
    <row r="66" spans="2:19"/>
    <row r="67" spans="2:19"/>
    <row r="68" spans="2:19"/>
    <row r="69" spans="2:19"/>
    <row r="70" spans="2:19"/>
    <row r="71" spans="2:19"/>
    <row r="72" spans="2:19"/>
    <row r="73" spans="2:19"/>
    <row r="74" spans="2:19" s="66" customFormat="1">
      <c r="B74" s="26"/>
      <c r="C74" s="26"/>
      <c r="D74" s="67"/>
      <c r="E74" s="67"/>
      <c r="F74" s="26"/>
      <c r="G74" s="69"/>
      <c r="I74" s="26"/>
      <c r="J74" s="69"/>
      <c r="K74" s="69"/>
      <c r="L74" s="67"/>
      <c r="M74" s="69"/>
      <c r="N74" s="71"/>
      <c r="O74" s="72"/>
      <c r="P74" s="26"/>
      <c r="Q74" s="26"/>
      <c r="R74" s="26"/>
      <c r="S74" s="26"/>
    </row>
    <row r="75" spans="2:19" s="66" customFormat="1">
      <c r="B75" s="26"/>
      <c r="C75" s="26"/>
      <c r="D75" s="67"/>
      <c r="E75" s="67"/>
      <c r="F75" s="26"/>
      <c r="G75" s="69"/>
      <c r="I75" s="26"/>
      <c r="J75" s="69"/>
      <c r="K75" s="69"/>
      <c r="L75" s="67"/>
      <c r="M75" s="69"/>
      <c r="N75" s="71"/>
      <c r="O75" s="72"/>
      <c r="P75" s="26"/>
      <c r="Q75" s="26"/>
      <c r="R75" s="26"/>
      <c r="S75" s="26"/>
    </row>
    <row r="76" spans="2:19" s="66" customFormat="1">
      <c r="B76" s="26"/>
      <c r="C76" s="26"/>
      <c r="D76" s="67"/>
      <c r="E76" s="67"/>
      <c r="F76" s="26"/>
      <c r="G76" s="69"/>
      <c r="I76" s="26"/>
      <c r="J76" s="69"/>
      <c r="K76" s="69"/>
      <c r="L76" s="67"/>
      <c r="M76" s="69"/>
      <c r="N76" s="71"/>
      <c r="O76" s="72"/>
      <c r="P76" s="26"/>
      <c r="Q76" s="26"/>
      <c r="R76" s="26"/>
      <c r="S76" s="26"/>
    </row>
    <row r="77" spans="2:19" s="66" customFormat="1">
      <c r="B77" s="26"/>
      <c r="C77" s="26"/>
      <c r="D77" s="67"/>
      <c r="E77" s="67"/>
      <c r="F77" s="26"/>
      <c r="G77" s="69"/>
      <c r="I77" s="26"/>
      <c r="J77" s="69"/>
      <c r="K77" s="69"/>
      <c r="L77" s="67"/>
      <c r="M77" s="69"/>
      <c r="N77" s="71"/>
      <c r="O77" s="72"/>
      <c r="P77" s="26"/>
      <c r="Q77" s="26"/>
      <c r="R77" s="26"/>
      <c r="S77" s="26"/>
    </row>
    <row r="78" spans="2:19" s="66" customFormat="1">
      <c r="B78" s="26"/>
      <c r="C78" s="26"/>
      <c r="D78" s="67"/>
      <c r="E78" s="67"/>
      <c r="F78" s="26"/>
      <c r="G78" s="69"/>
      <c r="I78" s="26"/>
      <c r="J78" s="69"/>
      <c r="K78" s="69"/>
      <c r="L78" s="67"/>
      <c r="M78" s="69"/>
      <c r="N78" s="71"/>
      <c r="O78" s="72"/>
      <c r="P78" s="26"/>
      <c r="Q78" s="26"/>
      <c r="R78" s="26"/>
      <c r="S78" s="26"/>
    </row>
    <row r="79" spans="2:19" s="66" customFormat="1">
      <c r="B79" s="26"/>
      <c r="C79" s="26"/>
      <c r="D79" s="67"/>
      <c r="E79" s="67"/>
      <c r="F79" s="26"/>
      <c r="G79" s="69"/>
      <c r="I79" s="26"/>
      <c r="J79" s="69"/>
      <c r="K79" s="69"/>
      <c r="L79" s="67"/>
      <c r="M79" s="69"/>
      <c r="N79" s="71"/>
      <c r="O79" s="72"/>
      <c r="P79" s="26"/>
      <c r="Q79" s="26"/>
      <c r="R79" s="26"/>
      <c r="S79" s="26"/>
    </row>
    <row r="80" spans="2:19" s="66" customFormat="1">
      <c r="B80" s="26"/>
      <c r="C80" s="26"/>
      <c r="D80" s="67"/>
      <c r="E80" s="67"/>
      <c r="F80" s="26"/>
      <c r="G80" s="69"/>
      <c r="I80" s="26"/>
      <c r="J80" s="69"/>
      <c r="K80" s="69"/>
      <c r="L80" s="67"/>
      <c r="M80" s="69"/>
      <c r="N80" s="71"/>
      <c r="O80" s="72"/>
      <c r="P80" s="26"/>
      <c r="Q80" s="26"/>
      <c r="R80" s="26"/>
      <c r="S80" s="26"/>
    </row>
    <row r="81" spans="2:19" s="66" customFormat="1">
      <c r="B81" s="26"/>
      <c r="C81" s="26"/>
      <c r="D81" s="67"/>
      <c r="E81" s="67"/>
      <c r="F81" s="26"/>
      <c r="G81" s="69"/>
      <c r="I81" s="26"/>
      <c r="J81" s="69"/>
      <c r="K81" s="69"/>
      <c r="L81" s="67"/>
      <c r="M81" s="69"/>
      <c r="N81" s="71"/>
      <c r="O81" s="72"/>
      <c r="P81" s="26"/>
      <c r="Q81" s="26"/>
      <c r="R81" s="26"/>
      <c r="S81" s="26"/>
    </row>
    <row r="82" spans="2:19" s="66" customFormat="1">
      <c r="B82" s="26"/>
      <c r="C82" s="26"/>
      <c r="D82" s="67"/>
      <c r="E82" s="67"/>
      <c r="F82" s="26"/>
      <c r="G82" s="69"/>
      <c r="I82" s="26"/>
      <c r="J82" s="69"/>
      <c r="K82" s="69"/>
      <c r="L82" s="67"/>
      <c r="M82" s="69"/>
      <c r="N82" s="71"/>
      <c r="O82" s="72"/>
      <c r="P82" s="26"/>
      <c r="Q82" s="26"/>
      <c r="R82" s="26"/>
      <c r="S82" s="26"/>
    </row>
    <row r="83" spans="2:19" s="66" customFormat="1">
      <c r="B83" s="26"/>
      <c r="C83" s="26"/>
      <c r="D83" s="67"/>
      <c r="E83" s="67"/>
      <c r="F83" s="26"/>
      <c r="G83" s="69"/>
      <c r="I83" s="26"/>
      <c r="J83" s="69"/>
      <c r="K83" s="69"/>
      <c r="L83" s="67"/>
      <c r="M83" s="69"/>
      <c r="N83" s="71"/>
      <c r="O83" s="72"/>
      <c r="P83" s="26"/>
      <c r="Q83" s="26"/>
      <c r="R83" s="26"/>
      <c r="S83" s="26"/>
    </row>
    <row r="84" spans="2:19" s="66" customFormat="1">
      <c r="B84" s="26"/>
      <c r="C84" s="26"/>
      <c r="D84" s="67"/>
      <c r="E84" s="67"/>
      <c r="F84" s="26"/>
      <c r="G84" s="69"/>
      <c r="I84" s="26"/>
      <c r="J84" s="69"/>
      <c r="K84" s="69"/>
      <c r="L84" s="67"/>
      <c r="M84" s="69"/>
      <c r="N84" s="71"/>
      <c r="O84" s="72"/>
      <c r="P84" s="26"/>
      <c r="Q84" s="26"/>
      <c r="R84" s="26"/>
      <c r="S84" s="26"/>
    </row>
    <row r="85" spans="2:19" s="66" customFormat="1">
      <c r="B85" s="26"/>
      <c r="C85" s="26"/>
      <c r="D85" s="67"/>
      <c r="E85" s="67"/>
      <c r="F85" s="26"/>
      <c r="G85" s="69"/>
      <c r="I85" s="26"/>
      <c r="J85" s="69"/>
      <c r="K85" s="69"/>
      <c r="L85" s="67"/>
      <c r="M85" s="69"/>
      <c r="N85" s="71"/>
      <c r="O85" s="72"/>
      <c r="P85" s="26"/>
      <c r="Q85" s="26"/>
      <c r="R85" s="26"/>
      <c r="S85" s="26"/>
    </row>
    <row r="86" spans="2:19" s="66" customFormat="1">
      <c r="B86" s="26"/>
      <c r="C86" s="26"/>
      <c r="D86" s="67"/>
      <c r="E86" s="67"/>
      <c r="F86" s="26"/>
      <c r="G86" s="69"/>
      <c r="I86" s="26"/>
      <c r="J86" s="69"/>
      <c r="K86" s="69"/>
      <c r="L86" s="67"/>
      <c r="M86" s="69"/>
      <c r="N86" s="71"/>
      <c r="O86" s="72"/>
      <c r="P86" s="26"/>
      <c r="Q86" s="26"/>
      <c r="R86" s="26"/>
      <c r="S86" s="26"/>
    </row>
    <row r="87" spans="2:19" s="66" customFormat="1">
      <c r="B87" s="26"/>
      <c r="C87" s="26"/>
      <c r="D87" s="67"/>
      <c r="E87" s="67"/>
      <c r="F87" s="26"/>
      <c r="G87" s="69"/>
      <c r="I87" s="26"/>
      <c r="J87" s="69"/>
      <c r="K87" s="69"/>
      <c r="L87" s="67"/>
      <c r="M87" s="69"/>
      <c r="N87" s="71"/>
      <c r="O87" s="72"/>
      <c r="P87" s="26"/>
      <c r="Q87" s="26"/>
      <c r="R87" s="26"/>
      <c r="S87" s="26"/>
    </row>
    <row r="88" spans="2:19" s="66" customFormat="1">
      <c r="B88" s="26"/>
      <c r="C88" s="26"/>
      <c r="D88" s="67"/>
      <c r="E88" s="67"/>
      <c r="F88" s="26"/>
      <c r="G88" s="69"/>
      <c r="I88" s="26"/>
      <c r="J88" s="69"/>
      <c r="K88" s="69"/>
      <c r="L88" s="67"/>
      <c r="M88" s="69"/>
      <c r="N88" s="71"/>
      <c r="O88" s="72"/>
      <c r="P88" s="26"/>
      <c r="Q88" s="26"/>
      <c r="R88" s="26"/>
      <c r="S88" s="26"/>
    </row>
    <row r="89" spans="2:19" s="66" customFormat="1">
      <c r="B89" s="26"/>
      <c r="C89" s="26"/>
      <c r="D89" s="67"/>
      <c r="E89" s="67"/>
      <c r="F89" s="26"/>
      <c r="G89" s="69"/>
      <c r="I89" s="26"/>
      <c r="J89" s="69"/>
      <c r="K89" s="69"/>
      <c r="L89" s="67"/>
      <c r="M89" s="69"/>
      <c r="N89" s="71"/>
      <c r="O89" s="72"/>
      <c r="P89" s="26"/>
      <c r="Q89" s="26"/>
      <c r="R89" s="26"/>
      <c r="S89" s="26"/>
    </row>
    <row r="90" spans="2:19" s="66" customFormat="1">
      <c r="B90" s="26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2:19" s="66" customFormat="1">
      <c r="B91" s="26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2:19" s="66" customFormat="1">
      <c r="B92" s="26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2:19" s="66" customFormat="1">
      <c r="B93" s="26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2:19" s="66" customFormat="1">
      <c r="B94" s="26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2:19" s="66" customFormat="1">
      <c r="B95" s="26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2:19" s="66" customFormat="1">
      <c r="B96" s="26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2:19" s="66" customFormat="1">
      <c r="B97" s="26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2:19" s="66" customFormat="1">
      <c r="B98" s="26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2:19" s="66" customFormat="1">
      <c r="B99" s="26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2:19" s="66" customFormat="1">
      <c r="B100" s="26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2:19" s="66" customFormat="1">
      <c r="B101" s="26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2:19" s="66" customFormat="1">
      <c r="B102" s="26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2:19" s="66" customFormat="1">
      <c r="B103" s="26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2:19" s="66" customFormat="1">
      <c r="B104" s="26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2:19" s="66" customFormat="1">
      <c r="B105" s="26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2:19" s="66" customFormat="1">
      <c r="B106" s="26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2:19" s="66" customFormat="1">
      <c r="B107" s="26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2:19" s="66" customFormat="1">
      <c r="B108" s="26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2:19" s="66" customFormat="1">
      <c r="B109" s="26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2:19" s="66" customFormat="1">
      <c r="B110" s="26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2:19" s="66" customFormat="1">
      <c r="B111" s="26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2:19" s="66" customFormat="1">
      <c r="B112" s="26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2:19" s="66" customFormat="1">
      <c r="B113" s="26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2:19" s="66" customFormat="1">
      <c r="B114" s="26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2:19" s="66" customFormat="1">
      <c r="B115" s="26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2:19" s="66" customFormat="1">
      <c r="B116" s="26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2:19" s="66" customFormat="1">
      <c r="B117" s="26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2:19" s="66" customFormat="1">
      <c r="B118" s="26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2:19" s="66" customFormat="1">
      <c r="B119" s="26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2:19" s="66" customFormat="1">
      <c r="B120" s="26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2:19" s="66" customFormat="1">
      <c r="B121" s="26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2:19" s="66" customFormat="1">
      <c r="B122" s="26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2:19" s="66" customFormat="1">
      <c r="B123" s="26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2:19" s="66" customFormat="1">
      <c r="B124" s="26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2:19" s="66" customFormat="1">
      <c r="B125" s="26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2:19" s="66" customFormat="1">
      <c r="B126" s="26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2:19" s="66" customFormat="1">
      <c r="B127" s="26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2:19" s="66" customFormat="1">
      <c r="B128" s="26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2:19" s="66" customFormat="1">
      <c r="B129" s="26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2:19" s="66" customFormat="1">
      <c r="B130" s="26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2:19" s="66" customFormat="1">
      <c r="B131" s="26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2:19" s="66" customFormat="1">
      <c r="B132" s="26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2:19" s="66" customFormat="1">
      <c r="B133" s="26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2:19" s="66" customFormat="1">
      <c r="B134" s="26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2:19" s="66" customFormat="1">
      <c r="B135" s="26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2:19" s="66" customFormat="1">
      <c r="B136" s="26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2:19" s="66" customFormat="1">
      <c r="B137" s="26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2:19" s="66" customFormat="1">
      <c r="B138" s="26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2:19" s="66" customFormat="1">
      <c r="B139" s="26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2:19" s="66" customFormat="1">
      <c r="B140" s="26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2:19" s="66" customFormat="1">
      <c r="B141" s="26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2:19" s="66" customFormat="1">
      <c r="B142" s="26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2:19" s="66" customFormat="1">
      <c r="B143" s="26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2:19" s="66" customFormat="1">
      <c r="B144" s="26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2:19" s="66" customFormat="1">
      <c r="B145" s="26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2:19" s="66" customFormat="1">
      <c r="B146" s="26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2:19" s="66" customFormat="1">
      <c r="B147" s="26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2:19" s="66" customFormat="1">
      <c r="B148" s="26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2:19" s="66" customFormat="1">
      <c r="B149" s="26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2:19" s="66" customFormat="1">
      <c r="B150" s="26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2:19" s="66" customFormat="1">
      <c r="B151" s="26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2:19" s="66" customFormat="1">
      <c r="B152" s="26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2:19" s="66" customFormat="1">
      <c r="B153" s="26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2:19" s="66" customFormat="1">
      <c r="B154" s="26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2:19" s="66" customFormat="1">
      <c r="B155" s="26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2:19" s="66" customFormat="1">
      <c r="B156" s="26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2:19" s="66" customFormat="1">
      <c r="B157" s="26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2:19" s="66" customFormat="1">
      <c r="B158" s="26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2:19" s="66" customFormat="1">
      <c r="B159" s="26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2:19" s="66" customFormat="1">
      <c r="B160" s="26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2:19" s="66" customFormat="1">
      <c r="B161" s="26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2:19" s="66" customFormat="1">
      <c r="B162" s="26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2:19" s="66" customFormat="1">
      <c r="B163" s="26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2:19" s="66" customFormat="1">
      <c r="B164" s="26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2:19" s="66" customFormat="1">
      <c r="B165" s="26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2:19" s="66" customFormat="1">
      <c r="B166" s="26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2:19" s="66" customFormat="1">
      <c r="B167" s="26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2:19" s="66" customFormat="1">
      <c r="B168" s="26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2:19" s="66" customFormat="1">
      <c r="B169" s="26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2:19" s="66" customFormat="1">
      <c r="B170" s="26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2:19" s="66" customFormat="1">
      <c r="B171" s="26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2:19" s="66" customFormat="1">
      <c r="B172" s="26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2:19" s="66" customFormat="1">
      <c r="B173" s="26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2:19" s="66" customFormat="1">
      <c r="B174" s="26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2:19" s="66" customFormat="1">
      <c r="B175" s="26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2:19" s="66" customFormat="1">
      <c r="B176" s="26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2:19" s="66" customFormat="1">
      <c r="B177" s="26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2:19" s="66" customFormat="1">
      <c r="B178" s="26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2:19" s="66" customFormat="1">
      <c r="B179" s="26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2:19" s="66" customFormat="1">
      <c r="B180" s="26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2:19" s="66" customFormat="1">
      <c r="B181" s="26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2:19" s="66" customFormat="1">
      <c r="B182" s="26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2:19" s="66" customFormat="1">
      <c r="B183" s="26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2:19" s="66" customFormat="1">
      <c r="B184" s="26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2:19" s="66" customFormat="1">
      <c r="B185" s="26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2:19" s="66" customFormat="1">
      <c r="B186" s="26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2:19" s="66" customFormat="1">
      <c r="B187" s="26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2:19" s="66" customFormat="1">
      <c r="B188" s="26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2:19" s="66" customFormat="1">
      <c r="B189" s="26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2:19" s="66" customFormat="1">
      <c r="B190" s="26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2:19" s="66" customFormat="1">
      <c r="B191" s="26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2:19" s="66" customFormat="1">
      <c r="B192" s="26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2:19" s="66" customFormat="1">
      <c r="B193" s="26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2:19" s="66" customFormat="1">
      <c r="B194" s="26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2:19" s="66" customFormat="1">
      <c r="B195" s="26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2:19" s="66" customFormat="1">
      <c r="B196" s="26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2:19" s="66" customFormat="1">
      <c r="B197" s="26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2:19" s="66" customFormat="1">
      <c r="B198" s="26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2:19" s="66" customFormat="1">
      <c r="B199" s="26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2:19" s="66" customFormat="1">
      <c r="B200" s="26"/>
      <c r="C200" s="26"/>
      <c r="D200" s="67"/>
      <c r="E200" s="67"/>
      <c r="F200" s="26"/>
      <c r="G200" s="69"/>
      <c r="I200" s="26"/>
      <c r="J200" s="69"/>
      <c r="K200" s="69"/>
      <c r="L200" s="67"/>
      <c r="M200" s="69"/>
      <c r="N200" s="71"/>
      <c r="O200" s="72"/>
      <c r="P200" s="26"/>
      <c r="Q200" s="26"/>
      <c r="R200" s="26"/>
      <c r="S200" s="26"/>
    </row>
    <row r="201" spans="2:19" s="66" customFormat="1">
      <c r="B201" s="26"/>
      <c r="C201" s="26"/>
      <c r="D201" s="67"/>
      <c r="E201" s="67"/>
      <c r="F201" s="26"/>
      <c r="G201" s="69"/>
      <c r="I201" s="26"/>
      <c r="J201" s="69"/>
      <c r="K201" s="69"/>
      <c r="L201" s="67"/>
      <c r="M201" s="69"/>
      <c r="N201" s="71"/>
      <c r="O201" s="72"/>
      <c r="P201" s="26"/>
      <c r="Q201" s="26"/>
      <c r="R201" s="26"/>
      <c r="S201" s="26"/>
    </row>
    <row r="202" spans="2:19" s="66" customFormat="1">
      <c r="B202" s="26"/>
      <c r="C202" s="26"/>
      <c r="D202" s="67"/>
      <c r="E202" s="67"/>
      <c r="F202" s="26"/>
      <c r="G202" s="69"/>
      <c r="I202" s="26"/>
      <c r="J202" s="69"/>
      <c r="K202" s="69"/>
      <c r="L202" s="67"/>
      <c r="M202" s="69"/>
      <c r="N202" s="71"/>
      <c r="O202" s="72"/>
      <c r="P202" s="26"/>
      <c r="Q202" s="26"/>
      <c r="R202" s="26"/>
      <c r="S202" s="26"/>
    </row>
    <row r="203" spans="2:19" s="66" customFormat="1">
      <c r="B203" s="26"/>
      <c r="C203" s="26"/>
      <c r="D203" s="67"/>
      <c r="E203" s="67"/>
      <c r="F203" s="26"/>
      <c r="G203" s="69"/>
      <c r="I203" s="26"/>
      <c r="J203" s="69"/>
      <c r="K203" s="69"/>
      <c r="L203" s="67"/>
      <c r="M203" s="69"/>
      <c r="N203" s="71"/>
      <c r="O203" s="72"/>
      <c r="P203" s="26"/>
      <c r="Q203" s="26"/>
      <c r="R203" s="26"/>
      <c r="S203" s="26"/>
    </row>
    <row r="204" spans="2:19" s="66" customFormat="1">
      <c r="B204" s="26"/>
      <c r="C204" s="26"/>
      <c r="D204" s="67"/>
      <c r="E204" s="67"/>
      <c r="F204" s="26"/>
      <c r="G204" s="69"/>
      <c r="I204" s="26"/>
      <c r="J204" s="69"/>
      <c r="K204" s="69"/>
      <c r="L204" s="67"/>
      <c r="M204" s="69"/>
      <c r="N204" s="71"/>
      <c r="O204" s="72"/>
      <c r="P204" s="26"/>
      <c r="Q204" s="26"/>
      <c r="R204" s="26"/>
      <c r="S204" s="26"/>
    </row>
    <row r="205" spans="2:19" s="66" customFormat="1">
      <c r="B205" s="26"/>
      <c r="C205" s="26"/>
      <c r="D205" s="67"/>
      <c r="E205" s="67"/>
      <c r="F205" s="26"/>
      <c r="G205" s="69"/>
      <c r="I205" s="26"/>
      <c r="J205" s="69"/>
      <c r="K205" s="69"/>
      <c r="L205" s="67"/>
      <c r="M205" s="69"/>
      <c r="N205" s="71"/>
      <c r="O205" s="72"/>
      <c r="P205" s="26"/>
      <c r="Q205" s="26"/>
      <c r="R205" s="26"/>
      <c r="S205" s="26"/>
    </row>
    <row r="206" spans="2:19" s="66" customFormat="1">
      <c r="B206" s="26"/>
      <c r="C206" s="26"/>
      <c r="D206" s="67"/>
      <c r="E206" s="67"/>
      <c r="F206" s="26"/>
      <c r="G206" s="69"/>
      <c r="I206" s="26"/>
      <c r="J206" s="69"/>
      <c r="K206" s="69"/>
      <c r="L206" s="67"/>
      <c r="M206" s="69"/>
      <c r="N206" s="71"/>
      <c r="O206" s="72"/>
      <c r="P206" s="26"/>
      <c r="Q206" s="26"/>
      <c r="R206" s="26"/>
      <c r="S206" s="26"/>
    </row>
    <row r="207" spans="2:19" s="66" customFormat="1">
      <c r="B207" s="26"/>
      <c r="C207" s="26"/>
      <c r="D207" s="67"/>
      <c r="E207" s="67"/>
      <c r="F207" s="26"/>
      <c r="G207" s="69"/>
      <c r="I207" s="26"/>
      <c r="J207" s="69"/>
      <c r="K207" s="69"/>
      <c r="L207" s="67"/>
      <c r="M207" s="69"/>
      <c r="N207" s="71"/>
      <c r="O207" s="72"/>
      <c r="P207" s="26"/>
      <c r="Q207" s="26"/>
      <c r="R207" s="26"/>
      <c r="S207" s="26"/>
    </row>
    <row r="208" spans="2:19" s="66" customFormat="1">
      <c r="B208" s="26"/>
      <c r="C208" s="26"/>
      <c r="D208" s="67"/>
      <c r="E208" s="67"/>
      <c r="F208" s="26"/>
      <c r="G208" s="69"/>
      <c r="I208" s="26"/>
      <c r="J208" s="69"/>
      <c r="K208" s="69"/>
      <c r="L208" s="67"/>
      <c r="M208" s="69"/>
      <c r="N208" s="71"/>
      <c r="O208" s="72"/>
      <c r="P208" s="26"/>
      <c r="Q208" s="26"/>
      <c r="R208" s="26"/>
      <c r="S208" s="26"/>
    </row>
    <row r="209" spans="2:19" s="66" customFormat="1">
      <c r="B209" s="26"/>
      <c r="C209" s="26"/>
      <c r="D209" s="67"/>
      <c r="E209" s="67"/>
      <c r="F209" s="26"/>
      <c r="G209" s="69"/>
      <c r="I209" s="26"/>
      <c r="J209" s="69"/>
      <c r="K209" s="69"/>
      <c r="L209" s="67"/>
      <c r="M209" s="69"/>
      <c r="N209" s="71"/>
      <c r="O209" s="72"/>
      <c r="P209" s="26"/>
      <c r="Q209" s="26"/>
      <c r="R209" s="26"/>
      <c r="S209" s="26"/>
    </row>
    <row r="210" spans="2:19" s="66" customFormat="1">
      <c r="B210" s="26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2:19"/>
    <row r="212" spans="2:19"/>
    <row r="213" spans="2:19"/>
    <row r="214" spans="2:19"/>
    <row r="215" spans="2:19"/>
    <row r="216" spans="2:19" s="66" customFormat="1">
      <c r="B216" s="26"/>
      <c r="C216" s="26"/>
      <c r="D216" s="67"/>
      <c r="E216" s="67"/>
      <c r="F216" s="26"/>
      <c r="G216" s="69"/>
      <c r="I216" s="26"/>
      <c r="J216" s="69"/>
      <c r="K216" s="69"/>
      <c r="L216" s="67"/>
      <c r="M216" s="69"/>
      <c r="N216" s="71"/>
      <c r="O216" s="72"/>
      <c r="P216" s="26"/>
      <c r="Q216" s="26"/>
      <c r="R216" s="26"/>
      <c r="S216" s="26"/>
    </row>
    <row r="217" spans="2:19" s="66" customFormat="1">
      <c r="B217" s="26"/>
      <c r="C217" s="26"/>
      <c r="D217" s="67"/>
      <c r="E217" s="67"/>
      <c r="F217" s="26"/>
      <c r="G217" s="69"/>
      <c r="I217" s="26"/>
      <c r="J217" s="69"/>
      <c r="K217" s="69"/>
      <c r="L217" s="67"/>
      <c r="M217" s="69"/>
      <c r="N217" s="71"/>
      <c r="O217" s="72"/>
      <c r="P217" s="26"/>
      <c r="Q217" s="26"/>
      <c r="R217" s="26"/>
      <c r="S217" s="26"/>
    </row>
    <row r="218" spans="2:19" s="66" customFormat="1">
      <c r="B218" s="26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2:19" s="66" customFormat="1">
      <c r="B219" s="26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2:19" s="66" customFormat="1">
      <c r="B220" s="26"/>
      <c r="C220" s="26"/>
      <c r="D220" s="67"/>
      <c r="E220" s="67"/>
      <c r="F220" s="26"/>
      <c r="G220" s="69"/>
      <c r="I220" s="26"/>
      <c r="J220" s="69"/>
      <c r="K220" s="69"/>
      <c r="L220" s="67"/>
      <c r="M220" s="69"/>
      <c r="N220" s="71"/>
      <c r="O220" s="72"/>
      <c r="P220" s="26"/>
      <c r="Q220" s="26"/>
      <c r="R220" s="26"/>
      <c r="S220" s="26"/>
    </row>
    <row r="221" spans="2:19" s="66" customFormat="1">
      <c r="B221" s="26"/>
      <c r="C221" s="26"/>
      <c r="D221" s="67"/>
      <c r="E221" s="67"/>
      <c r="F221" s="26"/>
      <c r="G221" s="69"/>
      <c r="I221" s="26"/>
      <c r="J221" s="69"/>
      <c r="K221" s="69"/>
      <c r="L221" s="67"/>
      <c r="M221" s="69"/>
      <c r="N221" s="71"/>
      <c r="O221" s="72"/>
      <c r="P221" s="26"/>
      <c r="Q221" s="26"/>
      <c r="R221" s="26"/>
      <c r="S221" s="26"/>
    </row>
    <row r="222" spans="2:19" s="66" customFormat="1">
      <c r="B222" s="26"/>
      <c r="C222" s="26"/>
      <c r="D222" s="67"/>
      <c r="E222" s="67"/>
      <c r="F222" s="26"/>
      <c r="G222" s="69"/>
      <c r="I222" s="26"/>
      <c r="J222" s="69"/>
      <c r="K222" s="69"/>
      <c r="L222" s="67"/>
      <c r="M222" s="69"/>
      <c r="N222" s="71"/>
      <c r="O222" s="72"/>
      <c r="P222" s="26"/>
      <c r="Q222" s="26"/>
      <c r="R222" s="26"/>
      <c r="S222" s="26"/>
    </row>
    <row r="223" spans="2:19" s="66" customFormat="1">
      <c r="B223" s="26"/>
      <c r="C223" s="26"/>
      <c r="D223" s="67"/>
      <c r="E223" s="67"/>
      <c r="F223" s="26"/>
      <c r="G223" s="69"/>
      <c r="I223" s="26"/>
      <c r="J223" s="69"/>
      <c r="K223" s="69"/>
      <c r="L223" s="67"/>
      <c r="M223" s="69"/>
      <c r="N223" s="71"/>
      <c r="O223" s="72"/>
      <c r="P223" s="26"/>
      <c r="Q223" s="26"/>
      <c r="R223" s="26"/>
      <c r="S223" s="26"/>
    </row>
    <row r="224" spans="2:19" s="66" customFormat="1">
      <c r="B224" s="26"/>
      <c r="C224" s="26"/>
      <c r="D224" s="67"/>
      <c r="E224" s="67"/>
      <c r="F224" s="26"/>
      <c r="G224" s="69"/>
      <c r="I224" s="26"/>
      <c r="J224" s="69"/>
      <c r="K224" s="69"/>
      <c r="L224" s="67"/>
      <c r="M224" s="69"/>
      <c r="N224" s="71"/>
      <c r="O224" s="72"/>
      <c r="P224" s="26"/>
      <c r="Q224" s="26"/>
      <c r="R224" s="26"/>
      <c r="S224" s="26"/>
    </row>
    <row r="225" spans="2:19" s="66" customFormat="1">
      <c r="B225" s="26"/>
      <c r="C225" s="26"/>
      <c r="D225" s="67"/>
      <c r="E225" s="67"/>
      <c r="F225" s="26"/>
      <c r="G225" s="69"/>
      <c r="I225" s="26"/>
      <c r="J225" s="69"/>
      <c r="K225" s="69"/>
      <c r="L225" s="67"/>
      <c r="M225" s="69"/>
      <c r="N225" s="71"/>
      <c r="O225" s="72"/>
      <c r="P225" s="26"/>
      <c r="Q225" s="26"/>
      <c r="R225" s="26"/>
      <c r="S225" s="26"/>
    </row>
    <row r="226" spans="2:19" s="66" customFormat="1">
      <c r="B226" s="26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2:19" s="66" customFormat="1">
      <c r="B227" s="26"/>
      <c r="C227" s="26"/>
      <c r="D227" s="67"/>
      <c r="E227" s="67"/>
      <c r="F227" s="26"/>
      <c r="G227" s="69"/>
      <c r="I227" s="26"/>
      <c r="J227" s="69"/>
      <c r="K227" s="69"/>
      <c r="L227" s="67"/>
      <c r="M227" s="69"/>
      <c r="N227" s="71"/>
      <c r="O227" s="72"/>
      <c r="P227" s="26"/>
      <c r="Q227" s="26"/>
      <c r="R227" s="26"/>
      <c r="S227" s="26"/>
    </row>
    <row r="228" spans="2:19" s="66" customFormat="1">
      <c r="B228" s="26"/>
      <c r="C228" s="26"/>
      <c r="D228" s="67"/>
      <c r="E228" s="67"/>
      <c r="F228" s="26"/>
      <c r="G228" s="69"/>
      <c r="I228" s="26"/>
      <c r="J228" s="69"/>
      <c r="K228" s="69"/>
      <c r="L228" s="67"/>
      <c r="M228" s="69"/>
      <c r="N228" s="71"/>
      <c r="O228" s="72"/>
      <c r="P228" s="26"/>
      <c r="Q228" s="26"/>
      <c r="R228" s="26"/>
      <c r="S228" s="26"/>
    </row>
    <row r="229" spans="2:19" s="66" customFormat="1">
      <c r="B229" s="26"/>
      <c r="C229" s="26"/>
      <c r="D229" s="67"/>
      <c r="E229" s="67"/>
      <c r="F229" s="26"/>
      <c r="G229" s="69"/>
      <c r="I229" s="26"/>
      <c r="J229" s="69"/>
      <c r="K229" s="69"/>
      <c r="L229" s="67"/>
      <c r="M229" s="69"/>
      <c r="N229" s="71"/>
      <c r="O229" s="72"/>
      <c r="P229" s="26"/>
      <c r="Q229" s="26"/>
      <c r="R229" s="26"/>
      <c r="S229" s="26"/>
    </row>
    <row r="230" spans="2:19" s="66" customFormat="1">
      <c r="B230" s="26"/>
      <c r="C230" s="26"/>
      <c r="D230" s="67"/>
      <c r="E230" s="67"/>
      <c r="F230" s="26"/>
      <c r="G230" s="69"/>
      <c r="I230" s="26"/>
      <c r="J230" s="69"/>
      <c r="K230" s="69"/>
      <c r="L230" s="67"/>
      <c r="M230" s="69"/>
      <c r="N230" s="71"/>
      <c r="O230" s="72"/>
      <c r="P230" s="26"/>
      <c r="Q230" s="26"/>
      <c r="R230" s="26"/>
      <c r="S230" s="26"/>
    </row>
    <row r="231" spans="2:19" s="66" customFormat="1">
      <c r="B231" s="26"/>
      <c r="C231" s="26"/>
      <c r="D231" s="67"/>
      <c r="E231" s="67"/>
      <c r="F231" s="26"/>
      <c r="G231" s="69"/>
      <c r="I231" s="26"/>
      <c r="J231" s="69"/>
      <c r="K231" s="69"/>
      <c r="L231" s="67"/>
      <c r="M231" s="69"/>
      <c r="N231" s="71"/>
      <c r="O231" s="72"/>
      <c r="P231" s="26"/>
      <c r="Q231" s="26"/>
      <c r="R231" s="26"/>
      <c r="S231" s="26"/>
    </row>
    <row r="232" spans="2:19" s="66" customFormat="1">
      <c r="B232" s="26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2:19" s="66" customFormat="1">
      <c r="B233" s="26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2:19" s="66" customFormat="1">
      <c r="B234" s="26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2:19" s="66" customFormat="1">
      <c r="B235" s="26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2:19" s="66" customFormat="1">
      <c r="B236" s="26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2:19" s="66" customFormat="1">
      <c r="B237" s="26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2:19" s="66" customFormat="1">
      <c r="B238" s="26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2:19" s="66" customFormat="1">
      <c r="B239" s="26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2:19" s="66" customFormat="1">
      <c r="B240" s="26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2:19" s="66" customFormat="1">
      <c r="B241" s="26"/>
      <c r="C241" s="26"/>
      <c r="D241" s="67"/>
      <c r="E241" s="67"/>
      <c r="F241" s="26"/>
      <c r="G241" s="69"/>
      <c r="I241" s="26"/>
      <c r="J241" s="69"/>
      <c r="K241" s="69"/>
      <c r="L241" s="67"/>
      <c r="M241" s="69"/>
      <c r="N241" s="71"/>
      <c r="O241" s="72"/>
      <c r="P241" s="26"/>
      <c r="Q241" s="26"/>
      <c r="R241" s="26"/>
      <c r="S241" s="26"/>
    </row>
    <row r="242" spans="2:19" s="66" customFormat="1">
      <c r="B242" s="26"/>
      <c r="C242" s="26"/>
      <c r="D242" s="67"/>
      <c r="E242" s="67"/>
      <c r="F242" s="26"/>
      <c r="G242" s="69"/>
      <c r="I242" s="26"/>
      <c r="J242" s="69"/>
      <c r="K242" s="69"/>
      <c r="L242" s="67"/>
      <c r="M242" s="69"/>
      <c r="N242" s="71"/>
      <c r="O242" s="72"/>
      <c r="P242" s="26"/>
      <c r="Q242" s="26"/>
      <c r="R242" s="26"/>
      <c r="S242" s="26"/>
    </row>
    <row r="243" spans="2:19" s="66" customFormat="1">
      <c r="B243" s="26"/>
      <c r="C243" s="26"/>
      <c r="D243" s="67"/>
      <c r="E243" s="67"/>
      <c r="F243" s="26"/>
      <c r="G243" s="69"/>
      <c r="I243" s="26"/>
      <c r="J243" s="69"/>
      <c r="K243" s="69"/>
      <c r="L243" s="67"/>
      <c r="M243" s="69"/>
      <c r="N243" s="71"/>
      <c r="O243" s="72"/>
      <c r="P243" s="26"/>
      <c r="Q243" s="26"/>
      <c r="R243" s="26"/>
      <c r="S243" s="26"/>
    </row>
    <row r="244" spans="2:19" s="66" customFormat="1">
      <c r="B244" s="26"/>
      <c r="C244" s="26"/>
      <c r="D244" s="67"/>
      <c r="E244" s="67"/>
      <c r="F244" s="26"/>
      <c r="G244" s="69"/>
      <c r="I244" s="26"/>
      <c r="J244" s="69"/>
      <c r="K244" s="69"/>
      <c r="L244" s="67"/>
      <c r="M244" s="69"/>
      <c r="N244" s="71"/>
      <c r="O244" s="72"/>
      <c r="P244" s="26"/>
      <c r="Q244" s="26"/>
      <c r="R244" s="26"/>
      <c r="S244" s="26"/>
    </row>
    <row r="245" spans="2:19" s="66" customFormat="1">
      <c r="B245" s="26"/>
      <c r="C245" s="26"/>
      <c r="D245" s="67"/>
      <c r="E245" s="67"/>
      <c r="F245" s="26"/>
      <c r="G245" s="69"/>
      <c r="I245" s="26"/>
      <c r="J245" s="69"/>
      <c r="K245" s="69"/>
      <c r="L245" s="67"/>
      <c r="M245" s="69"/>
      <c r="N245" s="71"/>
      <c r="O245" s="72"/>
      <c r="P245" s="26"/>
      <c r="Q245" s="26"/>
      <c r="R245" s="26"/>
      <c r="S245" s="26"/>
    </row>
    <row r="246" spans="2:19" s="66" customFormat="1">
      <c r="B246" s="26"/>
      <c r="C246" s="26"/>
      <c r="D246" s="67"/>
      <c r="E246" s="67"/>
      <c r="F246" s="26"/>
      <c r="G246" s="69"/>
      <c r="I246" s="26"/>
      <c r="J246" s="69"/>
      <c r="K246" s="69"/>
      <c r="L246" s="67"/>
      <c r="M246" s="69"/>
      <c r="N246" s="71"/>
      <c r="O246" s="72"/>
      <c r="P246" s="26"/>
      <c r="Q246" s="26"/>
      <c r="R246" s="26"/>
      <c r="S246" s="26"/>
    </row>
    <row r="247" spans="2:19" s="66" customFormat="1">
      <c r="B247" s="26"/>
      <c r="C247" s="26"/>
      <c r="D247" s="67"/>
      <c r="E247" s="67"/>
      <c r="F247" s="26"/>
      <c r="G247" s="69"/>
      <c r="I247" s="26"/>
      <c r="J247" s="69"/>
      <c r="K247" s="69"/>
      <c r="L247" s="67"/>
      <c r="M247" s="69"/>
      <c r="N247" s="71"/>
      <c r="O247" s="72"/>
      <c r="P247" s="26"/>
      <c r="Q247" s="26"/>
      <c r="R247" s="26"/>
      <c r="S247" s="26"/>
    </row>
    <row r="248" spans="2:19" s="66" customFormat="1">
      <c r="B248" s="26"/>
      <c r="C248" s="26"/>
      <c r="D248" s="67"/>
      <c r="E248" s="67"/>
      <c r="F248" s="26"/>
      <c r="G248" s="69"/>
      <c r="I248" s="26"/>
      <c r="J248" s="69"/>
      <c r="K248" s="69"/>
      <c r="L248" s="67"/>
      <c r="M248" s="69"/>
      <c r="N248" s="71"/>
      <c r="O248" s="72"/>
      <c r="P248" s="26"/>
      <c r="Q248" s="26"/>
      <c r="R248" s="26"/>
      <c r="S248" s="26"/>
    </row>
    <row r="249" spans="2:19" s="66" customFormat="1">
      <c r="B249" s="26"/>
      <c r="C249" s="26"/>
      <c r="D249" s="67"/>
      <c r="E249" s="67"/>
      <c r="F249" s="26"/>
      <c r="G249" s="69"/>
      <c r="I249" s="26"/>
      <c r="J249" s="69"/>
      <c r="K249" s="69"/>
      <c r="L249" s="67"/>
      <c r="M249" s="69"/>
      <c r="N249" s="71"/>
      <c r="O249" s="72"/>
      <c r="P249" s="26"/>
      <c r="Q249" s="26"/>
      <c r="R249" s="26"/>
      <c r="S249" s="26"/>
    </row>
    <row r="250" spans="2:19" s="66" customFormat="1">
      <c r="B250" s="26"/>
      <c r="C250" s="26"/>
      <c r="D250" s="67"/>
      <c r="E250" s="67"/>
      <c r="F250" s="26"/>
      <c r="G250" s="69"/>
      <c r="I250" s="26"/>
      <c r="J250" s="69"/>
      <c r="K250" s="69"/>
      <c r="L250" s="67"/>
      <c r="M250" s="69"/>
      <c r="N250" s="71"/>
      <c r="O250" s="72"/>
      <c r="P250" s="26"/>
      <c r="Q250" s="26"/>
      <c r="R250" s="26"/>
      <c r="S250" s="26"/>
    </row>
    <row r="251" spans="2:19" s="66" customFormat="1">
      <c r="B251" s="26"/>
      <c r="C251" s="26"/>
      <c r="D251" s="67"/>
      <c r="E251" s="67"/>
      <c r="F251" s="26"/>
      <c r="G251" s="69"/>
      <c r="I251" s="26"/>
      <c r="J251" s="69"/>
      <c r="K251" s="69"/>
      <c r="L251" s="67"/>
      <c r="M251" s="69"/>
      <c r="N251" s="71"/>
      <c r="O251" s="72"/>
      <c r="P251" s="26"/>
      <c r="Q251" s="26"/>
      <c r="R251" s="26"/>
      <c r="S251" s="26"/>
    </row>
    <row r="252" spans="2:19"/>
    <row r="253" spans="2:19"/>
    <row r="254" spans="2:19"/>
    <row r="255" spans="2:19"/>
    <row r="256" spans="2:19"/>
    <row r="257" spans="2:19"/>
    <row r="258" spans="2:19"/>
    <row r="259" spans="2:19"/>
    <row r="260" spans="2:19"/>
    <row r="261" spans="2:19"/>
    <row r="262" spans="2:19"/>
    <row r="263" spans="2:19"/>
    <row r="264" spans="2:19"/>
    <row r="265" spans="2:19" s="66" customFormat="1">
      <c r="B265" s="26"/>
      <c r="C265" s="26"/>
      <c r="D265" s="67"/>
      <c r="E265" s="67"/>
      <c r="F265" s="26"/>
      <c r="G265" s="69"/>
      <c r="I265" s="26"/>
      <c r="J265" s="69"/>
      <c r="K265" s="69"/>
      <c r="L265" s="67"/>
      <c r="M265" s="69"/>
      <c r="N265" s="71"/>
      <c r="O265" s="72"/>
      <c r="P265" s="26"/>
      <c r="Q265" s="26"/>
      <c r="R265" s="26"/>
      <c r="S265" s="26"/>
    </row>
    <row r="266" spans="2:19" s="66" customFormat="1">
      <c r="B266" s="26"/>
      <c r="C266" s="26"/>
      <c r="D266" s="67"/>
      <c r="E266" s="67"/>
      <c r="F266" s="26"/>
      <c r="G266" s="69"/>
      <c r="I266" s="26"/>
      <c r="J266" s="69"/>
      <c r="K266" s="69"/>
      <c r="L266" s="67"/>
      <c r="M266" s="69"/>
      <c r="N266" s="71"/>
      <c r="O266" s="72"/>
      <c r="P266" s="26"/>
      <c r="Q266" s="26"/>
      <c r="R266" s="26"/>
      <c r="S266" s="26"/>
    </row>
    <row r="267" spans="2:19" s="66" customFormat="1">
      <c r="B267" s="26"/>
      <c r="C267" s="26"/>
      <c r="D267" s="67"/>
      <c r="E267" s="67"/>
      <c r="F267" s="26"/>
      <c r="G267" s="69"/>
      <c r="I267" s="26"/>
      <c r="J267" s="69"/>
      <c r="K267" s="69"/>
      <c r="L267" s="67"/>
      <c r="M267" s="69"/>
      <c r="N267" s="71"/>
      <c r="O267" s="72"/>
      <c r="P267" s="26"/>
      <c r="Q267" s="26"/>
      <c r="R267" s="26"/>
      <c r="S267" s="26"/>
    </row>
    <row r="268" spans="2:19" s="66" customFormat="1">
      <c r="B268" s="26"/>
      <c r="C268" s="26"/>
      <c r="D268" s="67"/>
      <c r="E268" s="67"/>
      <c r="F268" s="26"/>
      <c r="G268" s="69"/>
      <c r="I268" s="26"/>
      <c r="J268" s="69"/>
      <c r="K268" s="69"/>
      <c r="L268" s="67"/>
      <c r="M268" s="69"/>
      <c r="N268" s="71"/>
      <c r="O268" s="72"/>
      <c r="P268" s="26"/>
      <c r="Q268" s="26"/>
      <c r="R268" s="26"/>
      <c r="S268" s="26"/>
    </row>
    <row r="269" spans="2:19" s="66" customFormat="1">
      <c r="B269" s="26"/>
      <c r="C269" s="26"/>
      <c r="D269" s="67"/>
      <c r="E269" s="67"/>
      <c r="F269" s="26"/>
      <c r="G269" s="69"/>
      <c r="I269" s="26"/>
      <c r="J269" s="69"/>
      <c r="K269" s="69"/>
      <c r="L269" s="67"/>
      <c r="M269" s="69"/>
      <c r="N269" s="71"/>
      <c r="O269" s="72"/>
      <c r="P269" s="26"/>
      <c r="Q269" s="26"/>
      <c r="R269" s="26"/>
      <c r="S269" s="26"/>
    </row>
    <row r="270" spans="2:19" s="66" customFormat="1">
      <c r="B270" s="26"/>
      <c r="C270" s="26"/>
      <c r="D270" s="67"/>
      <c r="E270" s="67"/>
      <c r="F270" s="26"/>
      <c r="G270" s="69"/>
      <c r="I270" s="26"/>
      <c r="J270" s="69"/>
      <c r="K270" s="69"/>
      <c r="L270" s="67"/>
      <c r="M270" s="69"/>
      <c r="N270" s="71"/>
      <c r="O270" s="72"/>
      <c r="P270" s="26"/>
      <c r="Q270" s="26"/>
      <c r="R270" s="26"/>
      <c r="S270" s="26"/>
    </row>
    <row r="271" spans="2:19" s="66" customFormat="1">
      <c r="B271" s="26"/>
      <c r="C271" s="26"/>
      <c r="D271" s="67"/>
      <c r="E271" s="67"/>
      <c r="F271" s="26"/>
      <c r="G271" s="69"/>
      <c r="I271" s="26"/>
      <c r="J271" s="69"/>
      <c r="K271" s="69"/>
      <c r="L271" s="67"/>
      <c r="M271" s="69"/>
      <c r="N271" s="71"/>
      <c r="O271" s="72"/>
      <c r="P271" s="26"/>
      <c r="Q271" s="26"/>
      <c r="R271" s="26"/>
      <c r="S271" s="26"/>
    </row>
    <row r="272" spans="2:19" s="66" customFormat="1">
      <c r="B272" s="26"/>
      <c r="C272" s="26"/>
      <c r="D272" s="67"/>
      <c r="E272" s="67"/>
      <c r="F272" s="26"/>
      <c r="G272" s="69"/>
      <c r="I272" s="26"/>
      <c r="J272" s="69"/>
      <c r="K272" s="69"/>
      <c r="L272" s="67"/>
      <c r="M272" s="69"/>
      <c r="N272" s="71"/>
      <c r="O272" s="72"/>
      <c r="P272" s="26"/>
      <c r="Q272" s="26"/>
      <c r="R272" s="26"/>
      <c r="S272" s="26"/>
    </row>
    <row r="273" spans="2:19"/>
    <row r="274" spans="2:19"/>
    <row r="275" spans="2:19"/>
    <row r="276" spans="2:19"/>
    <row r="277" spans="2:19"/>
    <row r="278" spans="2:19"/>
    <row r="279" spans="2:19"/>
    <row r="280" spans="2:19"/>
    <row r="281" spans="2:19"/>
    <row r="282" spans="2:19"/>
    <row r="283" spans="2:19"/>
    <row r="284" spans="2:19"/>
    <row r="285" spans="2:19" s="66" customFormat="1">
      <c r="B285" s="26"/>
      <c r="C285" s="26"/>
      <c r="D285" s="67"/>
      <c r="E285" s="67"/>
      <c r="F285" s="26"/>
      <c r="G285" s="69"/>
      <c r="I285" s="26"/>
      <c r="J285" s="69"/>
      <c r="K285" s="69"/>
      <c r="L285" s="67"/>
      <c r="M285" s="69"/>
      <c r="N285" s="71"/>
      <c r="O285" s="72"/>
      <c r="P285" s="26"/>
      <c r="Q285" s="26"/>
      <c r="R285" s="26"/>
      <c r="S285" s="26"/>
    </row>
    <row r="286" spans="2:19" s="66" customFormat="1">
      <c r="B286" s="26"/>
      <c r="C286" s="26"/>
      <c r="D286" s="67"/>
      <c r="E286" s="67"/>
      <c r="F286" s="26"/>
      <c r="G286" s="69"/>
      <c r="I286" s="26"/>
      <c r="J286" s="69"/>
      <c r="K286" s="69"/>
      <c r="L286" s="67"/>
      <c r="M286" s="69"/>
      <c r="N286" s="71"/>
      <c r="O286" s="72"/>
      <c r="P286" s="26"/>
      <c r="Q286" s="26"/>
      <c r="R286" s="26"/>
      <c r="S286" s="26"/>
    </row>
    <row r="287" spans="2:19" s="66" customFormat="1">
      <c r="B287" s="26"/>
      <c r="C287" s="26"/>
      <c r="D287" s="67"/>
      <c r="E287" s="67"/>
      <c r="F287" s="26"/>
      <c r="G287" s="69"/>
      <c r="I287" s="26"/>
      <c r="J287" s="69"/>
      <c r="K287" s="69"/>
      <c r="L287" s="67"/>
      <c r="M287" s="69"/>
      <c r="N287" s="71"/>
      <c r="O287" s="72"/>
      <c r="P287" s="26"/>
      <c r="Q287" s="26"/>
      <c r="R287" s="26"/>
      <c r="S287" s="26"/>
    </row>
    <row r="288" spans="2:19" s="66" customFormat="1">
      <c r="B288" s="26"/>
      <c r="C288" s="26"/>
      <c r="D288" s="67"/>
      <c r="E288" s="67"/>
      <c r="F288" s="26"/>
      <c r="G288" s="69"/>
      <c r="I288" s="26"/>
      <c r="J288" s="69"/>
      <c r="K288" s="69"/>
      <c r="L288" s="67"/>
      <c r="M288" s="69"/>
      <c r="N288" s="71"/>
      <c r="O288" s="72"/>
      <c r="P288" s="26"/>
      <c r="Q288" s="26"/>
      <c r="R288" s="26"/>
      <c r="S288" s="26"/>
    </row>
    <row r="289" spans="2:19" s="66" customFormat="1">
      <c r="B289" s="26"/>
      <c r="C289" s="26"/>
      <c r="D289" s="67"/>
      <c r="E289" s="67"/>
      <c r="F289" s="26"/>
      <c r="G289" s="69"/>
      <c r="I289" s="26"/>
      <c r="J289" s="69"/>
      <c r="K289" s="69"/>
      <c r="L289" s="67"/>
      <c r="M289" s="69"/>
      <c r="N289" s="71"/>
      <c r="O289" s="72"/>
      <c r="P289" s="26"/>
      <c r="Q289" s="26"/>
      <c r="R289" s="26"/>
      <c r="S289" s="26"/>
    </row>
    <row r="290" spans="2:19" s="66" customFormat="1">
      <c r="B290" s="26"/>
      <c r="C290" s="26"/>
      <c r="D290" s="67"/>
      <c r="E290" s="67"/>
      <c r="F290" s="26"/>
      <c r="G290" s="69"/>
      <c r="I290" s="26"/>
      <c r="J290" s="69"/>
      <c r="K290" s="69"/>
      <c r="L290" s="67"/>
      <c r="M290" s="69"/>
      <c r="N290" s="71"/>
      <c r="O290" s="72"/>
      <c r="P290" s="26"/>
      <c r="Q290" s="26"/>
      <c r="R290" s="26"/>
      <c r="S290" s="26"/>
    </row>
    <row r="291" spans="2:19" s="66" customFormat="1">
      <c r="B291" s="26"/>
      <c r="C291" s="26"/>
      <c r="D291" s="67"/>
      <c r="E291" s="67"/>
      <c r="F291" s="26"/>
      <c r="G291" s="69"/>
      <c r="I291" s="26"/>
      <c r="J291" s="69"/>
      <c r="K291" s="69"/>
      <c r="L291" s="67"/>
      <c r="M291" s="69"/>
      <c r="N291" s="71"/>
      <c r="O291" s="72"/>
      <c r="P291" s="26"/>
      <c r="Q291" s="26"/>
      <c r="R291" s="26"/>
      <c r="S291" s="26"/>
    </row>
    <row r="292" spans="2:19" s="66" customFormat="1">
      <c r="B292" s="26"/>
      <c r="C292" s="26"/>
      <c r="D292" s="67"/>
      <c r="E292" s="67"/>
      <c r="F292" s="26"/>
      <c r="G292" s="69"/>
      <c r="I292" s="26"/>
      <c r="J292" s="69"/>
      <c r="K292" s="69"/>
      <c r="L292" s="67"/>
      <c r="M292" s="69"/>
      <c r="N292" s="71"/>
      <c r="O292" s="72"/>
      <c r="P292" s="26"/>
      <c r="Q292" s="26"/>
      <c r="R292" s="26"/>
      <c r="S292" s="26"/>
    </row>
    <row r="293" spans="2:19" s="66" customFormat="1">
      <c r="B293" s="26"/>
      <c r="C293" s="26"/>
      <c r="D293" s="67"/>
      <c r="E293" s="67"/>
      <c r="F293" s="26"/>
      <c r="G293" s="69"/>
      <c r="I293" s="26"/>
      <c r="J293" s="69"/>
      <c r="K293" s="69"/>
      <c r="L293" s="67"/>
      <c r="M293" s="69"/>
      <c r="N293" s="71"/>
      <c r="O293" s="72"/>
      <c r="P293" s="26"/>
      <c r="Q293" s="26"/>
      <c r="R293" s="26"/>
      <c r="S293" s="26"/>
    </row>
    <row r="294" spans="2:19" s="66" customFormat="1">
      <c r="B294" s="26"/>
      <c r="C294" s="26"/>
      <c r="D294" s="67"/>
      <c r="E294" s="67"/>
      <c r="F294" s="26"/>
      <c r="G294" s="69"/>
      <c r="I294" s="26"/>
      <c r="J294" s="69"/>
      <c r="K294" s="69"/>
      <c r="L294" s="67"/>
      <c r="M294" s="69"/>
      <c r="N294" s="71"/>
      <c r="O294" s="72"/>
      <c r="P294" s="26"/>
      <c r="Q294" s="26"/>
      <c r="R294" s="26"/>
      <c r="S294" s="26"/>
    </row>
    <row r="295" spans="2:19"/>
    <row r="296" spans="2:19"/>
    <row r="297" spans="2:19"/>
    <row r="298" spans="2:19"/>
    <row r="299" spans="2:19" s="66" customFormat="1">
      <c r="B299" s="26"/>
      <c r="C299" s="26"/>
      <c r="D299" s="67"/>
      <c r="E299" s="67"/>
      <c r="F299" s="26"/>
      <c r="G299" s="69"/>
      <c r="I299" s="26"/>
      <c r="J299" s="69"/>
      <c r="K299" s="69"/>
      <c r="L299" s="67"/>
      <c r="M299" s="69"/>
      <c r="N299" s="71"/>
      <c r="O299" s="72"/>
      <c r="P299" s="26"/>
      <c r="Q299" s="26"/>
      <c r="R299" s="26"/>
      <c r="S299" s="26"/>
    </row>
    <row r="300" spans="2:19" s="66" customFormat="1">
      <c r="B300" s="26"/>
      <c r="C300" s="26"/>
      <c r="D300" s="67"/>
      <c r="E300" s="67"/>
      <c r="F300" s="26"/>
      <c r="G300" s="69"/>
      <c r="I300" s="26"/>
      <c r="J300" s="69"/>
      <c r="K300" s="69"/>
      <c r="L300" s="67"/>
      <c r="M300" s="69"/>
      <c r="N300" s="71"/>
      <c r="O300" s="72"/>
      <c r="P300" s="26"/>
      <c r="Q300" s="26"/>
      <c r="R300" s="26"/>
      <c r="S300" s="26"/>
    </row>
    <row r="301" spans="2:19" s="66" customFormat="1">
      <c r="B301" s="26"/>
      <c r="C301" s="26"/>
      <c r="D301" s="67"/>
      <c r="E301" s="67"/>
      <c r="F301" s="26"/>
      <c r="G301" s="69"/>
      <c r="I301" s="26"/>
      <c r="J301" s="69"/>
      <c r="K301" s="69"/>
      <c r="L301" s="67"/>
      <c r="M301" s="69"/>
      <c r="N301" s="71"/>
      <c r="O301" s="72"/>
      <c r="P301" s="26"/>
      <c r="Q301" s="26"/>
      <c r="R301" s="26"/>
      <c r="S301" s="26"/>
    </row>
    <row r="302" spans="2:19" s="66" customFormat="1">
      <c r="B302" s="26"/>
      <c r="C302" s="26"/>
      <c r="D302" s="67"/>
      <c r="E302" s="67"/>
      <c r="F302" s="26"/>
      <c r="G302" s="69"/>
      <c r="I302" s="26"/>
      <c r="J302" s="69"/>
      <c r="K302" s="69"/>
      <c r="L302" s="67"/>
      <c r="M302" s="69"/>
      <c r="N302" s="71"/>
      <c r="O302" s="72"/>
      <c r="P302" s="26"/>
      <c r="Q302" s="26"/>
      <c r="R302" s="26"/>
      <c r="S302" s="26"/>
    </row>
    <row r="303" spans="2:19" s="66" customFormat="1">
      <c r="B303" s="26"/>
      <c r="C303" s="26"/>
      <c r="D303" s="67"/>
      <c r="E303" s="67"/>
      <c r="F303" s="26"/>
      <c r="G303" s="69"/>
      <c r="I303" s="26"/>
      <c r="J303" s="69"/>
      <c r="K303" s="69"/>
      <c r="L303" s="67"/>
      <c r="M303" s="69"/>
      <c r="N303" s="71"/>
      <c r="O303" s="72"/>
      <c r="P303" s="26"/>
      <c r="Q303" s="26"/>
      <c r="R303" s="26"/>
      <c r="S303" s="26"/>
    </row>
    <row r="304" spans="2:19" s="66" customFormat="1">
      <c r="B304" s="26"/>
      <c r="C304" s="26"/>
      <c r="D304" s="67"/>
      <c r="E304" s="67"/>
      <c r="F304" s="26"/>
      <c r="G304" s="69"/>
      <c r="I304" s="26"/>
      <c r="J304" s="69"/>
      <c r="K304" s="69"/>
      <c r="L304" s="67"/>
      <c r="M304" s="69"/>
      <c r="N304" s="71"/>
      <c r="O304" s="72"/>
      <c r="P304" s="26"/>
      <c r="Q304" s="26"/>
      <c r="R304" s="26"/>
      <c r="S304" s="26"/>
    </row>
    <row r="305" spans="2:19" s="66" customFormat="1">
      <c r="B305" s="26"/>
      <c r="C305" s="26"/>
      <c r="D305" s="67"/>
      <c r="E305" s="67"/>
      <c r="F305" s="26"/>
      <c r="G305" s="69"/>
      <c r="I305" s="26"/>
      <c r="J305" s="69"/>
      <c r="K305" s="69"/>
      <c r="L305" s="67"/>
      <c r="M305" s="69"/>
      <c r="N305" s="71"/>
      <c r="O305" s="72"/>
      <c r="P305" s="26"/>
      <c r="Q305" s="26"/>
      <c r="R305" s="26"/>
      <c r="S305" s="26"/>
    </row>
    <row r="306" spans="2:19"/>
    <row r="307" spans="2:19"/>
    <row r="308" spans="2:19"/>
    <row r="309" spans="2:19"/>
    <row r="310" spans="2:19"/>
    <row r="311" spans="2:19"/>
    <row r="312" spans="2:19" s="66" customFormat="1">
      <c r="B312" s="26"/>
      <c r="C312" s="26"/>
      <c r="D312" s="67"/>
      <c r="E312" s="67"/>
      <c r="F312" s="26"/>
      <c r="G312" s="69"/>
      <c r="I312" s="26"/>
      <c r="J312" s="69"/>
      <c r="K312" s="69"/>
      <c r="L312" s="67"/>
      <c r="M312" s="69"/>
      <c r="N312" s="71"/>
      <c r="O312" s="72"/>
      <c r="P312" s="26"/>
      <c r="Q312" s="26"/>
      <c r="R312" s="26"/>
      <c r="S312" s="26"/>
    </row>
    <row r="313" spans="2:19" s="66" customFormat="1">
      <c r="B313" s="26"/>
      <c r="C313" s="26"/>
      <c r="D313" s="67"/>
      <c r="E313" s="67"/>
      <c r="F313" s="26"/>
      <c r="G313" s="69"/>
      <c r="I313" s="26"/>
      <c r="J313" s="69"/>
      <c r="K313" s="69"/>
      <c r="L313" s="67"/>
      <c r="M313" s="69"/>
      <c r="N313" s="71"/>
      <c r="O313" s="72"/>
      <c r="P313" s="26"/>
      <c r="Q313" s="26"/>
      <c r="R313" s="26"/>
      <c r="S313" s="26"/>
    </row>
    <row r="314" spans="2:19" s="66" customFormat="1">
      <c r="B314" s="26"/>
      <c r="C314" s="26"/>
      <c r="D314" s="67"/>
      <c r="E314" s="67"/>
      <c r="F314" s="26"/>
      <c r="G314" s="69"/>
      <c r="I314" s="26"/>
      <c r="J314" s="69"/>
      <c r="K314" s="69"/>
      <c r="L314" s="67"/>
      <c r="M314" s="69"/>
      <c r="N314" s="71"/>
      <c r="O314" s="72"/>
      <c r="P314" s="26"/>
      <c r="Q314" s="26"/>
      <c r="R314" s="26"/>
      <c r="S314" s="26"/>
    </row>
    <row r="315" spans="2:19" s="66" customFormat="1">
      <c r="B315" s="26"/>
      <c r="C315" s="26"/>
      <c r="D315" s="67"/>
      <c r="E315" s="67"/>
      <c r="F315" s="26"/>
      <c r="G315" s="69"/>
      <c r="I315" s="26"/>
      <c r="J315" s="69"/>
      <c r="K315" s="69"/>
      <c r="L315" s="67"/>
      <c r="M315" s="69"/>
      <c r="N315" s="71"/>
      <c r="O315" s="72"/>
      <c r="P315" s="26"/>
      <c r="Q315" s="26"/>
      <c r="R315" s="26"/>
      <c r="S315" s="26"/>
    </row>
    <row r="316" spans="2:19" s="66" customFormat="1">
      <c r="B316" s="26"/>
      <c r="C316" s="26"/>
      <c r="D316" s="67"/>
      <c r="E316" s="67"/>
      <c r="F316" s="26"/>
      <c r="G316" s="69"/>
      <c r="I316" s="26"/>
      <c r="J316" s="69"/>
      <c r="K316" s="69"/>
      <c r="L316" s="67"/>
      <c r="M316" s="69"/>
      <c r="N316" s="71"/>
      <c r="O316" s="72"/>
      <c r="P316" s="26"/>
      <c r="Q316" s="26"/>
      <c r="R316" s="26"/>
      <c r="S316" s="26"/>
    </row>
    <row r="317" spans="2:19" s="66" customFormat="1">
      <c r="B317" s="26"/>
      <c r="C317" s="26"/>
      <c r="D317" s="67"/>
      <c r="E317" s="67"/>
      <c r="F317" s="26"/>
      <c r="G317" s="69"/>
      <c r="I317" s="26"/>
      <c r="J317" s="69"/>
      <c r="K317" s="69"/>
      <c r="L317" s="67"/>
      <c r="M317" s="69"/>
      <c r="N317" s="71"/>
      <c r="O317" s="72"/>
      <c r="P317" s="26"/>
      <c r="Q317" s="26"/>
      <c r="R317" s="26"/>
      <c r="S317" s="26"/>
    </row>
    <row r="318" spans="2:19" s="66" customFormat="1">
      <c r="B318" s="26"/>
      <c r="C318" s="26"/>
      <c r="D318" s="67"/>
      <c r="E318" s="67"/>
      <c r="F318" s="26"/>
      <c r="G318" s="69"/>
      <c r="I318" s="26"/>
      <c r="J318" s="69"/>
      <c r="K318" s="69"/>
      <c r="L318" s="67"/>
      <c r="M318" s="69"/>
      <c r="N318" s="71"/>
      <c r="O318" s="72"/>
      <c r="P318" s="26"/>
      <c r="Q318" s="26"/>
      <c r="R318" s="26"/>
      <c r="S318" s="26"/>
    </row>
    <row r="319" spans="2:19" s="66" customFormat="1">
      <c r="B319" s="26"/>
      <c r="C319" s="26"/>
      <c r="D319" s="67"/>
      <c r="E319" s="67"/>
      <c r="F319" s="26"/>
      <c r="G319" s="69"/>
      <c r="I319" s="26"/>
      <c r="J319" s="69"/>
      <c r="K319" s="69"/>
      <c r="L319" s="67"/>
      <c r="M319" s="69"/>
      <c r="N319" s="71"/>
      <c r="O319" s="72"/>
      <c r="P319" s="26"/>
      <c r="Q319" s="26"/>
      <c r="R319" s="26"/>
      <c r="S319" s="26"/>
    </row>
    <row r="320" spans="2:19" s="66" customFormat="1">
      <c r="B320" s="26"/>
      <c r="C320" s="26"/>
      <c r="D320" s="67"/>
      <c r="E320" s="67"/>
      <c r="F320" s="26"/>
      <c r="G320" s="69"/>
      <c r="I320" s="26"/>
      <c r="J320" s="69"/>
      <c r="K320" s="69"/>
      <c r="L320" s="67"/>
      <c r="M320" s="69"/>
      <c r="N320" s="71"/>
      <c r="O320" s="72"/>
      <c r="P320" s="26"/>
      <c r="Q320" s="26"/>
      <c r="R320" s="26"/>
      <c r="S320" s="26"/>
    </row>
    <row r="321" spans="2:19" s="66" customFormat="1">
      <c r="B321" s="26"/>
      <c r="C321" s="26"/>
      <c r="D321" s="67"/>
      <c r="E321" s="67"/>
      <c r="F321" s="26"/>
      <c r="G321" s="69"/>
      <c r="I321" s="26"/>
      <c r="J321" s="69"/>
      <c r="K321" s="69"/>
      <c r="L321" s="67"/>
      <c r="M321" s="69"/>
      <c r="N321" s="71"/>
      <c r="O321" s="72"/>
      <c r="P321" s="26"/>
      <c r="Q321" s="26"/>
      <c r="R321" s="26"/>
      <c r="S321" s="26"/>
    </row>
    <row r="322" spans="2:19" s="66" customFormat="1">
      <c r="B322" s="26"/>
      <c r="C322" s="26"/>
      <c r="D322" s="67"/>
      <c r="E322" s="67"/>
      <c r="F322" s="26"/>
      <c r="G322" s="69"/>
      <c r="I322" s="26"/>
      <c r="J322" s="69"/>
      <c r="K322" s="69"/>
      <c r="L322" s="67"/>
      <c r="M322" s="69"/>
      <c r="N322" s="71"/>
      <c r="O322" s="72"/>
      <c r="P322" s="26"/>
      <c r="Q322" s="26"/>
      <c r="R322" s="26"/>
      <c r="S322" s="26"/>
    </row>
    <row r="323" spans="2:19" s="66" customFormat="1">
      <c r="B323" s="26"/>
      <c r="C323" s="26"/>
      <c r="D323" s="67"/>
      <c r="E323" s="67"/>
      <c r="F323" s="26"/>
      <c r="G323" s="69"/>
      <c r="I323" s="26"/>
      <c r="J323" s="69"/>
      <c r="K323" s="69"/>
      <c r="L323" s="67"/>
      <c r="M323" s="69"/>
      <c r="N323" s="71"/>
      <c r="O323" s="72"/>
      <c r="P323" s="26"/>
      <c r="Q323" s="26"/>
      <c r="R323" s="26"/>
      <c r="S323" s="26"/>
    </row>
    <row r="324" spans="2:19" s="66" customFormat="1">
      <c r="B324" s="26"/>
      <c r="C324" s="26"/>
      <c r="D324" s="67"/>
      <c r="E324" s="67"/>
      <c r="F324" s="26"/>
      <c r="G324" s="69"/>
      <c r="I324" s="26"/>
      <c r="J324" s="69"/>
      <c r="K324" s="69"/>
      <c r="L324" s="67"/>
      <c r="M324" s="69"/>
      <c r="N324" s="71"/>
      <c r="O324" s="72"/>
      <c r="P324" s="26"/>
      <c r="Q324" s="26"/>
      <c r="R324" s="26"/>
      <c r="S324" s="26"/>
    </row>
    <row r="325" spans="2:19" s="66" customFormat="1">
      <c r="B325" s="26"/>
      <c r="C325" s="26"/>
      <c r="D325" s="67"/>
      <c r="E325" s="67"/>
      <c r="F325" s="26"/>
      <c r="G325" s="69"/>
      <c r="I325" s="26"/>
      <c r="J325" s="69"/>
      <c r="K325" s="69"/>
      <c r="L325" s="67"/>
      <c r="M325" s="69"/>
      <c r="N325" s="71"/>
      <c r="O325" s="72"/>
      <c r="P325" s="26"/>
      <c r="Q325" s="26"/>
      <c r="R325" s="26"/>
      <c r="S325" s="26"/>
    </row>
    <row r="326" spans="2:19" s="66" customFormat="1">
      <c r="B326" s="26"/>
      <c r="C326" s="26"/>
      <c r="D326" s="67"/>
      <c r="E326" s="67"/>
      <c r="F326" s="26"/>
      <c r="G326" s="69"/>
      <c r="I326" s="26"/>
      <c r="J326" s="69"/>
      <c r="K326" s="69"/>
      <c r="L326" s="67"/>
      <c r="M326" s="69"/>
      <c r="N326" s="71"/>
      <c r="O326" s="72"/>
      <c r="P326" s="26"/>
      <c r="Q326" s="26"/>
      <c r="R326" s="26"/>
      <c r="S326" s="26"/>
    </row>
    <row r="327" spans="2:19" s="66" customFormat="1">
      <c r="B327" s="26"/>
      <c r="C327" s="26"/>
      <c r="D327" s="67"/>
      <c r="E327" s="67"/>
      <c r="F327" s="26"/>
      <c r="G327" s="69"/>
      <c r="I327" s="26"/>
      <c r="J327" s="69"/>
      <c r="K327" s="69"/>
      <c r="L327" s="67"/>
      <c r="M327" s="69"/>
      <c r="N327" s="71"/>
      <c r="O327" s="72"/>
      <c r="P327" s="26"/>
      <c r="Q327" s="26"/>
      <c r="R327" s="26"/>
      <c r="S327" s="26"/>
    </row>
    <row r="328" spans="2:19" s="66" customFormat="1">
      <c r="B328" s="26"/>
      <c r="C328" s="26"/>
      <c r="D328" s="67"/>
      <c r="E328" s="67"/>
      <c r="F328" s="26"/>
      <c r="G328" s="69"/>
      <c r="I328" s="26"/>
      <c r="J328" s="69"/>
      <c r="K328" s="69"/>
      <c r="L328" s="67"/>
      <c r="M328" s="69"/>
      <c r="N328" s="71"/>
      <c r="O328" s="72"/>
      <c r="P328" s="26"/>
      <c r="Q328" s="26"/>
      <c r="R328" s="26"/>
      <c r="S328" s="26"/>
    </row>
    <row r="329" spans="2:19" s="66" customFormat="1">
      <c r="B329" s="26"/>
      <c r="C329" s="26"/>
      <c r="D329" s="67"/>
      <c r="E329" s="67"/>
      <c r="F329" s="26"/>
      <c r="G329" s="69"/>
      <c r="I329" s="26"/>
      <c r="J329" s="69"/>
      <c r="K329" s="69"/>
      <c r="L329" s="67"/>
      <c r="M329" s="69"/>
      <c r="N329" s="71"/>
      <c r="O329" s="72"/>
      <c r="P329" s="26"/>
      <c r="Q329" s="26"/>
      <c r="R329" s="26"/>
      <c r="S329" s="26"/>
    </row>
    <row r="330" spans="2:19" s="66" customFormat="1">
      <c r="B330" s="26"/>
      <c r="C330" s="26"/>
      <c r="D330" s="67"/>
      <c r="E330" s="67"/>
      <c r="F330" s="26"/>
      <c r="G330" s="69"/>
      <c r="I330" s="26"/>
      <c r="J330" s="69"/>
      <c r="K330" s="69"/>
      <c r="L330" s="67"/>
      <c r="M330" s="69"/>
      <c r="N330" s="71"/>
      <c r="O330" s="72"/>
      <c r="P330" s="26"/>
      <c r="Q330" s="26"/>
      <c r="R330" s="26"/>
      <c r="S330" s="26"/>
    </row>
    <row r="331" spans="2:19" s="66" customFormat="1">
      <c r="B331" s="26"/>
      <c r="C331" s="26"/>
      <c r="D331" s="67"/>
      <c r="E331" s="67"/>
      <c r="F331" s="26"/>
      <c r="G331" s="69"/>
      <c r="I331" s="26"/>
      <c r="J331" s="69"/>
      <c r="K331" s="69"/>
      <c r="L331" s="67"/>
      <c r="M331" s="69"/>
      <c r="N331" s="71"/>
      <c r="O331" s="72"/>
      <c r="P331" s="26"/>
      <c r="Q331" s="26"/>
      <c r="R331" s="26"/>
      <c r="S331" s="26"/>
    </row>
    <row r="332" spans="2:19" s="66" customFormat="1">
      <c r="B332" s="26"/>
      <c r="C332" s="26"/>
      <c r="D332" s="67"/>
      <c r="E332" s="67"/>
      <c r="F332" s="26"/>
      <c r="G332" s="69"/>
      <c r="I332" s="26"/>
      <c r="J332" s="69"/>
      <c r="K332" s="69"/>
      <c r="L332" s="67"/>
      <c r="M332" s="69"/>
      <c r="N332" s="71"/>
      <c r="O332" s="72"/>
      <c r="P332" s="26"/>
      <c r="Q332" s="26"/>
      <c r="R332" s="26"/>
      <c r="S332" s="26"/>
    </row>
    <row r="333" spans="2:19" s="66" customFormat="1">
      <c r="B333" s="26"/>
      <c r="C333" s="26"/>
      <c r="D333" s="67"/>
      <c r="E333" s="67"/>
      <c r="F333" s="26"/>
      <c r="G333" s="69"/>
      <c r="I333" s="26"/>
      <c r="J333" s="69"/>
      <c r="K333" s="69"/>
      <c r="L333" s="67"/>
      <c r="M333" s="69"/>
      <c r="N333" s="71"/>
      <c r="O333" s="72"/>
      <c r="P333" s="26"/>
      <c r="Q333" s="26"/>
      <c r="R333" s="26"/>
      <c r="S333" s="26"/>
    </row>
    <row r="334" spans="2:19" s="66" customFormat="1">
      <c r="B334" s="26"/>
      <c r="C334" s="26"/>
      <c r="D334" s="67"/>
      <c r="E334" s="67"/>
      <c r="F334" s="26"/>
      <c r="G334" s="69"/>
      <c r="I334" s="26"/>
      <c r="J334" s="69"/>
      <c r="K334" s="69"/>
      <c r="L334" s="67"/>
      <c r="M334" s="69"/>
      <c r="N334" s="71"/>
      <c r="O334" s="72"/>
      <c r="P334" s="26"/>
      <c r="Q334" s="26"/>
      <c r="R334" s="26"/>
      <c r="S334" s="26"/>
    </row>
    <row r="335" spans="2:19" s="66" customFormat="1">
      <c r="B335" s="26"/>
      <c r="C335" s="26"/>
      <c r="D335" s="67"/>
      <c r="E335" s="67"/>
      <c r="F335" s="26"/>
      <c r="G335" s="69"/>
      <c r="I335" s="26"/>
      <c r="J335" s="69"/>
      <c r="K335" s="69"/>
      <c r="L335" s="67"/>
      <c r="M335" s="69"/>
      <c r="N335" s="71"/>
      <c r="O335" s="72"/>
      <c r="P335" s="26"/>
      <c r="Q335" s="26"/>
      <c r="R335" s="26"/>
      <c r="S335" s="26"/>
    </row>
    <row r="336" spans="2:19" s="66" customFormat="1">
      <c r="B336" s="26"/>
      <c r="C336" s="26"/>
      <c r="D336" s="67"/>
      <c r="E336" s="67"/>
      <c r="F336" s="26"/>
      <c r="G336" s="69"/>
      <c r="I336" s="26"/>
      <c r="J336" s="69"/>
      <c r="K336" s="69"/>
      <c r="L336" s="67"/>
      <c r="M336" s="69"/>
      <c r="N336" s="71"/>
      <c r="O336" s="72"/>
      <c r="P336" s="26"/>
      <c r="Q336" s="26"/>
      <c r="R336" s="26"/>
      <c r="S336" s="26"/>
    </row>
    <row r="337" spans="2:19" s="66" customFormat="1">
      <c r="B337" s="26"/>
      <c r="C337" s="26"/>
      <c r="D337" s="67"/>
      <c r="E337" s="67"/>
      <c r="F337" s="26"/>
      <c r="G337" s="69"/>
      <c r="I337" s="26"/>
      <c r="J337" s="69"/>
      <c r="K337" s="69"/>
      <c r="L337" s="67"/>
      <c r="M337" s="69"/>
      <c r="N337" s="71"/>
      <c r="O337" s="72"/>
      <c r="P337" s="26"/>
      <c r="Q337" s="26"/>
      <c r="R337" s="26"/>
      <c r="S337" s="26"/>
    </row>
    <row r="338" spans="2:19" s="66" customFormat="1">
      <c r="B338" s="26"/>
      <c r="C338" s="26"/>
      <c r="D338" s="67"/>
      <c r="E338" s="67"/>
      <c r="F338" s="26"/>
      <c r="G338" s="69"/>
      <c r="I338" s="26"/>
      <c r="J338" s="69"/>
      <c r="K338" s="69"/>
      <c r="L338" s="67"/>
      <c r="M338" s="69"/>
      <c r="N338" s="71"/>
      <c r="O338" s="72"/>
      <c r="P338" s="26"/>
      <c r="Q338" s="26"/>
      <c r="R338" s="26"/>
      <c r="S338" s="26"/>
    </row>
    <row r="339" spans="2:19" s="66" customFormat="1">
      <c r="B339" s="26"/>
      <c r="C339" s="26"/>
      <c r="D339" s="67"/>
      <c r="E339" s="67"/>
      <c r="F339" s="26"/>
      <c r="G339" s="69"/>
      <c r="I339" s="26"/>
      <c r="J339" s="69"/>
      <c r="K339" s="69"/>
      <c r="L339" s="67"/>
      <c r="M339" s="69"/>
      <c r="N339" s="71"/>
      <c r="O339" s="72"/>
      <c r="P339" s="26"/>
      <c r="Q339" s="26"/>
      <c r="R339" s="26"/>
      <c r="S339" s="26"/>
    </row>
    <row r="340" spans="2:19" s="66" customFormat="1">
      <c r="B340" s="26"/>
      <c r="C340" s="26"/>
      <c r="D340" s="67"/>
      <c r="E340" s="67"/>
      <c r="F340" s="26"/>
      <c r="G340" s="69"/>
      <c r="I340" s="26"/>
      <c r="J340" s="69"/>
      <c r="K340" s="69"/>
      <c r="L340" s="67"/>
      <c r="M340" s="69"/>
      <c r="N340" s="71"/>
      <c r="O340" s="72"/>
      <c r="P340" s="26"/>
      <c r="Q340" s="26"/>
      <c r="R340" s="26"/>
      <c r="S340" s="26"/>
    </row>
    <row r="341" spans="2:19" s="66" customFormat="1">
      <c r="B341" s="26"/>
      <c r="C341" s="26"/>
      <c r="D341" s="67"/>
      <c r="E341" s="67"/>
      <c r="F341" s="26"/>
      <c r="G341" s="69"/>
      <c r="I341" s="26"/>
      <c r="J341" s="69"/>
      <c r="K341" s="69"/>
      <c r="L341" s="67"/>
      <c r="M341" s="69"/>
      <c r="N341" s="71"/>
      <c r="O341" s="72"/>
      <c r="P341" s="26"/>
      <c r="Q341" s="26"/>
      <c r="R341" s="26"/>
      <c r="S341" s="26"/>
    </row>
    <row r="342" spans="2:19" s="66" customFormat="1">
      <c r="B342" s="26"/>
      <c r="C342" s="26"/>
      <c r="D342" s="67"/>
      <c r="E342" s="67"/>
      <c r="F342" s="26"/>
      <c r="G342" s="69"/>
      <c r="I342" s="26"/>
      <c r="J342" s="69"/>
      <c r="K342" s="69"/>
      <c r="L342" s="67"/>
      <c r="M342" s="69"/>
      <c r="N342" s="71"/>
      <c r="O342" s="72"/>
      <c r="P342" s="26"/>
      <c r="Q342" s="26"/>
      <c r="R342" s="26"/>
      <c r="S342" s="26"/>
    </row>
    <row r="343" spans="2:19" s="66" customFormat="1">
      <c r="B343" s="26"/>
      <c r="C343" s="26"/>
      <c r="D343" s="67"/>
      <c r="E343" s="67"/>
      <c r="F343" s="26"/>
      <c r="G343" s="69"/>
      <c r="I343" s="26"/>
      <c r="J343" s="69"/>
      <c r="K343" s="69"/>
      <c r="L343" s="67"/>
      <c r="M343" s="69"/>
      <c r="N343" s="71"/>
      <c r="O343" s="72"/>
      <c r="P343" s="26"/>
      <c r="Q343" s="26"/>
      <c r="R343" s="26"/>
      <c r="S343" s="26"/>
    </row>
    <row r="344" spans="2:19" s="66" customFormat="1">
      <c r="B344" s="26"/>
      <c r="C344" s="26"/>
      <c r="D344" s="67"/>
      <c r="E344" s="67"/>
      <c r="F344" s="26"/>
      <c r="G344" s="69"/>
      <c r="I344" s="26"/>
      <c r="J344" s="69"/>
      <c r="K344" s="69"/>
      <c r="L344" s="67"/>
      <c r="M344" s="69"/>
      <c r="N344" s="71"/>
      <c r="O344" s="72"/>
      <c r="P344" s="26"/>
      <c r="Q344" s="26"/>
      <c r="R344" s="26"/>
      <c r="S344" s="26"/>
    </row>
    <row r="345" spans="2:19" s="66" customFormat="1">
      <c r="B345" s="26"/>
      <c r="C345" s="26"/>
      <c r="D345" s="67"/>
      <c r="E345" s="67"/>
      <c r="F345" s="26"/>
      <c r="G345" s="69"/>
      <c r="I345" s="26"/>
      <c r="J345" s="69"/>
      <c r="K345" s="69"/>
      <c r="L345" s="67"/>
      <c r="M345" s="69"/>
      <c r="N345" s="71"/>
      <c r="O345" s="72"/>
      <c r="P345" s="26"/>
      <c r="Q345" s="26"/>
      <c r="R345" s="26"/>
      <c r="S345" s="26"/>
    </row>
    <row r="346" spans="2:19" s="66" customFormat="1">
      <c r="B346" s="26"/>
      <c r="C346" s="26"/>
      <c r="D346" s="67"/>
      <c r="E346" s="67"/>
      <c r="F346" s="26"/>
      <c r="G346" s="69"/>
      <c r="I346" s="26"/>
      <c r="J346" s="69"/>
      <c r="K346" s="69"/>
      <c r="L346" s="67"/>
      <c r="M346" s="69"/>
      <c r="N346" s="71"/>
      <c r="O346" s="72"/>
      <c r="P346" s="26"/>
      <c r="Q346" s="26"/>
      <c r="R346" s="26"/>
      <c r="S346" s="26"/>
    </row>
    <row r="347" spans="2:19" s="66" customFormat="1">
      <c r="B347" s="26"/>
      <c r="C347" s="26"/>
      <c r="D347" s="67"/>
      <c r="E347" s="67"/>
      <c r="F347" s="26"/>
      <c r="G347" s="69"/>
      <c r="I347" s="26"/>
      <c r="J347" s="69"/>
      <c r="K347" s="69"/>
      <c r="L347" s="67"/>
      <c r="M347" s="69"/>
      <c r="N347" s="71"/>
      <c r="O347" s="72"/>
      <c r="P347" s="26"/>
      <c r="Q347" s="26"/>
      <c r="R347" s="26"/>
      <c r="S347" s="26"/>
    </row>
    <row r="348" spans="2:19" s="66" customFormat="1">
      <c r="B348" s="26"/>
      <c r="C348" s="26"/>
      <c r="D348" s="67"/>
      <c r="E348" s="67"/>
      <c r="F348" s="26"/>
      <c r="G348" s="69"/>
      <c r="I348" s="26"/>
      <c r="J348" s="69"/>
      <c r="K348" s="69"/>
      <c r="L348" s="67"/>
      <c r="M348" s="69"/>
      <c r="N348" s="71"/>
      <c r="O348" s="72"/>
      <c r="P348" s="26"/>
      <c r="Q348" s="26"/>
      <c r="R348" s="26"/>
      <c r="S348" s="26"/>
    </row>
    <row r="349" spans="2:19" s="66" customFormat="1">
      <c r="B349" s="26"/>
      <c r="C349" s="26"/>
      <c r="D349" s="67"/>
      <c r="E349" s="67"/>
      <c r="F349" s="26"/>
      <c r="G349" s="69"/>
      <c r="I349" s="26"/>
      <c r="J349" s="69"/>
      <c r="K349" s="69"/>
      <c r="L349" s="67"/>
      <c r="M349" s="69"/>
      <c r="N349" s="71"/>
      <c r="O349" s="72"/>
      <c r="P349" s="26"/>
      <c r="Q349" s="26"/>
      <c r="R349" s="26"/>
      <c r="S349" s="26"/>
    </row>
    <row r="350" spans="2:19" s="66" customFormat="1">
      <c r="B350" s="26"/>
      <c r="C350" s="26"/>
      <c r="D350" s="67"/>
      <c r="E350" s="67"/>
      <c r="F350" s="26"/>
      <c r="G350" s="69"/>
      <c r="I350" s="26"/>
      <c r="J350" s="69"/>
      <c r="K350" s="69"/>
      <c r="L350" s="67"/>
      <c r="M350" s="69"/>
      <c r="N350" s="71"/>
      <c r="O350" s="72"/>
      <c r="P350" s="26"/>
      <c r="Q350" s="26"/>
      <c r="R350" s="26"/>
      <c r="S350" s="26"/>
    </row>
    <row r="351" spans="2:19"/>
    <row r="352" spans="2:19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85"/>
    <row r="386"/>
    <row r="387"/>
    <row r="388"/>
    <row r="389"/>
    <row r="390"/>
    <row r="391"/>
  </sheetData>
  <mergeCells count="1">
    <mergeCell ref="A1:O1"/>
  </mergeCells>
  <conditionalFormatting sqref="C3:C41 C43:C46">
    <cfRule type="duplicateValues" dxfId="61" priority="76"/>
  </conditionalFormatting>
  <conditionalFormatting sqref="C42">
    <cfRule type="duplicateValues" dxfId="60" priority="1"/>
  </conditionalFormatting>
  <conditionalFormatting sqref="D19">
    <cfRule type="duplicateValues" dxfId="59" priority="2"/>
  </conditionalFormatting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BF1A0-D8ED-4CF4-BADE-425A26ECEA8E}">
  <sheetPr>
    <pageSetUpPr fitToPage="1"/>
  </sheetPr>
  <dimension ref="A1:S381"/>
  <sheetViews>
    <sheetView topLeftCell="A26" zoomScale="70" zoomScaleNormal="70" workbookViewId="0">
      <selection activeCell="C39" sqref="C39"/>
    </sheetView>
  </sheetViews>
  <sheetFormatPr defaultColWidth="0" defaultRowHeight="11.4" zeroHeight="1"/>
  <cols>
    <col min="1" max="1" width="4.75" style="66" customWidth="1"/>
    <col min="2" max="2" width="4.75" style="26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71" t="s">
        <v>289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8" s="5" customFormat="1" ht="63.6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24" customFormat="1" ht="24.9" customHeight="1">
      <c r="A3" s="22">
        <v>1</v>
      </c>
      <c r="B3" s="22">
        <v>1</v>
      </c>
      <c r="C3" s="18" t="s">
        <v>273</v>
      </c>
      <c r="D3" s="19">
        <v>253702.06</v>
      </c>
      <c r="E3" s="19">
        <v>318224.64000000001</v>
      </c>
      <c r="F3" s="20">
        <f>(D3-E3)/E3</f>
        <v>-0.20275796368251062</v>
      </c>
      <c r="G3" s="21">
        <v>29238</v>
      </c>
      <c r="H3" s="22">
        <v>427</v>
      </c>
      <c r="I3" s="22">
        <f t="shared" ref="I3:I9" si="0">G3/H3</f>
        <v>68.473067915690862</v>
      </c>
      <c r="J3" s="21">
        <v>21</v>
      </c>
      <c r="K3" s="21">
        <v>2</v>
      </c>
      <c r="L3" s="19">
        <v>638571.03</v>
      </c>
      <c r="M3" s="21">
        <v>74492</v>
      </c>
      <c r="N3" s="23">
        <v>46143</v>
      </c>
      <c r="O3" s="29" t="s">
        <v>40</v>
      </c>
      <c r="R3" s="17"/>
    </row>
    <row r="4" spans="1:18" s="24" customFormat="1" ht="24.9" customHeight="1">
      <c r="A4" s="22">
        <v>2</v>
      </c>
      <c r="B4" s="22">
        <v>2</v>
      </c>
      <c r="C4" s="53" t="s">
        <v>262</v>
      </c>
      <c r="D4" s="19">
        <v>88933.73</v>
      </c>
      <c r="E4" s="19">
        <v>87110.05</v>
      </c>
      <c r="F4" s="20">
        <f>(D4-E4)/E4</f>
        <v>2.0935357056964071E-2</v>
      </c>
      <c r="G4" s="21">
        <v>11976</v>
      </c>
      <c r="H4" s="22">
        <v>271</v>
      </c>
      <c r="I4" s="22">
        <f t="shared" si="0"/>
        <v>44.191881918819185</v>
      </c>
      <c r="J4" s="21">
        <v>18</v>
      </c>
      <c r="K4" s="21">
        <v>3</v>
      </c>
      <c r="L4" s="19">
        <v>387855.08</v>
      </c>
      <c r="M4" s="21">
        <v>47871</v>
      </c>
      <c r="N4" s="23">
        <v>46136</v>
      </c>
      <c r="O4" s="29" t="s">
        <v>215</v>
      </c>
      <c r="R4" s="17"/>
    </row>
    <row r="5" spans="1:18" s="24" customFormat="1" ht="24.9" customHeight="1">
      <c r="A5" s="22">
        <v>3</v>
      </c>
      <c r="B5" s="22" t="s">
        <v>51</v>
      </c>
      <c r="C5" s="18" t="s">
        <v>283</v>
      </c>
      <c r="D5" s="19">
        <v>40165.519999999997</v>
      </c>
      <c r="E5" s="19" t="s">
        <v>53</v>
      </c>
      <c r="F5" s="20" t="s">
        <v>53</v>
      </c>
      <c r="G5" s="21">
        <v>6527</v>
      </c>
      <c r="H5" s="22">
        <v>214</v>
      </c>
      <c r="I5" s="22">
        <f t="shared" si="0"/>
        <v>30.5</v>
      </c>
      <c r="J5" s="21">
        <v>16</v>
      </c>
      <c r="K5" s="21">
        <v>1</v>
      </c>
      <c r="L5" s="19">
        <v>42124.86</v>
      </c>
      <c r="M5" s="21">
        <v>6877</v>
      </c>
      <c r="N5" s="23">
        <v>46150</v>
      </c>
      <c r="O5" s="29" t="s">
        <v>41</v>
      </c>
      <c r="R5" s="17"/>
    </row>
    <row r="6" spans="1:18" s="24" customFormat="1" ht="24.9" customHeight="1">
      <c r="A6" s="22">
        <v>4</v>
      </c>
      <c r="B6" s="22" t="s">
        <v>51</v>
      </c>
      <c r="C6" s="18" t="s">
        <v>282</v>
      </c>
      <c r="D6" s="19">
        <v>34620.22</v>
      </c>
      <c r="E6" s="19" t="s">
        <v>53</v>
      </c>
      <c r="F6" s="20" t="s">
        <v>53</v>
      </c>
      <c r="G6" s="21">
        <v>4547</v>
      </c>
      <c r="H6" s="22">
        <v>219</v>
      </c>
      <c r="I6" s="22">
        <f t="shared" si="0"/>
        <v>20.762557077625569</v>
      </c>
      <c r="J6" s="21">
        <v>16</v>
      </c>
      <c r="K6" s="21">
        <v>1</v>
      </c>
      <c r="L6" s="19">
        <v>37537.15</v>
      </c>
      <c r="M6" s="21">
        <v>4919</v>
      </c>
      <c r="N6" s="23">
        <v>46150</v>
      </c>
      <c r="O6" s="29" t="s">
        <v>60</v>
      </c>
      <c r="R6" s="17"/>
    </row>
    <row r="7" spans="1:18" s="24" customFormat="1" ht="24.9" customHeight="1">
      <c r="A7" s="22">
        <v>5</v>
      </c>
      <c r="B7" s="22">
        <v>3</v>
      </c>
      <c r="C7" s="53" t="s">
        <v>225</v>
      </c>
      <c r="D7" s="19">
        <v>32841.519999999997</v>
      </c>
      <c r="E7" s="19">
        <v>25390.78</v>
      </c>
      <c r="F7" s="20">
        <f>(D7-E7)/E7</f>
        <v>0.29344273787571701</v>
      </c>
      <c r="G7" s="21">
        <v>5192</v>
      </c>
      <c r="H7" s="22">
        <v>173</v>
      </c>
      <c r="I7" s="22">
        <f t="shared" si="0"/>
        <v>30.01156069364162</v>
      </c>
      <c r="J7" s="21">
        <v>16</v>
      </c>
      <c r="K7" s="21">
        <v>7</v>
      </c>
      <c r="L7" s="19">
        <v>455643.03</v>
      </c>
      <c r="M7" s="21">
        <v>72662</v>
      </c>
      <c r="N7" s="23">
        <v>46113</v>
      </c>
      <c r="O7" s="29" t="s">
        <v>215</v>
      </c>
      <c r="R7" s="17"/>
    </row>
    <row r="8" spans="1:18" s="24" customFormat="1" ht="24.9" customHeight="1">
      <c r="A8" s="22">
        <v>6</v>
      </c>
      <c r="B8" s="22">
        <v>5</v>
      </c>
      <c r="C8" s="53" t="s">
        <v>184</v>
      </c>
      <c r="D8" s="19">
        <v>21917.11</v>
      </c>
      <c r="E8" s="19">
        <v>18629.09</v>
      </c>
      <c r="F8" s="20">
        <f>(D8-E8)/E8</f>
        <v>0.17649922782057526</v>
      </c>
      <c r="G8" s="21">
        <v>2829</v>
      </c>
      <c r="H8" s="22">
        <v>98</v>
      </c>
      <c r="I8" s="22">
        <f t="shared" si="0"/>
        <v>28.867346938775512</v>
      </c>
      <c r="J8" s="21">
        <v>8</v>
      </c>
      <c r="K8" s="21">
        <v>8</v>
      </c>
      <c r="L8" s="19">
        <v>671773.22</v>
      </c>
      <c r="M8" s="21">
        <v>75516</v>
      </c>
      <c r="N8" s="23">
        <v>46101</v>
      </c>
      <c r="O8" s="29" t="s">
        <v>41</v>
      </c>
      <c r="R8" s="17"/>
    </row>
    <row r="9" spans="1:18" s="24" customFormat="1" ht="24.9" customHeight="1">
      <c r="A9" s="22">
        <v>7</v>
      </c>
      <c r="B9" s="22">
        <v>4</v>
      </c>
      <c r="C9" s="18" t="s">
        <v>278</v>
      </c>
      <c r="D9" s="19">
        <v>18184.16</v>
      </c>
      <c r="E9" s="19">
        <v>19535.62</v>
      </c>
      <c r="F9" s="20">
        <f>(D9-E9)/E9</f>
        <v>-6.9179273552618201E-2</v>
      </c>
      <c r="G9" s="21">
        <v>2474</v>
      </c>
      <c r="H9" s="22">
        <v>73</v>
      </c>
      <c r="I9" s="22">
        <f t="shared" si="0"/>
        <v>33.890410958904113</v>
      </c>
      <c r="J9" s="21">
        <v>12</v>
      </c>
      <c r="K9" s="21">
        <v>2</v>
      </c>
      <c r="L9" s="19">
        <v>37719.78</v>
      </c>
      <c r="M9" s="21">
        <v>5038</v>
      </c>
      <c r="N9" s="23">
        <v>46143</v>
      </c>
      <c r="O9" s="29" t="s">
        <v>44</v>
      </c>
      <c r="R9" s="17"/>
    </row>
    <row r="10" spans="1:18" s="24" customFormat="1" ht="24.9" customHeight="1">
      <c r="A10" s="22">
        <v>8</v>
      </c>
      <c r="B10" s="22">
        <v>6</v>
      </c>
      <c r="C10" s="18" t="s">
        <v>269</v>
      </c>
      <c r="D10" s="19">
        <v>13477</v>
      </c>
      <c r="E10" s="19">
        <v>12792</v>
      </c>
      <c r="F10" s="20">
        <f>(D10-E10)/E10</f>
        <v>5.3549093183239527E-2</v>
      </c>
      <c r="G10" s="21">
        <v>2363</v>
      </c>
      <c r="H10" s="21" t="s">
        <v>53</v>
      </c>
      <c r="I10" s="22" t="s">
        <v>53</v>
      </c>
      <c r="J10" s="21">
        <v>15</v>
      </c>
      <c r="K10" s="22">
        <v>3</v>
      </c>
      <c r="L10" s="19">
        <v>61673</v>
      </c>
      <c r="M10" s="21">
        <v>10992</v>
      </c>
      <c r="N10" s="23">
        <v>46136</v>
      </c>
      <c r="O10" s="29" t="s">
        <v>46</v>
      </c>
      <c r="R10" s="17"/>
    </row>
    <row r="11" spans="1:18" s="24" customFormat="1" ht="24.9" customHeight="1">
      <c r="A11" s="22">
        <v>9</v>
      </c>
      <c r="B11" s="22">
        <v>8</v>
      </c>
      <c r="C11" s="53" t="s">
        <v>176</v>
      </c>
      <c r="D11" s="19">
        <v>10894.12</v>
      </c>
      <c r="E11" s="19">
        <v>9613.5</v>
      </c>
      <c r="F11" s="20">
        <f>(D11-E11)/E11</f>
        <v>0.13321058927549809</v>
      </c>
      <c r="G11" s="21">
        <v>1841</v>
      </c>
      <c r="H11" s="22">
        <v>54</v>
      </c>
      <c r="I11" s="22">
        <f t="shared" ref="I11:I18" si="1">G11/H11</f>
        <v>34.092592592592595</v>
      </c>
      <c r="J11" s="21">
        <v>8</v>
      </c>
      <c r="K11" s="21">
        <v>10</v>
      </c>
      <c r="L11" s="19">
        <v>380858.58</v>
      </c>
      <c r="M11" s="21">
        <v>63351</v>
      </c>
      <c r="N11" s="23">
        <v>46087</v>
      </c>
      <c r="O11" s="29" t="s">
        <v>40</v>
      </c>
      <c r="R11" s="17"/>
    </row>
    <row r="12" spans="1:18" s="24" customFormat="1" ht="24.9" customHeight="1">
      <c r="A12" s="22">
        <v>10</v>
      </c>
      <c r="B12" s="22" t="s">
        <v>51</v>
      </c>
      <c r="C12" s="18" t="s">
        <v>292</v>
      </c>
      <c r="D12" s="19">
        <v>6255.7500000000009</v>
      </c>
      <c r="E12" s="19" t="s">
        <v>53</v>
      </c>
      <c r="F12" s="20" t="s">
        <v>53</v>
      </c>
      <c r="G12" s="21">
        <v>834</v>
      </c>
      <c r="H12" s="22">
        <v>54</v>
      </c>
      <c r="I12" s="22">
        <f t="shared" si="1"/>
        <v>15.444444444444445</v>
      </c>
      <c r="J12" s="21">
        <v>11</v>
      </c>
      <c r="K12" s="21">
        <v>1</v>
      </c>
      <c r="L12" s="19">
        <v>6255.7500000000009</v>
      </c>
      <c r="M12" s="21">
        <v>834</v>
      </c>
      <c r="N12" s="23">
        <v>46150</v>
      </c>
      <c r="O12" s="29" t="s">
        <v>45</v>
      </c>
      <c r="R12" s="17"/>
    </row>
    <row r="13" spans="1:18" s="24" customFormat="1" ht="24.9" customHeight="1">
      <c r="A13" s="22">
        <v>11</v>
      </c>
      <c r="B13" s="22">
        <v>15</v>
      </c>
      <c r="C13" s="18" t="s">
        <v>279</v>
      </c>
      <c r="D13" s="19">
        <v>5722.7</v>
      </c>
      <c r="E13" s="19">
        <v>1603</v>
      </c>
      <c r="F13" s="20">
        <f>(D13-E13)/E13</f>
        <v>2.5699937616968183</v>
      </c>
      <c r="G13" s="21">
        <v>1116</v>
      </c>
      <c r="H13" s="22">
        <v>60</v>
      </c>
      <c r="I13" s="22">
        <f t="shared" si="1"/>
        <v>18.600000000000001</v>
      </c>
      <c r="J13" s="21">
        <v>12</v>
      </c>
      <c r="K13" s="21">
        <v>2</v>
      </c>
      <c r="L13" s="19">
        <v>14701.859999999999</v>
      </c>
      <c r="M13" s="21">
        <v>2719</v>
      </c>
      <c r="N13" s="23">
        <v>46143</v>
      </c>
      <c r="O13" s="29" t="s">
        <v>49</v>
      </c>
      <c r="R13" s="17"/>
    </row>
    <row r="14" spans="1:18" s="24" customFormat="1" ht="24.9" customHeight="1">
      <c r="A14" s="22">
        <v>12</v>
      </c>
      <c r="B14" s="22">
        <v>7</v>
      </c>
      <c r="C14" s="53" t="s">
        <v>238</v>
      </c>
      <c r="D14" s="19">
        <v>4236.58</v>
      </c>
      <c r="E14" s="19">
        <v>11138.009999999998</v>
      </c>
      <c r="F14" s="20">
        <f>(D14-E14)/E14</f>
        <v>-0.61962864102294746</v>
      </c>
      <c r="G14" s="21">
        <v>546</v>
      </c>
      <c r="H14" s="22">
        <v>29</v>
      </c>
      <c r="I14" s="22">
        <f t="shared" si="1"/>
        <v>18.827586206896552</v>
      </c>
      <c r="J14" s="21">
        <v>6</v>
      </c>
      <c r="K14" s="21">
        <v>5</v>
      </c>
      <c r="L14" s="19">
        <v>191714.31999999998</v>
      </c>
      <c r="M14" s="21">
        <v>26539</v>
      </c>
      <c r="N14" s="23">
        <v>46122</v>
      </c>
      <c r="O14" s="29" t="s">
        <v>47</v>
      </c>
      <c r="R14" s="17"/>
    </row>
    <row r="15" spans="1:18" s="24" customFormat="1" ht="24.9" customHeight="1">
      <c r="A15" s="22">
        <v>13</v>
      </c>
      <c r="B15" s="22">
        <v>9</v>
      </c>
      <c r="C15" s="53" t="s">
        <v>253</v>
      </c>
      <c r="D15" s="19">
        <v>3263.09</v>
      </c>
      <c r="E15" s="19">
        <v>7327.24</v>
      </c>
      <c r="F15" s="20">
        <f>(D15-E15)/E15</f>
        <v>-0.55466314737882205</v>
      </c>
      <c r="G15" s="21">
        <v>431</v>
      </c>
      <c r="H15" s="22">
        <v>15</v>
      </c>
      <c r="I15" s="22">
        <f t="shared" si="1"/>
        <v>28.733333333333334</v>
      </c>
      <c r="J15" s="21">
        <v>3</v>
      </c>
      <c r="K15" s="21">
        <v>4</v>
      </c>
      <c r="L15" s="19">
        <v>92095.82</v>
      </c>
      <c r="M15" s="21">
        <v>12206</v>
      </c>
      <c r="N15" s="23">
        <v>46129</v>
      </c>
      <c r="O15" s="29" t="s">
        <v>60</v>
      </c>
      <c r="R15" s="17"/>
    </row>
    <row r="16" spans="1:18" s="24" customFormat="1" ht="24.9" customHeight="1">
      <c r="A16" s="22">
        <v>14</v>
      </c>
      <c r="B16" s="22" t="s">
        <v>51</v>
      </c>
      <c r="C16" s="18" t="s">
        <v>293</v>
      </c>
      <c r="D16" s="19">
        <v>3044.81</v>
      </c>
      <c r="E16" s="19" t="s">
        <v>53</v>
      </c>
      <c r="F16" s="20" t="s">
        <v>53</v>
      </c>
      <c r="G16" s="21">
        <v>414</v>
      </c>
      <c r="H16" s="22">
        <v>24</v>
      </c>
      <c r="I16" s="22">
        <f t="shared" si="1"/>
        <v>17.25</v>
      </c>
      <c r="J16" s="21">
        <v>14</v>
      </c>
      <c r="K16" s="21">
        <v>1</v>
      </c>
      <c r="L16" s="19">
        <v>3044.81</v>
      </c>
      <c r="M16" s="21">
        <v>414</v>
      </c>
      <c r="N16" s="23">
        <v>46150</v>
      </c>
      <c r="O16" s="29" t="s">
        <v>272</v>
      </c>
      <c r="R16" s="17"/>
    </row>
    <row r="17" spans="1:19" ht="24.9" customHeight="1">
      <c r="A17" s="22">
        <v>15</v>
      </c>
      <c r="B17" s="22">
        <v>16</v>
      </c>
      <c r="C17" s="18" t="s">
        <v>287</v>
      </c>
      <c r="D17" s="19">
        <v>2092.7600000000002</v>
      </c>
      <c r="E17" s="19">
        <v>1476.6399999999999</v>
      </c>
      <c r="F17" s="20">
        <f>(D17-E17)/E17</f>
        <v>0.41724455520641485</v>
      </c>
      <c r="G17" s="21">
        <v>298</v>
      </c>
      <c r="H17" s="22">
        <v>10</v>
      </c>
      <c r="I17" s="22">
        <f t="shared" si="1"/>
        <v>29.8</v>
      </c>
      <c r="J17" s="21">
        <v>3</v>
      </c>
      <c r="K17" s="21">
        <v>2</v>
      </c>
      <c r="L17" s="19">
        <v>3569</v>
      </c>
      <c r="M17" s="21">
        <v>549</v>
      </c>
      <c r="N17" s="23">
        <v>46143</v>
      </c>
      <c r="O17" s="29" t="s">
        <v>54</v>
      </c>
      <c r="R17" s="17"/>
      <c r="S17" s="24"/>
    </row>
    <row r="18" spans="1:19" ht="24.9" customHeight="1">
      <c r="A18" s="22">
        <v>16</v>
      </c>
      <c r="B18" s="22" t="s">
        <v>51</v>
      </c>
      <c r="C18" s="18" t="s">
        <v>297</v>
      </c>
      <c r="D18" s="19">
        <v>1902.17</v>
      </c>
      <c r="E18" s="19" t="s">
        <v>53</v>
      </c>
      <c r="F18" s="20" t="s">
        <v>53</v>
      </c>
      <c r="G18" s="21">
        <v>258</v>
      </c>
      <c r="H18" s="22">
        <v>15</v>
      </c>
      <c r="I18" s="22">
        <f t="shared" si="1"/>
        <v>17.2</v>
      </c>
      <c r="J18" s="21">
        <v>15</v>
      </c>
      <c r="K18" s="21">
        <v>1</v>
      </c>
      <c r="L18" s="19">
        <v>1902.17</v>
      </c>
      <c r="M18" s="21">
        <v>258</v>
      </c>
      <c r="N18" s="23">
        <v>46156</v>
      </c>
      <c r="O18" s="29" t="s">
        <v>307</v>
      </c>
    </row>
    <row r="19" spans="1:19" ht="24.9" customHeight="1">
      <c r="A19" s="22">
        <v>17</v>
      </c>
      <c r="B19" s="22">
        <v>10</v>
      </c>
      <c r="C19" s="18" t="s">
        <v>280</v>
      </c>
      <c r="D19" s="19">
        <v>1775</v>
      </c>
      <c r="E19" s="19">
        <v>6073</v>
      </c>
      <c r="F19" s="20">
        <f>(D19-E19)/E19</f>
        <v>-0.70772270706405405</v>
      </c>
      <c r="G19" s="21">
        <v>292</v>
      </c>
      <c r="H19" s="22" t="s">
        <v>53</v>
      </c>
      <c r="I19" s="22" t="s">
        <v>53</v>
      </c>
      <c r="J19" s="21">
        <v>5</v>
      </c>
      <c r="K19" s="21">
        <v>2</v>
      </c>
      <c r="L19" s="19">
        <v>7848</v>
      </c>
      <c r="M19" s="21">
        <v>1135</v>
      </c>
      <c r="N19" s="23">
        <v>46143</v>
      </c>
      <c r="O19" s="29" t="s">
        <v>46</v>
      </c>
    </row>
    <row r="20" spans="1:19" ht="24.9" customHeight="1">
      <c r="A20" s="22">
        <v>18</v>
      </c>
      <c r="B20" s="22" t="s">
        <v>57</v>
      </c>
      <c r="C20" s="18" t="s">
        <v>296</v>
      </c>
      <c r="D20" s="19">
        <v>1396.87</v>
      </c>
      <c r="E20" s="19" t="s">
        <v>53</v>
      </c>
      <c r="F20" s="20" t="s">
        <v>53</v>
      </c>
      <c r="G20" s="21">
        <v>201</v>
      </c>
      <c r="H20" s="22">
        <v>9</v>
      </c>
      <c r="I20" s="22">
        <f t="shared" ref="I20:I25" si="2">G20/H20</f>
        <v>22.333333333333332</v>
      </c>
      <c r="J20" s="21">
        <v>9</v>
      </c>
      <c r="K20" s="21">
        <v>0</v>
      </c>
      <c r="L20" s="19">
        <v>1396.87</v>
      </c>
      <c r="M20" s="21">
        <v>201</v>
      </c>
      <c r="N20" s="23" t="s">
        <v>48</v>
      </c>
      <c r="O20" s="29" t="s">
        <v>44</v>
      </c>
    </row>
    <row r="21" spans="1:19" ht="24.9" customHeight="1">
      <c r="A21" s="22">
        <v>19</v>
      </c>
      <c r="B21" s="22" t="s">
        <v>53</v>
      </c>
      <c r="C21" s="18" t="s">
        <v>298</v>
      </c>
      <c r="D21" s="19">
        <v>1110.1600000000001</v>
      </c>
      <c r="E21" s="19" t="s">
        <v>53</v>
      </c>
      <c r="F21" s="20" t="s">
        <v>53</v>
      </c>
      <c r="G21" s="21">
        <v>135</v>
      </c>
      <c r="H21" s="22">
        <v>10</v>
      </c>
      <c r="I21" s="22">
        <f t="shared" si="2"/>
        <v>13.5</v>
      </c>
      <c r="J21" s="21">
        <v>10</v>
      </c>
      <c r="K21" s="21" t="s">
        <v>53</v>
      </c>
      <c r="L21" s="19">
        <v>364594</v>
      </c>
      <c r="M21" s="21">
        <v>54643</v>
      </c>
      <c r="N21" s="23">
        <v>44708</v>
      </c>
      <c r="O21" s="29" t="s">
        <v>308</v>
      </c>
    </row>
    <row r="22" spans="1:19" ht="24.9" customHeight="1">
      <c r="A22" s="22">
        <v>20</v>
      </c>
      <c r="B22" s="22" t="s">
        <v>51</v>
      </c>
      <c r="C22" s="18" t="s">
        <v>294</v>
      </c>
      <c r="D22" s="19">
        <v>877.12</v>
      </c>
      <c r="E22" s="19" t="s">
        <v>53</v>
      </c>
      <c r="F22" s="20" t="s">
        <v>53</v>
      </c>
      <c r="G22" s="21">
        <v>163</v>
      </c>
      <c r="H22" s="22">
        <v>29</v>
      </c>
      <c r="I22" s="22">
        <f t="shared" si="2"/>
        <v>5.6206896551724137</v>
      </c>
      <c r="J22" s="21">
        <v>7</v>
      </c>
      <c r="K22" s="21">
        <v>1</v>
      </c>
      <c r="L22" s="19">
        <v>877.12</v>
      </c>
      <c r="M22" s="21">
        <v>163</v>
      </c>
      <c r="N22" s="23">
        <v>46150</v>
      </c>
      <c r="O22" s="29" t="s">
        <v>90</v>
      </c>
    </row>
    <row r="23" spans="1:19" ht="24.9" customHeight="1">
      <c r="A23" s="22">
        <v>21</v>
      </c>
      <c r="B23" s="22">
        <v>39</v>
      </c>
      <c r="C23" s="53" t="s">
        <v>16</v>
      </c>
      <c r="D23" s="19">
        <v>840.81</v>
      </c>
      <c r="E23" s="19">
        <v>100.14</v>
      </c>
      <c r="F23" s="20">
        <f t="shared" ref="F23:F28" si="3">(D23-E23)/E23</f>
        <v>7.3963451168364287</v>
      </c>
      <c r="G23" s="21">
        <v>68</v>
      </c>
      <c r="H23" s="22">
        <v>2</v>
      </c>
      <c r="I23" s="22">
        <f t="shared" si="2"/>
        <v>34</v>
      </c>
      <c r="J23" s="21">
        <v>1</v>
      </c>
      <c r="K23" s="21" t="s">
        <v>53</v>
      </c>
      <c r="L23" s="19">
        <v>2039920.32</v>
      </c>
      <c r="M23" s="21">
        <v>224534</v>
      </c>
      <c r="N23" s="23">
        <v>46010</v>
      </c>
      <c r="O23" s="29" t="s">
        <v>40</v>
      </c>
    </row>
    <row r="24" spans="1:19" ht="24.9" customHeight="1">
      <c r="A24" s="22">
        <v>22</v>
      </c>
      <c r="B24" s="22">
        <v>12</v>
      </c>
      <c r="C24" s="53" t="s">
        <v>254</v>
      </c>
      <c r="D24" s="19">
        <v>670.6</v>
      </c>
      <c r="E24" s="19">
        <v>1967.42</v>
      </c>
      <c r="F24" s="20">
        <f t="shared" si="3"/>
        <v>-0.65914751298655094</v>
      </c>
      <c r="G24" s="21">
        <v>174</v>
      </c>
      <c r="H24" s="22">
        <v>3</v>
      </c>
      <c r="I24" s="22">
        <f t="shared" si="2"/>
        <v>58</v>
      </c>
      <c r="J24" s="21">
        <v>1</v>
      </c>
      <c r="K24" s="21">
        <v>4</v>
      </c>
      <c r="L24" s="19">
        <v>23331</v>
      </c>
      <c r="M24" s="21">
        <v>3996</v>
      </c>
      <c r="N24" s="23">
        <v>46129</v>
      </c>
      <c r="O24" s="29" t="s">
        <v>44</v>
      </c>
    </row>
    <row r="25" spans="1:19" ht="24.9" customHeight="1">
      <c r="A25" s="22">
        <v>23</v>
      </c>
      <c r="B25" s="22">
        <v>19</v>
      </c>
      <c r="C25" s="53" t="s">
        <v>248</v>
      </c>
      <c r="D25" s="19">
        <v>668.23</v>
      </c>
      <c r="E25" s="19">
        <v>780.35</v>
      </c>
      <c r="F25" s="20">
        <f t="shared" si="3"/>
        <v>-0.14367911834433267</v>
      </c>
      <c r="G25" s="21">
        <v>143</v>
      </c>
      <c r="H25" s="22">
        <v>6</v>
      </c>
      <c r="I25" s="22">
        <f t="shared" si="2"/>
        <v>23.833333333333332</v>
      </c>
      <c r="J25" s="21">
        <v>3</v>
      </c>
      <c r="K25" s="21">
        <v>5</v>
      </c>
      <c r="L25" s="19">
        <v>14052</v>
      </c>
      <c r="M25" s="21">
        <v>2403</v>
      </c>
      <c r="N25" s="23">
        <v>46122</v>
      </c>
      <c r="O25" s="29" t="s">
        <v>54</v>
      </c>
    </row>
    <row r="26" spans="1:19" ht="24.9" customHeight="1">
      <c r="A26" s="22">
        <v>24</v>
      </c>
      <c r="B26" s="22">
        <v>25</v>
      </c>
      <c r="C26" s="53" t="s">
        <v>264</v>
      </c>
      <c r="D26" s="19">
        <v>650.47</v>
      </c>
      <c r="E26" s="19">
        <v>408.68999999999994</v>
      </c>
      <c r="F26" s="20">
        <f t="shared" si="3"/>
        <v>0.59159754337028092</v>
      </c>
      <c r="G26" s="21">
        <v>77</v>
      </c>
      <c r="H26" s="22">
        <v>11</v>
      </c>
      <c r="I26" s="22">
        <v>49.333333333333336</v>
      </c>
      <c r="J26" s="21">
        <v>3</v>
      </c>
      <c r="K26" s="21">
        <v>4</v>
      </c>
      <c r="L26" s="19">
        <v>3081.81</v>
      </c>
      <c r="M26" s="21">
        <v>541</v>
      </c>
      <c r="N26" s="23">
        <v>46129</v>
      </c>
      <c r="O26" s="29" t="s">
        <v>45</v>
      </c>
    </row>
    <row r="27" spans="1:19" ht="24.9" customHeight="1">
      <c r="A27" s="22">
        <v>25</v>
      </c>
      <c r="B27" s="22">
        <v>27</v>
      </c>
      <c r="C27" s="53" t="s">
        <v>234</v>
      </c>
      <c r="D27" s="19">
        <v>549</v>
      </c>
      <c r="E27" s="19">
        <v>237</v>
      </c>
      <c r="F27" s="20">
        <f t="shared" si="3"/>
        <v>1.3164556962025316</v>
      </c>
      <c r="G27" s="21">
        <v>100</v>
      </c>
      <c r="H27" s="22">
        <v>4</v>
      </c>
      <c r="I27" s="22">
        <f>G27/H27</f>
        <v>25</v>
      </c>
      <c r="J27" s="21">
        <v>2</v>
      </c>
      <c r="K27" s="21">
        <v>6</v>
      </c>
      <c r="L27" s="19">
        <v>10318.83</v>
      </c>
      <c r="M27" s="21">
        <v>1695</v>
      </c>
      <c r="N27" s="23">
        <v>46115</v>
      </c>
      <c r="O27" s="29" t="s">
        <v>49</v>
      </c>
    </row>
    <row r="28" spans="1:19" ht="24.9" customHeight="1">
      <c r="A28" s="22">
        <v>26</v>
      </c>
      <c r="B28" s="22">
        <v>17</v>
      </c>
      <c r="C28" s="53" t="s">
        <v>162</v>
      </c>
      <c r="D28" s="19">
        <v>428.43</v>
      </c>
      <c r="E28" s="19">
        <v>1382.5</v>
      </c>
      <c r="F28" s="20">
        <f t="shared" si="3"/>
        <v>-0.69010488245931279</v>
      </c>
      <c r="G28" s="21">
        <v>109</v>
      </c>
      <c r="H28" s="22">
        <v>4</v>
      </c>
      <c r="I28" s="22">
        <f>G28/H28</f>
        <v>27.25</v>
      </c>
      <c r="J28" s="21">
        <v>4</v>
      </c>
      <c r="K28" s="21" t="s">
        <v>53</v>
      </c>
      <c r="L28" s="19">
        <v>33296.51</v>
      </c>
      <c r="M28" s="21">
        <v>5807</v>
      </c>
      <c r="N28" s="23">
        <v>46080</v>
      </c>
      <c r="O28" s="29" t="s">
        <v>163</v>
      </c>
    </row>
    <row r="29" spans="1:19" ht="24.9" customHeight="1">
      <c r="A29" s="22">
        <v>27</v>
      </c>
      <c r="B29" s="22" t="s">
        <v>53</v>
      </c>
      <c r="C29" s="18" t="s">
        <v>123</v>
      </c>
      <c r="D29" s="19">
        <v>414</v>
      </c>
      <c r="E29" s="19" t="s">
        <v>53</v>
      </c>
      <c r="F29" s="20" t="s">
        <v>53</v>
      </c>
      <c r="G29" s="21">
        <v>63</v>
      </c>
      <c r="H29" s="22">
        <v>3</v>
      </c>
      <c r="I29" s="22">
        <v>21</v>
      </c>
      <c r="J29" s="21">
        <v>2</v>
      </c>
      <c r="K29" s="21" t="s">
        <v>53</v>
      </c>
      <c r="L29" s="19">
        <v>33509</v>
      </c>
      <c r="M29" s="21">
        <v>5407</v>
      </c>
      <c r="N29" s="23">
        <v>46059</v>
      </c>
      <c r="O29" s="29" t="s">
        <v>124</v>
      </c>
    </row>
    <row r="30" spans="1:19" ht="24.9" customHeight="1">
      <c r="A30" s="22">
        <v>28</v>
      </c>
      <c r="B30" s="22">
        <v>29</v>
      </c>
      <c r="C30" s="18" t="s">
        <v>29</v>
      </c>
      <c r="D30" s="19">
        <v>291</v>
      </c>
      <c r="E30" s="19">
        <v>206</v>
      </c>
      <c r="F30" s="20">
        <f>(D30-E30)/E30</f>
        <v>0.41262135922330095</v>
      </c>
      <c r="G30" s="21">
        <v>47</v>
      </c>
      <c r="H30" s="22">
        <v>1</v>
      </c>
      <c r="I30" s="22">
        <f>G30/H30</f>
        <v>47</v>
      </c>
      <c r="J30" s="21">
        <v>1</v>
      </c>
      <c r="K30" s="21" t="s">
        <v>53</v>
      </c>
      <c r="L30" s="19">
        <v>32503.129999999997</v>
      </c>
      <c r="M30" s="21">
        <v>5707</v>
      </c>
      <c r="N30" s="23">
        <v>46024</v>
      </c>
      <c r="O30" s="29" t="s">
        <v>49</v>
      </c>
    </row>
    <row r="31" spans="1:19" ht="24.9" customHeight="1">
      <c r="A31" s="22">
        <v>29</v>
      </c>
      <c r="B31" s="22">
        <v>21</v>
      </c>
      <c r="C31" s="53" t="s">
        <v>207</v>
      </c>
      <c r="D31" s="19">
        <v>267.5</v>
      </c>
      <c r="E31" s="19">
        <v>682.06</v>
      </c>
      <c r="F31" s="20">
        <f>(D31-E31)/E31</f>
        <v>-0.6078057648887194</v>
      </c>
      <c r="G31" s="21">
        <v>45</v>
      </c>
      <c r="H31" s="22">
        <v>1</v>
      </c>
      <c r="I31" s="22">
        <f>G31/H31</f>
        <v>45</v>
      </c>
      <c r="J31" s="21">
        <v>1</v>
      </c>
      <c r="K31" s="21">
        <v>8</v>
      </c>
      <c r="L31" s="19">
        <v>48557.119999999995</v>
      </c>
      <c r="M31" s="21">
        <v>6848</v>
      </c>
      <c r="N31" s="23">
        <v>46104</v>
      </c>
      <c r="O31" s="29" t="s">
        <v>47</v>
      </c>
    </row>
    <row r="32" spans="1:19" ht="24.9" customHeight="1">
      <c r="A32" s="22">
        <v>30</v>
      </c>
      <c r="B32" s="22">
        <v>28</v>
      </c>
      <c r="C32" s="18" t="s">
        <v>271</v>
      </c>
      <c r="D32" s="19">
        <v>264.05</v>
      </c>
      <c r="E32" s="19">
        <v>216.4</v>
      </c>
      <c r="F32" s="20">
        <f>(D32-E32)/E32</f>
        <v>0.22019408502772644</v>
      </c>
      <c r="G32" s="21">
        <v>39</v>
      </c>
      <c r="H32" s="22">
        <v>1</v>
      </c>
      <c r="I32" s="22">
        <v>39</v>
      </c>
      <c r="J32" s="21">
        <v>1</v>
      </c>
      <c r="K32" s="21">
        <v>3</v>
      </c>
      <c r="L32" s="19">
        <v>1737.03</v>
      </c>
      <c r="M32" s="21">
        <v>307</v>
      </c>
      <c r="N32" s="23">
        <v>46136</v>
      </c>
      <c r="O32" s="29" t="s">
        <v>192</v>
      </c>
    </row>
    <row r="33" spans="1:15" ht="24.9" customHeight="1">
      <c r="A33" s="22">
        <v>31</v>
      </c>
      <c r="B33" s="22">
        <v>24</v>
      </c>
      <c r="C33" s="18" t="s">
        <v>122</v>
      </c>
      <c r="D33" s="19">
        <v>230.5</v>
      </c>
      <c r="E33" s="19">
        <v>439.5</v>
      </c>
      <c r="F33" s="20">
        <f>(D33-E33)/E33</f>
        <v>-0.47554038680318544</v>
      </c>
      <c r="G33" s="21">
        <v>35</v>
      </c>
      <c r="H33" s="22">
        <v>2</v>
      </c>
      <c r="I33" s="22">
        <v>17.5</v>
      </c>
      <c r="J33" s="21">
        <v>2</v>
      </c>
      <c r="K33" s="21" t="s">
        <v>53</v>
      </c>
      <c r="L33" s="19">
        <v>15944</v>
      </c>
      <c r="M33" s="21">
        <v>2302</v>
      </c>
      <c r="N33" s="23">
        <v>46059</v>
      </c>
      <c r="O33" s="29" t="s">
        <v>54</v>
      </c>
    </row>
    <row r="34" spans="1:15" ht="24.9" customHeight="1">
      <c r="A34" s="22">
        <v>32</v>
      </c>
      <c r="B34" s="22" t="s">
        <v>53</v>
      </c>
      <c r="C34" s="18" t="s">
        <v>255</v>
      </c>
      <c r="D34" s="19">
        <v>215.5</v>
      </c>
      <c r="E34" s="19" t="s">
        <v>53</v>
      </c>
      <c r="F34" s="20" t="s">
        <v>53</v>
      </c>
      <c r="G34" s="21">
        <v>37</v>
      </c>
      <c r="H34" s="22">
        <v>1</v>
      </c>
      <c r="I34" s="22">
        <f>G34/H34</f>
        <v>37</v>
      </c>
      <c r="J34" s="21">
        <v>1</v>
      </c>
      <c r="K34" s="21" t="s">
        <v>53</v>
      </c>
      <c r="L34" s="19">
        <v>4368.5600000000004</v>
      </c>
      <c r="M34" s="21">
        <v>679</v>
      </c>
      <c r="N34" s="23">
        <v>46129</v>
      </c>
      <c r="O34" s="29" t="s">
        <v>44</v>
      </c>
    </row>
    <row r="35" spans="1:15" ht="24.9" customHeight="1">
      <c r="A35" s="22">
        <v>33</v>
      </c>
      <c r="B35" s="22">
        <v>41</v>
      </c>
      <c r="C35" s="53" t="s">
        <v>236</v>
      </c>
      <c r="D35" s="19">
        <v>195.4</v>
      </c>
      <c r="E35" s="19">
        <v>87.45</v>
      </c>
      <c r="F35" s="20">
        <f>(D35-E35)/E35</f>
        <v>1.2344196683819326</v>
      </c>
      <c r="G35" s="21">
        <v>24</v>
      </c>
      <c r="H35" s="22">
        <v>4</v>
      </c>
      <c r="I35" s="22">
        <f>G35/H35</f>
        <v>6</v>
      </c>
      <c r="J35" s="21">
        <v>4</v>
      </c>
      <c r="K35" s="21" t="s">
        <v>53</v>
      </c>
      <c r="L35" s="19">
        <v>25885.64</v>
      </c>
      <c r="M35" s="21">
        <v>3525</v>
      </c>
      <c r="N35" s="23">
        <v>46104</v>
      </c>
      <c r="O35" s="29" t="s">
        <v>47</v>
      </c>
    </row>
    <row r="36" spans="1:15" ht="24.9" customHeight="1">
      <c r="A36" s="22">
        <v>34</v>
      </c>
      <c r="B36" s="22" t="s">
        <v>53</v>
      </c>
      <c r="C36" s="18" t="s">
        <v>233</v>
      </c>
      <c r="D36" s="19">
        <v>195</v>
      </c>
      <c r="E36" s="19" t="s">
        <v>53</v>
      </c>
      <c r="F36" s="20" t="s">
        <v>53</v>
      </c>
      <c r="G36" s="21">
        <v>51</v>
      </c>
      <c r="H36" s="22" t="s">
        <v>53</v>
      </c>
      <c r="I36" s="22" t="s">
        <v>53</v>
      </c>
      <c r="J36" s="21">
        <v>1</v>
      </c>
      <c r="K36" s="21" t="s">
        <v>53</v>
      </c>
      <c r="L36" s="19">
        <v>27045</v>
      </c>
      <c r="M36" s="21">
        <v>5614</v>
      </c>
      <c r="N36" s="23">
        <v>45394</v>
      </c>
      <c r="O36" s="29" t="s">
        <v>46</v>
      </c>
    </row>
    <row r="37" spans="1:15" ht="24.9" customHeight="1">
      <c r="A37" s="22">
        <v>35</v>
      </c>
      <c r="B37" s="22">
        <v>51</v>
      </c>
      <c r="C37" s="18" t="s">
        <v>195</v>
      </c>
      <c r="D37" s="19">
        <v>187.25</v>
      </c>
      <c r="E37" s="19">
        <v>23.5</v>
      </c>
      <c r="F37" s="20">
        <f>(D37-E37)/E37</f>
        <v>6.9680851063829783</v>
      </c>
      <c r="G37" s="21">
        <v>33</v>
      </c>
      <c r="H37" s="22">
        <v>2</v>
      </c>
      <c r="I37" s="22">
        <f t="shared" ref="I37:I46" si="4">G37/H37</f>
        <v>16.5</v>
      </c>
      <c r="J37" s="21">
        <v>2</v>
      </c>
      <c r="K37" s="21" t="s">
        <v>53</v>
      </c>
      <c r="L37" s="19">
        <v>2031.75</v>
      </c>
      <c r="M37" s="21">
        <v>302</v>
      </c>
      <c r="N37" s="23">
        <v>46104</v>
      </c>
      <c r="O37" s="29" t="s">
        <v>47</v>
      </c>
    </row>
    <row r="38" spans="1:15" ht="24.9" customHeight="1">
      <c r="A38" s="22">
        <v>36</v>
      </c>
      <c r="B38" s="22" t="s">
        <v>53</v>
      </c>
      <c r="C38" s="18" t="s">
        <v>202</v>
      </c>
      <c r="D38" s="19">
        <v>175</v>
      </c>
      <c r="E38" s="19" t="s">
        <v>53</v>
      </c>
      <c r="F38" s="20" t="s">
        <v>53</v>
      </c>
      <c r="G38" s="21">
        <v>25</v>
      </c>
      <c r="H38" s="22">
        <v>1</v>
      </c>
      <c r="I38" s="22">
        <f t="shared" si="4"/>
        <v>25</v>
      </c>
      <c r="J38" s="21">
        <v>1</v>
      </c>
      <c r="K38" s="21" t="s">
        <v>53</v>
      </c>
      <c r="L38" s="19">
        <v>668.6</v>
      </c>
      <c r="M38" s="21">
        <v>120</v>
      </c>
      <c r="N38" s="23">
        <v>46104</v>
      </c>
      <c r="O38" s="29" t="s">
        <v>47</v>
      </c>
    </row>
    <row r="39" spans="1:15" ht="24.9" customHeight="1">
      <c r="A39" s="22">
        <v>37</v>
      </c>
      <c r="B39" s="22" t="s">
        <v>53</v>
      </c>
      <c r="C39" s="18" t="s">
        <v>135</v>
      </c>
      <c r="D39" s="19">
        <v>159</v>
      </c>
      <c r="E39" s="19" t="s">
        <v>53</v>
      </c>
      <c r="F39" s="20" t="s">
        <v>53</v>
      </c>
      <c r="G39" s="21">
        <v>53</v>
      </c>
      <c r="H39" s="22">
        <v>1</v>
      </c>
      <c r="I39" s="22">
        <f t="shared" si="4"/>
        <v>53</v>
      </c>
      <c r="J39" s="21">
        <v>1</v>
      </c>
      <c r="K39" s="21" t="s">
        <v>53</v>
      </c>
      <c r="L39" s="19">
        <v>329166.58</v>
      </c>
      <c r="M39" s="21">
        <v>54311</v>
      </c>
      <c r="N39" s="23">
        <v>46073</v>
      </c>
      <c r="O39" s="29" t="s">
        <v>41</v>
      </c>
    </row>
    <row r="40" spans="1:15" ht="24.9" customHeight="1">
      <c r="A40" s="22">
        <v>38</v>
      </c>
      <c r="B40" s="22" t="s">
        <v>53</v>
      </c>
      <c r="C40" s="18" t="s">
        <v>252</v>
      </c>
      <c r="D40" s="19">
        <v>154</v>
      </c>
      <c r="E40" s="19" t="s">
        <v>53</v>
      </c>
      <c r="F40" s="20" t="s">
        <v>53</v>
      </c>
      <c r="G40" s="21">
        <v>26</v>
      </c>
      <c r="H40" s="22">
        <v>1</v>
      </c>
      <c r="I40" s="22">
        <f t="shared" si="4"/>
        <v>26</v>
      </c>
      <c r="J40" s="21">
        <v>1</v>
      </c>
      <c r="K40" s="21" t="s">
        <v>53</v>
      </c>
      <c r="L40" s="19">
        <v>202896.74</v>
      </c>
      <c r="M40" s="21">
        <v>36801</v>
      </c>
      <c r="N40" s="23">
        <v>45905</v>
      </c>
      <c r="O40" s="29" t="s">
        <v>49</v>
      </c>
    </row>
    <row r="41" spans="1:15" ht="24.9" customHeight="1">
      <c r="A41" s="22">
        <v>39</v>
      </c>
      <c r="B41" s="22">
        <v>37</v>
      </c>
      <c r="C41" s="53" t="s">
        <v>125</v>
      </c>
      <c r="D41" s="19">
        <v>153.5</v>
      </c>
      <c r="E41" s="19">
        <v>114</v>
      </c>
      <c r="F41" s="20">
        <f>(D41-E41)/E41</f>
        <v>0.34649122807017546</v>
      </c>
      <c r="G41" s="21">
        <v>30</v>
      </c>
      <c r="H41" s="22">
        <v>2</v>
      </c>
      <c r="I41" s="22">
        <f t="shared" si="4"/>
        <v>15</v>
      </c>
      <c r="J41" s="21">
        <v>1</v>
      </c>
      <c r="K41" s="21">
        <v>13</v>
      </c>
      <c r="L41" s="19">
        <v>524941.97</v>
      </c>
      <c r="M41" s="21">
        <v>62281</v>
      </c>
      <c r="N41" s="23">
        <v>46066</v>
      </c>
      <c r="O41" s="29" t="s">
        <v>60</v>
      </c>
    </row>
    <row r="42" spans="1:15" ht="24.9" customHeight="1">
      <c r="A42" s="22">
        <v>40</v>
      </c>
      <c r="B42" s="22">
        <v>40</v>
      </c>
      <c r="C42" s="18" t="s">
        <v>52</v>
      </c>
      <c r="D42" s="19">
        <v>150.5</v>
      </c>
      <c r="E42" s="19">
        <v>93.5</v>
      </c>
      <c r="F42" s="20">
        <f>(D42-E42)/E42</f>
        <v>0.60962566844919786</v>
      </c>
      <c r="G42" s="21">
        <v>24</v>
      </c>
      <c r="H42" s="22">
        <v>1</v>
      </c>
      <c r="I42" s="22">
        <f t="shared" si="4"/>
        <v>24</v>
      </c>
      <c r="J42" s="21">
        <v>1</v>
      </c>
      <c r="K42" s="21" t="s">
        <v>53</v>
      </c>
      <c r="L42" s="19">
        <v>50256</v>
      </c>
      <c r="M42" s="21">
        <v>7527</v>
      </c>
      <c r="N42" s="23">
        <v>46024</v>
      </c>
      <c r="O42" s="29" t="s">
        <v>54</v>
      </c>
    </row>
    <row r="43" spans="1:15" ht="24.9" customHeight="1">
      <c r="A43" s="22">
        <v>41</v>
      </c>
      <c r="B43" s="22" t="s">
        <v>53</v>
      </c>
      <c r="C43" s="18" t="s">
        <v>291</v>
      </c>
      <c r="D43" s="19">
        <v>128</v>
      </c>
      <c r="E43" s="19" t="s">
        <v>53</v>
      </c>
      <c r="F43" s="20" t="s">
        <v>53</v>
      </c>
      <c r="G43" s="21">
        <v>20</v>
      </c>
      <c r="H43" s="22">
        <v>1</v>
      </c>
      <c r="I43" s="22">
        <f t="shared" si="4"/>
        <v>20</v>
      </c>
      <c r="J43" s="21">
        <v>1</v>
      </c>
      <c r="K43" s="21" t="s">
        <v>53</v>
      </c>
      <c r="L43" s="19">
        <v>34565.199999999997</v>
      </c>
      <c r="M43" s="21">
        <v>5393</v>
      </c>
      <c r="N43" s="23">
        <v>45926</v>
      </c>
      <c r="O43" s="29" t="s">
        <v>47</v>
      </c>
    </row>
    <row r="44" spans="1:15" ht="24.9" customHeight="1">
      <c r="A44" s="22">
        <v>42</v>
      </c>
      <c r="B44" s="22" t="s">
        <v>53</v>
      </c>
      <c r="C44" s="18" t="s">
        <v>251</v>
      </c>
      <c r="D44" s="19">
        <v>111.46</v>
      </c>
      <c r="E44" s="19" t="s">
        <v>53</v>
      </c>
      <c r="F44" s="20" t="s">
        <v>53</v>
      </c>
      <c r="G44" s="21">
        <v>38</v>
      </c>
      <c r="H44" s="22">
        <v>1</v>
      </c>
      <c r="I44" s="22">
        <f t="shared" si="4"/>
        <v>38</v>
      </c>
      <c r="J44" s="21">
        <v>1</v>
      </c>
      <c r="K44" s="21" t="s">
        <v>53</v>
      </c>
      <c r="L44" s="19">
        <v>53982.039999999994</v>
      </c>
      <c r="M44" s="21">
        <v>11538</v>
      </c>
      <c r="N44" s="23">
        <v>45541</v>
      </c>
      <c r="O44" s="29" t="s">
        <v>49</v>
      </c>
    </row>
    <row r="45" spans="1:15" ht="24.9" customHeight="1">
      <c r="A45" s="22">
        <v>43</v>
      </c>
      <c r="B45" s="22">
        <v>32</v>
      </c>
      <c r="C45" s="53" t="s">
        <v>78</v>
      </c>
      <c r="D45" s="27">
        <v>109.9</v>
      </c>
      <c r="E45" s="19">
        <v>181.39</v>
      </c>
      <c r="F45" s="20">
        <f>(D45-E45)/E45</f>
        <v>-0.39412316004189857</v>
      </c>
      <c r="G45" s="28">
        <v>13</v>
      </c>
      <c r="H45" s="58">
        <v>1</v>
      </c>
      <c r="I45" s="22">
        <f t="shared" si="4"/>
        <v>13</v>
      </c>
      <c r="J45" s="21">
        <v>1</v>
      </c>
      <c r="K45" s="21">
        <v>17</v>
      </c>
      <c r="L45" s="27">
        <v>152549.46</v>
      </c>
      <c r="M45" s="28">
        <v>21129</v>
      </c>
      <c r="N45" s="23">
        <v>46038</v>
      </c>
      <c r="O45" s="29" t="s">
        <v>47</v>
      </c>
    </row>
    <row r="46" spans="1:15" ht="24.9" customHeight="1">
      <c r="A46" s="22">
        <v>44</v>
      </c>
      <c r="B46" s="22">
        <v>52</v>
      </c>
      <c r="C46" s="18" t="s">
        <v>237</v>
      </c>
      <c r="D46" s="19">
        <v>94</v>
      </c>
      <c r="E46" s="19">
        <v>20</v>
      </c>
      <c r="F46" s="20">
        <f>(D46-E46)/E46</f>
        <v>3.7</v>
      </c>
      <c r="G46" s="21">
        <v>21</v>
      </c>
      <c r="H46" s="22">
        <v>2</v>
      </c>
      <c r="I46" s="22">
        <f t="shared" si="4"/>
        <v>10.5</v>
      </c>
      <c r="J46" s="21">
        <v>1</v>
      </c>
      <c r="K46" s="21" t="s">
        <v>53</v>
      </c>
      <c r="L46" s="19">
        <v>3182.0499999999997</v>
      </c>
      <c r="M46" s="21">
        <v>435</v>
      </c>
      <c r="N46" s="23">
        <v>46104</v>
      </c>
      <c r="O46" s="29" t="s">
        <v>47</v>
      </c>
    </row>
    <row r="47" spans="1:15" ht="24.9" customHeight="1">
      <c r="A47" s="22">
        <v>45</v>
      </c>
      <c r="B47" s="22" t="s">
        <v>53</v>
      </c>
      <c r="C47" s="18" t="s">
        <v>257</v>
      </c>
      <c r="D47" s="19">
        <v>84</v>
      </c>
      <c r="E47" s="19" t="s">
        <v>53</v>
      </c>
      <c r="F47" s="20" t="s">
        <v>53</v>
      </c>
      <c r="G47" s="21">
        <v>12</v>
      </c>
      <c r="H47" s="22">
        <v>5</v>
      </c>
      <c r="I47" s="22">
        <v>2.4</v>
      </c>
      <c r="J47" s="21">
        <v>1</v>
      </c>
      <c r="K47" s="21" t="s">
        <v>53</v>
      </c>
      <c r="L47" s="19">
        <v>31218.63</v>
      </c>
      <c r="M47" s="21">
        <v>5312</v>
      </c>
      <c r="N47" s="23">
        <v>45919</v>
      </c>
      <c r="O47" s="29" t="s">
        <v>90</v>
      </c>
    </row>
    <row r="48" spans="1:15" ht="24.9" customHeight="1">
      <c r="A48" s="22">
        <v>46</v>
      </c>
      <c r="B48" s="22" t="s">
        <v>53</v>
      </c>
      <c r="C48" s="18" t="s">
        <v>94</v>
      </c>
      <c r="D48" s="19">
        <v>68</v>
      </c>
      <c r="E48" s="19" t="s">
        <v>53</v>
      </c>
      <c r="F48" s="20" t="s">
        <v>53</v>
      </c>
      <c r="G48" s="21">
        <v>20</v>
      </c>
      <c r="H48" s="22">
        <v>1</v>
      </c>
      <c r="I48" s="22">
        <f>G48/H48</f>
        <v>20</v>
      </c>
      <c r="J48" s="21">
        <v>1</v>
      </c>
      <c r="K48" s="21" t="s">
        <v>53</v>
      </c>
      <c r="L48" s="19">
        <v>301412.13</v>
      </c>
      <c r="M48" s="21">
        <v>54008</v>
      </c>
      <c r="N48" s="23">
        <v>46038</v>
      </c>
      <c r="O48" s="29" t="s">
        <v>44</v>
      </c>
    </row>
    <row r="49" spans="1:15" ht="24.9" customHeight="1">
      <c r="A49" s="22">
        <v>47</v>
      </c>
      <c r="B49" s="22">
        <v>48</v>
      </c>
      <c r="C49" s="18" t="s">
        <v>197</v>
      </c>
      <c r="D49" s="19">
        <v>65</v>
      </c>
      <c r="E49" s="19">
        <v>40</v>
      </c>
      <c r="F49" s="20">
        <f>(D49-E49)/E49</f>
        <v>0.625</v>
      </c>
      <c r="G49" s="21">
        <v>16</v>
      </c>
      <c r="H49" s="22">
        <v>2</v>
      </c>
      <c r="I49" s="22">
        <f>G49/H49</f>
        <v>8</v>
      </c>
      <c r="J49" s="21">
        <v>1</v>
      </c>
      <c r="K49" s="21" t="s">
        <v>53</v>
      </c>
      <c r="L49" s="19">
        <v>3799.88</v>
      </c>
      <c r="M49" s="21">
        <v>598</v>
      </c>
      <c r="N49" s="23">
        <v>46104</v>
      </c>
      <c r="O49" s="29" t="s">
        <v>47</v>
      </c>
    </row>
    <row r="50" spans="1:15" ht="24.9" customHeight="1">
      <c r="A50" s="22">
        <v>48</v>
      </c>
      <c r="B50" s="22">
        <v>26</v>
      </c>
      <c r="C50" s="53" t="s">
        <v>382</v>
      </c>
      <c r="D50" s="19">
        <v>64.849999999999994</v>
      </c>
      <c r="E50" s="19">
        <v>243.4</v>
      </c>
      <c r="F50" s="20">
        <f>(D50-E50)/E50</f>
        <v>-0.73356614626129835</v>
      </c>
      <c r="G50" s="21">
        <v>7</v>
      </c>
      <c r="H50" s="22">
        <v>2</v>
      </c>
      <c r="I50" s="22">
        <f>G50/H50</f>
        <v>3.5</v>
      </c>
      <c r="J50" s="21">
        <v>2</v>
      </c>
      <c r="K50" s="21">
        <v>8</v>
      </c>
      <c r="L50" s="19">
        <v>31511.21</v>
      </c>
      <c r="M50" s="21">
        <v>4289</v>
      </c>
      <c r="N50" s="23">
        <v>46104</v>
      </c>
      <c r="O50" s="29" t="s">
        <v>47</v>
      </c>
    </row>
    <row r="51" spans="1:15" ht="24.9" customHeight="1">
      <c r="A51" s="22">
        <v>49</v>
      </c>
      <c r="B51" s="22">
        <v>47</v>
      </c>
      <c r="C51" s="53" t="s">
        <v>295</v>
      </c>
      <c r="D51" s="19">
        <v>60</v>
      </c>
      <c r="E51" s="19">
        <v>42</v>
      </c>
      <c r="F51" s="20">
        <f>(D51-E51)/E51</f>
        <v>0.42857142857142855</v>
      </c>
      <c r="G51" s="21">
        <v>10</v>
      </c>
      <c r="H51" s="22">
        <v>1</v>
      </c>
      <c r="I51" s="22">
        <f>G51/H51</f>
        <v>10</v>
      </c>
      <c r="J51" s="21">
        <v>1</v>
      </c>
      <c r="K51" s="21">
        <v>8</v>
      </c>
      <c r="L51" s="19">
        <v>9245.5999999999985</v>
      </c>
      <c r="M51" s="21">
        <v>1205</v>
      </c>
      <c r="N51" s="23">
        <v>46104</v>
      </c>
      <c r="O51" s="29" t="s">
        <v>47</v>
      </c>
    </row>
    <row r="52" spans="1:15" ht="24.9" customHeight="1">
      <c r="A52" s="22">
        <v>50</v>
      </c>
      <c r="B52" s="22">
        <v>18</v>
      </c>
      <c r="C52" s="18" t="s">
        <v>288</v>
      </c>
      <c r="D52" s="19">
        <v>54</v>
      </c>
      <c r="E52" s="19">
        <v>1005.6700000000001</v>
      </c>
      <c r="F52" s="20">
        <f>(D52-E52)/E52</f>
        <v>-0.94630445374725303</v>
      </c>
      <c r="G52" s="21">
        <v>12</v>
      </c>
      <c r="H52" s="22">
        <v>1</v>
      </c>
      <c r="I52" s="22">
        <v>12</v>
      </c>
      <c r="J52" s="21">
        <v>1</v>
      </c>
      <c r="K52" s="21" t="s">
        <v>53</v>
      </c>
      <c r="L52" s="19">
        <v>1060</v>
      </c>
      <c r="M52" s="21">
        <v>177</v>
      </c>
      <c r="N52" s="23">
        <v>46143</v>
      </c>
      <c r="O52" s="29" t="s">
        <v>54</v>
      </c>
    </row>
    <row r="53" spans="1:15" ht="24.9" customHeight="1">
      <c r="A53" s="22">
        <v>51</v>
      </c>
      <c r="B53" s="22">
        <v>34</v>
      </c>
      <c r="C53" s="18" t="s">
        <v>86</v>
      </c>
      <c r="D53" s="19">
        <v>49.6</v>
      </c>
      <c r="E53" s="19">
        <v>170.7</v>
      </c>
      <c r="F53" s="20">
        <f>(D53-E53)/E53</f>
        <v>-0.70943175161101346</v>
      </c>
      <c r="G53" s="21">
        <v>10</v>
      </c>
      <c r="H53" s="22">
        <v>1</v>
      </c>
      <c r="I53" s="22">
        <f t="shared" ref="I53:I58" si="5">G53/H53</f>
        <v>10</v>
      </c>
      <c r="J53" s="21">
        <v>1</v>
      </c>
      <c r="K53" s="21" t="s">
        <v>53</v>
      </c>
      <c r="L53" s="19">
        <v>40902.199999999997</v>
      </c>
      <c r="M53" s="21">
        <v>6494</v>
      </c>
      <c r="N53" s="23">
        <v>46038</v>
      </c>
      <c r="O53" s="29" t="s">
        <v>272</v>
      </c>
    </row>
    <row r="54" spans="1:15" ht="24.9" customHeight="1">
      <c r="A54" s="22">
        <v>52</v>
      </c>
      <c r="B54" s="22" t="s">
        <v>53</v>
      </c>
      <c r="C54" s="18" t="s">
        <v>186</v>
      </c>
      <c r="D54" s="19">
        <v>44.8</v>
      </c>
      <c r="E54" s="19" t="s">
        <v>53</v>
      </c>
      <c r="F54" s="20" t="s">
        <v>53</v>
      </c>
      <c r="G54" s="21">
        <v>8</v>
      </c>
      <c r="H54" s="22">
        <v>1</v>
      </c>
      <c r="I54" s="22">
        <f t="shared" si="5"/>
        <v>8</v>
      </c>
      <c r="J54" s="21">
        <v>1</v>
      </c>
      <c r="K54" s="21" t="s">
        <v>53</v>
      </c>
      <c r="L54" s="19">
        <v>20567.02</v>
      </c>
      <c r="M54" s="21">
        <v>3740</v>
      </c>
      <c r="N54" s="23">
        <v>46101</v>
      </c>
      <c r="O54" s="29" t="s">
        <v>44</v>
      </c>
    </row>
    <row r="55" spans="1:15" ht="24.9" customHeight="1">
      <c r="A55" s="22">
        <v>53</v>
      </c>
      <c r="B55" s="22">
        <v>33</v>
      </c>
      <c r="C55" s="53" t="s">
        <v>199</v>
      </c>
      <c r="D55" s="19">
        <v>35</v>
      </c>
      <c r="E55" s="19">
        <v>172.14</v>
      </c>
      <c r="F55" s="20">
        <f>(D55-E55)/E55</f>
        <v>-0.79667712327175555</v>
      </c>
      <c r="G55" s="21">
        <v>6</v>
      </c>
      <c r="H55" s="22">
        <v>1</v>
      </c>
      <c r="I55" s="22">
        <f t="shared" si="5"/>
        <v>6</v>
      </c>
      <c r="J55" s="21">
        <v>1</v>
      </c>
      <c r="K55" s="21">
        <v>8</v>
      </c>
      <c r="L55" s="19">
        <v>2231.2399999999998</v>
      </c>
      <c r="M55" s="21">
        <v>401</v>
      </c>
      <c r="N55" s="23">
        <v>46104</v>
      </c>
      <c r="O55" s="29" t="s">
        <v>47</v>
      </c>
    </row>
    <row r="56" spans="1:15" ht="24.9" customHeight="1">
      <c r="A56" s="22">
        <v>54</v>
      </c>
      <c r="B56" s="22" t="s">
        <v>53</v>
      </c>
      <c r="C56" s="18" t="s">
        <v>209</v>
      </c>
      <c r="D56" s="19">
        <v>20.65</v>
      </c>
      <c r="E56" s="19" t="s">
        <v>53</v>
      </c>
      <c r="F56" s="20" t="s">
        <v>53</v>
      </c>
      <c r="G56" s="21">
        <v>3</v>
      </c>
      <c r="H56" s="22">
        <v>1</v>
      </c>
      <c r="I56" s="22">
        <f t="shared" si="5"/>
        <v>3</v>
      </c>
      <c r="J56" s="21">
        <v>1</v>
      </c>
      <c r="K56" s="21" t="s">
        <v>53</v>
      </c>
      <c r="L56" s="19">
        <v>3079.0300000000007</v>
      </c>
      <c r="M56" s="21">
        <v>443</v>
      </c>
      <c r="N56" s="23">
        <v>46104</v>
      </c>
      <c r="O56" s="29" t="s">
        <v>47</v>
      </c>
    </row>
    <row r="57" spans="1:15" ht="24.9" customHeight="1">
      <c r="A57" s="22">
        <v>55</v>
      </c>
      <c r="B57" s="22">
        <v>43</v>
      </c>
      <c r="C57" s="18" t="s">
        <v>205</v>
      </c>
      <c r="D57" s="19">
        <v>16.2</v>
      </c>
      <c r="E57" s="19">
        <v>72.5</v>
      </c>
      <c r="F57" s="20">
        <f>(D57-E57)/E57</f>
        <v>-0.77655172413793094</v>
      </c>
      <c r="G57" s="21">
        <v>3</v>
      </c>
      <c r="H57" s="22">
        <v>1</v>
      </c>
      <c r="I57" s="22">
        <f t="shared" si="5"/>
        <v>3</v>
      </c>
      <c r="J57" s="21">
        <v>1</v>
      </c>
      <c r="K57" s="21" t="s">
        <v>53</v>
      </c>
      <c r="L57" s="19">
        <v>324.55</v>
      </c>
      <c r="M57" s="21">
        <v>52</v>
      </c>
      <c r="N57" s="23">
        <v>46104</v>
      </c>
      <c r="O57" s="29" t="s">
        <v>47</v>
      </c>
    </row>
    <row r="58" spans="1:15" ht="24.9" customHeight="1">
      <c r="A58" s="22">
        <v>56</v>
      </c>
      <c r="B58" s="22">
        <v>42</v>
      </c>
      <c r="C58" s="53" t="s">
        <v>198</v>
      </c>
      <c r="D58" s="19">
        <v>12</v>
      </c>
      <c r="E58" s="19">
        <v>78.48</v>
      </c>
      <c r="F58" s="20">
        <f>(D58-E58)/E58</f>
        <v>-0.84709480122324154</v>
      </c>
      <c r="G58" s="21">
        <v>2</v>
      </c>
      <c r="H58" s="22">
        <v>1</v>
      </c>
      <c r="I58" s="22">
        <f t="shared" si="5"/>
        <v>2</v>
      </c>
      <c r="J58" s="21">
        <v>1</v>
      </c>
      <c r="K58" s="21">
        <v>8</v>
      </c>
      <c r="L58" s="19">
        <v>5426.2399999999989</v>
      </c>
      <c r="M58" s="21">
        <v>778</v>
      </c>
      <c r="N58" s="23">
        <v>46104</v>
      </c>
      <c r="O58" s="29" t="s">
        <v>47</v>
      </c>
    </row>
    <row r="59" spans="1:15" ht="24.9" customHeight="1">
      <c r="A59" s="41"/>
      <c r="B59" s="60"/>
      <c r="C59" s="61" t="s">
        <v>299</v>
      </c>
      <c r="D59" s="36">
        <f>SUBTOTAL(109,Table1324567891011121314151617181920[Pajamos 
(GBO)])</f>
        <v>554289.65000000014</v>
      </c>
      <c r="E59" s="36" t="s">
        <v>290</v>
      </c>
      <c r="F59" s="38">
        <f>(D59-E59)/E59</f>
        <v>3.2196741154562641E-2</v>
      </c>
      <c r="G59" s="39">
        <f>SUBTOTAL(109,Table1324567891011121314151617181920[Žiūrovų sk. 
(ADM)])</f>
        <v>73079</v>
      </c>
      <c r="H59" s="41"/>
      <c r="I59" s="41"/>
      <c r="J59" s="62"/>
      <c r="K59" s="62"/>
      <c r="L59" s="63"/>
      <c r="M59" s="62"/>
      <c r="N59" s="64"/>
      <c r="O59" s="65" t="s">
        <v>15</v>
      </c>
    </row>
    <row r="60" spans="1:15">
      <c r="F60" s="68"/>
      <c r="L60" s="70"/>
    </row>
    <row r="61" spans="1:15">
      <c r="F61" s="68"/>
      <c r="L61" s="70"/>
    </row>
    <row r="62" spans="1:15">
      <c r="F62" s="68"/>
      <c r="L62" s="70"/>
    </row>
    <row r="63" spans="1:15">
      <c r="F63" s="68"/>
      <c r="L63" s="70"/>
    </row>
    <row r="64" spans="1:15">
      <c r="F64" s="68"/>
      <c r="L64" s="70"/>
    </row>
    <row r="65" spans="1:19">
      <c r="F65" s="68"/>
      <c r="L65" s="70"/>
    </row>
    <row r="66" spans="1:19">
      <c r="F66" s="68"/>
      <c r="L66" s="70"/>
    </row>
    <row r="67" spans="1:19">
      <c r="F67" s="68"/>
      <c r="L67" s="70"/>
    </row>
    <row r="68" spans="1:19">
      <c r="F68" s="68"/>
      <c r="L68" s="70"/>
    </row>
    <row r="69" spans="1:19" s="69" customFormat="1">
      <c r="A69" s="66"/>
      <c r="B69" s="26"/>
      <c r="C69" s="26"/>
      <c r="D69" s="67"/>
      <c r="E69" s="67"/>
      <c r="F69" s="68"/>
      <c r="H69" s="66"/>
      <c r="I69" s="26"/>
      <c r="L69" s="70"/>
      <c r="N69" s="71"/>
      <c r="O69" s="72"/>
      <c r="P69" s="26"/>
      <c r="Q69" s="26"/>
      <c r="R69" s="26"/>
      <c r="S69" s="26"/>
    </row>
    <row r="70" spans="1:19" s="69" customFormat="1">
      <c r="A70" s="66"/>
      <c r="B70" s="26"/>
      <c r="C70" s="26"/>
      <c r="D70" s="67"/>
      <c r="E70" s="67"/>
      <c r="F70" s="68"/>
      <c r="H70" s="66"/>
      <c r="I70" s="26"/>
      <c r="L70" s="70"/>
      <c r="N70" s="71"/>
      <c r="O70" s="72"/>
      <c r="P70" s="26"/>
      <c r="Q70" s="26"/>
      <c r="R70" s="26"/>
      <c r="S70" s="26"/>
    </row>
    <row r="71" spans="1:19" s="69" customFormat="1">
      <c r="A71" s="66"/>
      <c r="B71" s="26"/>
      <c r="C71" s="26"/>
      <c r="D71" s="67"/>
      <c r="E71" s="67"/>
      <c r="F71" s="68"/>
      <c r="H71" s="66"/>
      <c r="I71" s="26"/>
      <c r="L71" s="70"/>
      <c r="N71" s="71"/>
      <c r="O71" s="72"/>
      <c r="P71" s="26"/>
      <c r="Q71" s="26"/>
      <c r="R71" s="26"/>
      <c r="S71" s="26"/>
    </row>
    <row r="72" spans="1:19" s="69" customFormat="1">
      <c r="A72" s="66"/>
      <c r="B72" s="26"/>
      <c r="C72" s="26"/>
      <c r="D72" s="67"/>
      <c r="E72" s="67"/>
      <c r="F72" s="68"/>
      <c r="H72" s="66"/>
      <c r="I72" s="26"/>
      <c r="L72" s="70"/>
      <c r="N72" s="71"/>
      <c r="O72" s="72"/>
      <c r="P72" s="26"/>
      <c r="Q72" s="26"/>
      <c r="R72" s="26"/>
      <c r="S72" s="26"/>
    </row>
    <row r="73" spans="1:19" s="69" customFormat="1">
      <c r="A73" s="66"/>
      <c r="B73" s="26"/>
      <c r="C73" s="26"/>
      <c r="D73" s="67"/>
      <c r="E73" s="67"/>
      <c r="F73" s="68"/>
      <c r="H73" s="66"/>
      <c r="I73" s="26"/>
      <c r="L73" s="67"/>
      <c r="N73" s="71"/>
      <c r="O73" s="72"/>
      <c r="P73" s="26"/>
      <c r="Q73" s="26"/>
      <c r="R73" s="26"/>
      <c r="S73" s="26"/>
    </row>
    <row r="74" spans="1:19" s="69" customFormat="1">
      <c r="A74" s="66"/>
      <c r="B74" s="26"/>
      <c r="C74" s="26"/>
      <c r="D74" s="67"/>
      <c r="E74" s="67"/>
      <c r="F74" s="68"/>
      <c r="H74" s="66"/>
      <c r="I74" s="26"/>
      <c r="L74" s="67"/>
      <c r="N74" s="71"/>
      <c r="O74" s="72"/>
      <c r="P74" s="26"/>
      <c r="Q74" s="26"/>
      <c r="R74" s="26"/>
      <c r="S74" s="26"/>
    </row>
    <row r="75" spans="1:19" s="69" customFormat="1">
      <c r="A75" s="66"/>
      <c r="B75" s="26"/>
      <c r="C75" s="26"/>
      <c r="D75" s="67"/>
      <c r="E75" s="67"/>
      <c r="F75" s="68"/>
      <c r="H75" s="66"/>
      <c r="I75" s="26"/>
      <c r="L75" s="67"/>
      <c r="N75" s="71"/>
      <c r="O75" s="72"/>
      <c r="P75" s="26"/>
      <c r="Q75" s="26"/>
      <c r="R75" s="26"/>
      <c r="S75" s="26"/>
    </row>
    <row r="76" spans="1:19" s="69" customFormat="1">
      <c r="A76" s="66"/>
      <c r="B76" s="26"/>
      <c r="C76" s="26"/>
      <c r="D76" s="67"/>
      <c r="E76" s="67"/>
      <c r="F76" s="68"/>
      <c r="H76" s="66"/>
      <c r="I76" s="26"/>
      <c r="L76" s="67"/>
      <c r="N76" s="71"/>
      <c r="O76" s="72"/>
      <c r="P76" s="26"/>
      <c r="Q76" s="26"/>
      <c r="R76" s="26"/>
      <c r="S76" s="26"/>
    </row>
    <row r="77" spans="1:19"/>
    <row r="78" spans="1:19"/>
    <row r="79" spans="1:19"/>
    <row r="80" spans="1:19"/>
    <row r="81" spans="2:19"/>
    <row r="82" spans="2:19"/>
    <row r="83" spans="2:19"/>
    <row r="84" spans="2:19"/>
    <row r="85" spans="2:19"/>
    <row r="86" spans="2:19" s="66" customFormat="1">
      <c r="B86" s="26"/>
      <c r="C86" s="26"/>
      <c r="D86" s="67"/>
      <c r="E86" s="67"/>
      <c r="F86" s="26"/>
      <c r="G86" s="69"/>
      <c r="I86" s="26"/>
      <c r="J86" s="69"/>
      <c r="K86" s="69"/>
      <c r="L86" s="67"/>
      <c r="M86" s="69"/>
      <c r="N86" s="71"/>
      <c r="O86" s="72"/>
      <c r="P86" s="26"/>
      <c r="Q86" s="26"/>
      <c r="R86" s="26"/>
      <c r="S86" s="26"/>
    </row>
    <row r="87" spans="2:19" s="66" customFormat="1">
      <c r="B87" s="26"/>
      <c r="C87" s="26"/>
      <c r="D87" s="67"/>
      <c r="E87" s="67"/>
      <c r="F87" s="26"/>
      <c r="G87" s="69"/>
      <c r="I87" s="26"/>
      <c r="J87" s="69"/>
      <c r="K87" s="69"/>
      <c r="L87" s="67"/>
      <c r="M87" s="69"/>
      <c r="N87" s="71"/>
      <c r="O87" s="72"/>
      <c r="P87" s="26"/>
      <c r="Q87" s="26"/>
      <c r="R87" s="26"/>
      <c r="S87" s="26"/>
    </row>
    <row r="88" spans="2:19" s="66" customFormat="1">
      <c r="B88" s="26"/>
      <c r="C88" s="26"/>
      <c r="D88" s="67"/>
      <c r="E88" s="67"/>
      <c r="F88" s="26"/>
      <c r="G88" s="69"/>
      <c r="I88" s="26"/>
      <c r="J88" s="69"/>
      <c r="K88" s="69"/>
      <c r="L88" s="67"/>
      <c r="M88" s="69"/>
      <c r="N88" s="71"/>
      <c r="O88" s="72"/>
      <c r="P88" s="26"/>
      <c r="Q88" s="26"/>
      <c r="R88" s="26"/>
      <c r="S88" s="26"/>
    </row>
    <row r="89" spans="2:19" s="66" customFormat="1">
      <c r="B89" s="26"/>
      <c r="C89" s="26"/>
      <c r="D89" s="67"/>
      <c r="E89" s="67"/>
      <c r="F89" s="26"/>
      <c r="G89" s="69"/>
      <c r="I89" s="26"/>
      <c r="J89" s="69"/>
      <c r="K89" s="69"/>
      <c r="L89" s="67"/>
      <c r="M89" s="69"/>
      <c r="N89" s="71"/>
      <c r="O89" s="72"/>
      <c r="P89" s="26"/>
      <c r="Q89" s="26"/>
      <c r="R89" s="26"/>
      <c r="S89" s="26"/>
    </row>
    <row r="90" spans="2:19" s="66" customFormat="1">
      <c r="B90" s="26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2:19" s="66" customFormat="1">
      <c r="B91" s="26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2:19" s="66" customFormat="1">
      <c r="B92" s="26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2:19" s="66" customFormat="1">
      <c r="B93" s="26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2:19" s="66" customFormat="1">
      <c r="B94" s="26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2:19" s="66" customFormat="1">
      <c r="B95" s="26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2:19" s="66" customFormat="1">
      <c r="B96" s="26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2:19" s="66" customFormat="1">
      <c r="B97" s="26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2:19" s="66" customFormat="1">
      <c r="B98" s="26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2:19" s="66" customFormat="1">
      <c r="B99" s="26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2:19" s="66" customFormat="1">
      <c r="B100" s="26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2:19" s="66" customFormat="1">
      <c r="B101" s="26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2:19" s="66" customFormat="1">
      <c r="B102" s="26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2:19" s="66" customFormat="1">
      <c r="B103" s="26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2:19" s="66" customFormat="1">
      <c r="B104" s="26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2:19" s="66" customFormat="1">
      <c r="B105" s="26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2:19" s="66" customFormat="1">
      <c r="B106" s="26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2:19" s="66" customFormat="1">
      <c r="B107" s="26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2:19" s="66" customFormat="1">
      <c r="B108" s="26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2:19" s="66" customFormat="1">
      <c r="B109" s="26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2:19" s="66" customFormat="1">
      <c r="B110" s="26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2:19" s="66" customFormat="1">
      <c r="B111" s="26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2:19" s="66" customFormat="1">
      <c r="B112" s="26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2:19" s="66" customFormat="1">
      <c r="B113" s="26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2:19" s="66" customFormat="1">
      <c r="B114" s="26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2:19" s="66" customFormat="1">
      <c r="B115" s="26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2:19" s="66" customFormat="1">
      <c r="B116" s="26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2:19" s="66" customFormat="1">
      <c r="B117" s="26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2:19" s="66" customFormat="1">
      <c r="B118" s="26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2:19" s="66" customFormat="1">
      <c r="B119" s="26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2:19" s="66" customFormat="1">
      <c r="B120" s="26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2:19" s="66" customFormat="1">
      <c r="B121" s="26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2:19" s="66" customFormat="1">
      <c r="B122" s="26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2:19" s="66" customFormat="1">
      <c r="B123" s="26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2:19" s="66" customFormat="1">
      <c r="B124" s="26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2:19" s="66" customFormat="1">
      <c r="B125" s="26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2:19" s="66" customFormat="1">
      <c r="B126" s="26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2:19" s="66" customFormat="1">
      <c r="B127" s="26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2:19" s="66" customFormat="1">
      <c r="B128" s="26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2:19" s="66" customFormat="1">
      <c r="B129" s="26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2:19" s="66" customFormat="1">
      <c r="B130" s="26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2:19" s="66" customFormat="1">
      <c r="B131" s="26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2:19" s="66" customFormat="1">
      <c r="B132" s="26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2:19" s="66" customFormat="1">
      <c r="B133" s="26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2:19" s="66" customFormat="1">
      <c r="B134" s="26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2:19" s="66" customFormat="1">
      <c r="B135" s="26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2:19" s="66" customFormat="1">
      <c r="B136" s="26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2:19" s="66" customFormat="1">
      <c r="B137" s="26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2:19" s="66" customFormat="1">
      <c r="B138" s="26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2:19" s="66" customFormat="1">
      <c r="B139" s="26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2:19" s="66" customFormat="1">
      <c r="B140" s="26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2:19" s="66" customFormat="1">
      <c r="B141" s="26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2:19" s="66" customFormat="1">
      <c r="B142" s="26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2:19" s="66" customFormat="1">
      <c r="B143" s="26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2:19" s="66" customFormat="1">
      <c r="B144" s="26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2:19" s="66" customFormat="1">
      <c r="B145" s="26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2:19" s="66" customFormat="1">
      <c r="B146" s="26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2:19" s="66" customFormat="1">
      <c r="B147" s="26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2:19" s="66" customFormat="1">
      <c r="B148" s="26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2:19" s="66" customFormat="1">
      <c r="B149" s="26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2:19" s="66" customFormat="1">
      <c r="B150" s="26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2:19" s="66" customFormat="1">
      <c r="B151" s="26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2:19" s="66" customFormat="1">
      <c r="B152" s="26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2:19" s="66" customFormat="1">
      <c r="B153" s="26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2:19" s="66" customFormat="1">
      <c r="B154" s="26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2:19" s="66" customFormat="1">
      <c r="B155" s="26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2:19" s="66" customFormat="1">
      <c r="B156" s="26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2:19" s="66" customFormat="1">
      <c r="B157" s="26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2:19" s="66" customFormat="1">
      <c r="B158" s="26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2:19" s="66" customFormat="1">
      <c r="B159" s="26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2:19" s="66" customFormat="1">
      <c r="B160" s="26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2:19" s="66" customFormat="1">
      <c r="B161" s="26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2:19" s="66" customFormat="1">
      <c r="B162" s="26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2:19" s="66" customFormat="1">
      <c r="B163" s="26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2:19" s="66" customFormat="1">
      <c r="B164" s="26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2:19" s="66" customFormat="1">
      <c r="B165" s="26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2:19" s="66" customFormat="1">
      <c r="B166" s="26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2:19" s="66" customFormat="1">
      <c r="B167" s="26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2:19" s="66" customFormat="1">
      <c r="B168" s="26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2:19" s="66" customFormat="1">
      <c r="B169" s="26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2:19" s="66" customFormat="1">
      <c r="B170" s="26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2:19" s="66" customFormat="1">
      <c r="B171" s="26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2:19" s="66" customFormat="1">
      <c r="B172" s="26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2:19" s="66" customFormat="1">
      <c r="B173" s="26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2:19" s="66" customFormat="1">
      <c r="B174" s="26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2:19" s="66" customFormat="1">
      <c r="B175" s="26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2:19" s="66" customFormat="1">
      <c r="B176" s="26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2:19" s="66" customFormat="1">
      <c r="B177" s="26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2:19" s="66" customFormat="1">
      <c r="B178" s="26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2:19" s="66" customFormat="1">
      <c r="B179" s="26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2:19" s="66" customFormat="1">
      <c r="B180" s="26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2:19" s="66" customFormat="1">
      <c r="B181" s="26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2:19" s="66" customFormat="1">
      <c r="B182" s="26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2:19" s="66" customFormat="1">
      <c r="B183" s="26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2:19" s="66" customFormat="1">
      <c r="B184" s="26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2:19" s="66" customFormat="1">
      <c r="B185" s="26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2:19" s="66" customFormat="1">
      <c r="B186" s="26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2:19" s="66" customFormat="1">
      <c r="B187" s="26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2:19" s="66" customFormat="1">
      <c r="B188" s="26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2:19" s="66" customFormat="1">
      <c r="B189" s="26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2:19" s="66" customFormat="1">
      <c r="B190" s="26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2:19" s="66" customFormat="1">
      <c r="B191" s="26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2:19" s="66" customFormat="1">
      <c r="B192" s="26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2:19" s="66" customFormat="1">
      <c r="B193" s="26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2:19" s="66" customFormat="1">
      <c r="B194" s="26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2:19" s="66" customFormat="1">
      <c r="B195" s="26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2:19" s="66" customFormat="1">
      <c r="B196" s="26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2:19" s="66" customFormat="1">
      <c r="B197" s="26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2:19" s="66" customFormat="1">
      <c r="B198" s="26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2:19" s="66" customFormat="1">
      <c r="B199" s="26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2:19" s="66" customFormat="1">
      <c r="B200" s="26"/>
      <c r="C200" s="26"/>
      <c r="D200" s="67"/>
      <c r="E200" s="67"/>
      <c r="F200" s="26"/>
      <c r="G200" s="69"/>
      <c r="I200" s="26"/>
      <c r="J200" s="69"/>
      <c r="K200" s="69"/>
      <c r="L200" s="67"/>
      <c r="M200" s="69"/>
      <c r="N200" s="71"/>
      <c r="O200" s="72"/>
      <c r="P200" s="26"/>
      <c r="Q200" s="26"/>
      <c r="R200" s="26"/>
      <c r="S200" s="26"/>
    </row>
    <row r="201" spans="2:19" s="66" customFormat="1">
      <c r="B201" s="26"/>
      <c r="C201" s="26"/>
      <c r="D201" s="67"/>
      <c r="E201" s="67"/>
      <c r="F201" s="26"/>
      <c r="G201" s="69"/>
      <c r="I201" s="26"/>
      <c r="J201" s="69"/>
      <c r="K201" s="69"/>
      <c r="L201" s="67"/>
      <c r="M201" s="69"/>
      <c r="N201" s="71"/>
      <c r="O201" s="72"/>
      <c r="P201" s="26"/>
      <c r="Q201" s="26"/>
      <c r="R201" s="26"/>
      <c r="S201" s="26"/>
    </row>
    <row r="202" spans="2:19" s="66" customFormat="1">
      <c r="B202" s="26"/>
      <c r="C202" s="26"/>
      <c r="D202" s="67"/>
      <c r="E202" s="67"/>
      <c r="F202" s="26"/>
      <c r="G202" s="69"/>
      <c r="I202" s="26"/>
      <c r="J202" s="69"/>
      <c r="K202" s="69"/>
      <c r="L202" s="67"/>
      <c r="M202" s="69"/>
      <c r="N202" s="71"/>
      <c r="O202" s="72"/>
      <c r="P202" s="26"/>
      <c r="Q202" s="26"/>
      <c r="R202" s="26"/>
      <c r="S202" s="26"/>
    </row>
    <row r="203" spans="2:19" s="66" customFormat="1">
      <c r="B203" s="26"/>
      <c r="C203" s="26"/>
      <c r="D203" s="67"/>
      <c r="E203" s="67"/>
      <c r="F203" s="26"/>
      <c r="G203" s="69"/>
      <c r="I203" s="26"/>
      <c r="J203" s="69"/>
      <c r="K203" s="69"/>
      <c r="L203" s="67"/>
      <c r="M203" s="69"/>
      <c r="N203" s="71"/>
      <c r="O203" s="72"/>
      <c r="P203" s="26"/>
      <c r="Q203" s="26"/>
      <c r="R203" s="26"/>
      <c r="S203" s="26"/>
    </row>
    <row r="204" spans="2:19" s="66" customFormat="1">
      <c r="B204" s="26"/>
      <c r="C204" s="26"/>
      <c r="D204" s="67"/>
      <c r="E204" s="67"/>
      <c r="F204" s="26"/>
      <c r="G204" s="69"/>
      <c r="I204" s="26"/>
      <c r="J204" s="69"/>
      <c r="K204" s="69"/>
      <c r="L204" s="67"/>
      <c r="M204" s="69"/>
      <c r="N204" s="71"/>
      <c r="O204" s="72"/>
      <c r="P204" s="26"/>
      <c r="Q204" s="26"/>
      <c r="R204" s="26"/>
      <c r="S204" s="26"/>
    </row>
    <row r="205" spans="2:19" s="66" customFormat="1">
      <c r="B205" s="26"/>
      <c r="C205" s="26"/>
      <c r="D205" s="67"/>
      <c r="E205" s="67"/>
      <c r="F205" s="26"/>
      <c r="G205" s="69"/>
      <c r="I205" s="26"/>
      <c r="J205" s="69"/>
      <c r="K205" s="69"/>
      <c r="L205" s="67"/>
      <c r="M205" s="69"/>
      <c r="N205" s="71"/>
      <c r="O205" s="72"/>
      <c r="P205" s="26"/>
      <c r="Q205" s="26"/>
      <c r="R205" s="26"/>
      <c r="S205" s="26"/>
    </row>
    <row r="206" spans="2:19" s="66" customFormat="1">
      <c r="B206" s="26"/>
      <c r="C206" s="26"/>
      <c r="D206" s="67"/>
      <c r="E206" s="67"/>
      <c r="F206" s="26"/>
      <c r="G206" s="69"/>
      <c r="I206" s="26"/>
      <c r="J206" s="69"/>
      <c r="K206" s="69"/>
      <c r="L206" s="67"/>
      <c r="M206" s="69"/>
      <c r="N206" s="71"/>
      <c r="O206" s="72"/>
      <c r="P206" s="26"/>
      <c r="Q206" s="26"/>
      <c r="R206" s="26"/>
      <c r="S206" s="26"/>
    </row>
    <row r="207" spans="2:19" s="66" customFormat="1">
      <c r="B207" s="26"/>
      <c r="C207" s="26"/>
      <c r="D207" s="67"/>
      <c r="E207" s="67"/>
      <c r="F207" s="26"/>
      <c r="G207" s="69"/>
      <c r="I207" s="26"/>
      <c r="J207" s="69"/>
      <c r="K207" s="69"/>
      <c r="L207" s="67"/>
      <c r="M207" s="69"/>
      <c r="N207" s="71"/>
      <c r="O207" s="72"/>
      <c r="P207" s="26"/>
      <c r="Q207" s="26"/>
      <c r="R207" s="26"/>
      <c r="S207" s="26"/>
    </row>
    <row r="208" spans="2:19" s="66" customFormat="1">
      <c r="B208" s="26"/>
      <c r="C208" s="26"/>
      <c r="D208" s="67"/>
      <c r="E208" s="67"/>
      <c r="F208" s="26"/>
      <c r="G208" s="69"/>
      <c r="I208" s="26"/>
      <c r="J208" s="69"/>
      <c r="K208" s="69"/>
      <c r="L208" s="67"/>
      <c r="M208" s="69"/>
      <c r="N208" s="71"/>
      <c r="O208" s="72"/>
      <c r="P208" s="26"/>
      <c r="Q208" s="26"/>
      <c r="R208" s="26"/>
      <c r="S208" s="26"/>
    </row>
    <row r="209" spans="2:19" s="66" customFormat="1">
      <c r="B209" s="26"/>
      <c r="C209" s="26"/>
      <c r="D209" s="67"/>
      <c r="E209" s="67"/>
      <c r="F209" s="26"/>
      <c r="G209" s="69"/>
      <c r="I209" s="26"/>
      <c r="J209" s="69"/>
      <c r="K209" s="69"/>
      <c r="L209" s="67"/>
      <c r="M209" s="69"/>
      <c r="N209" s="71"/>
      <c r="O209" s="72"/>
      <c r="P209" s="26"/>
      <c r="Q209" s="26"/>
      <c r="R209" s="26"/>
      <c r="S209" s="26"/>
    </row>
    <row r="210" spans="2:19" s="66" customFormat="1">
      <c r="B210" s="26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2:19" s="66" customFormat="1">
      <c r="B211" s="26"/>
      <c r="C211" s="26"/>
      <c r="D211" s="67"/>
      <c r="E211" s="67"/>
      <c r="F211" s="26"/>
      <c r="G211" s="69"/>
      <c r="I211" s="26"/>
      <c r="J211" s="69"/>
      <c r="K211" s="69"/>
      <c r="L211" s="67"/>
      <c r="M211" s="69"/>
      <c r="N211" s="71"/>
      <c r="O211" s="72"/>
      <c r="P211" s="26"/>
      <c r="Q211" s="26"/>
      <c r="R211" s="26"/>
      <c r="S211" s="26"/>
    </row>
    <row r="212" spans="2:19" s="66" customFormat="1">
      <c r="B212" s="26"/>
      <c r="C212" s="26"/>
      <c r="D212" s="67"/>
      <c r="E212" s="67"/>
      <c r="F212" s="26"/>
      <c r="G212" s="69"/>
      <c r="I212" s="26"/>
      <c r="J212" s="69"/>
      <c r="K212" s="69"/>
      <c r="L212" s="67"/>
      <c r="M212" s="69"/>
      <c r="N212" s="71"/>
      <c r="O212" s="72"/>
      <c r="P212" s="26"/>
      <c r="Q212" s="26"/>
      <c r="R212" s="26"/>
      <c r="S212" s="26"/>
    </row>
    <row r="213" spans="2:19" s="66" customFormat="1">
      <c r="B213" s="26"/>
      <c r="C213" s="26"/>
      <c r="D213" s="67"/>
      <c r="E213" s="67"/>
      <c r="F213" s="26"/>
      <c r="G213" s="69"/>
      <c r="I213" s="26"/>
      <c r="J213" s="69"/>
      <c r="K213" s="69"/>
      <c r="L213" s="67"/>
      <c r="M213" s="69"/>
      <c r="N213" s="71"/>
      <c r="O213" s="72"/>
      <c r="P213" s="26"/>
      <c r="Q213" s="26"/>
      <c r="R213" s="26"/>
      <c r="S213" s="26"/>
    </row>
    <row r="214" spans="2:19" s="66" customFormat="1">
      <c r="B214" s="26"/>
      <c r="C214" s="26"/>
      <c r="D214" s="67"/>
      <c r="E214" s="67"/>
      <c r="F214" s="26"/>
      <c r="G214" s="69"/>
      <c r="I214" s="26"/>
      <c r="J214" s="69"/>
      <c r="K214" s="69"/>
      <c r="L214" s="67"/>
      <c r="M214" s="69"/>
      <c r="N214" s="71"/>
      <c r="O214" s="72"/>
      <c r="P214" s="26"/>
      <c r="Q214" s="26"/>
      <c r="R214" s="26"/>
      <c r="S214" s="26"/>
    </row>
    <row r="215" spans="2:19" s="66" customFormat="1">
      <c r="B215" s="26"/>
      <c r="C215" s="26"/>
      <c r="D215" s="67"/>
      <c r="E215" s="67"/>
      <c r="F215" s="26"/>
      <c r="G215" s="69"/>
      <c r="I215" s="26"/>
      <c r="J215" s="69"/>
      <c r="K215" s="69"/>
      <c r="L215" s="67"/>
      <c r="M215" s="69"/>
      <c r="N215" s="71"/>
      <c r="O215" s="72"/>
      <c r="P215" s="26"/>
      <c r="Q215" s="26"/>
      <c r="R215" s="26"/>
      <c r="S215" s="26"/>
    </row>
    <row r="216" spans="2:19" s="66" customFormat="1">
      <c r="B216" s="26"/>
      <c r="C216" s="26"/>
      <c r="D216" s="67"/>
      <c r="E216" s="67"/>
      <c r="F216" s="26"/>
      <c r="G216" s="69"/>
      <c r="I216" s="26"/>
      <c r="J216" s="69"/>
      <c r="K216" s="69"/>
      <c r="L216" s="67"/>
      <c r="M216" s="69"/>
      <c r="N216" s="71"/>
      <c r="O216" s="72"/>
      <c r="P216" s="26"/>
      <c r="Q216" s="26"/>
      <c r="R216" s="26"/>
      <c r="S216" s="26"/>
    </row>
    <row r="217" spans="2:19" s="66" customFormat="1">
      <c r="B217" s="26"/>
      <c r="C217" s="26"/>
      <c r="D217" s="67"/>
      <c r="E217" s="67"/>
      <c r="F217" s="26"/>
      <c r="G217" s="69"/>
      <c r="I217" s="26"/>
      <c r="J217" s="69"/>
      <c r="K217" s="69"/>
      <c r="L217" s="67"/>
      <c r="M217" s="69"/>
      <c r="N217" s="71"/>
      <c r="O217" s="72"/>
      <c r="P217" s="26"/>
      <c r="Q217" s="26"/>
      <c r="R217" s="26"/>
      <c r="S217" s="26"/>
    </row>
    <row r="218" spans="2:19" s="66" customFormat="1">
      <c r="B218" s="26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2:19" s="66" customFormat="1">
      <c r="B219" s="26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2:19" s="66" customFormat="1">
      <c r="B220" s="26"/>
      <c r="C220" s="26"/>
      <c r="D220" s="67"/>
      <c r="E220" s="67"/>
      <c r="F220" s="26"/>
      <c r="G220" s="69"/>
      <c r="I220" s="26"/>
      <c r="J220" s="69"/>
      <c r="K220" s="69"/>
      <c r="L220" s="67"/>
      <c r="M220" s="69"/>
      <c r="N220" s="71"/>
      <c r="O220" s="72"/>
      <c r="P220" s="26"/>
      <c r="Q220" s="26"/>
      <c r="R220" s="26"/>
      <c r="S220" s="26"/>
    </row>
    <row r="221" spans="2:19" s="66" customFormat="1">
      <c r="B221" s="26"/>
      <c r="C221" s="26"/>
      <c r="D221" s="67"/>
      <c r="E221" s="67"/>
      <c r="F221" s="26"/>
      <c r="G221" s="69"/>
      <c r="I221" s="26"/>
      <c r="J221" s="69"/>
      <c r="K221" s="69"/>
      <c r="L221" s="67"/>
      <c r="M221" s="69"/>
      <c r="N221" s="71"/>
      <c r="O221" s="72"/>
      <c r="P221" s="26"/>
      <c r="Q221" s="26"/>
      <c r="R221" s="26"/>
      <c r="S221" s="26"/>
    </row>
    <row r="222" spans="2:19" s="66" customFormat="1">
      <c r="B222" s="26"/>
      <c r="C222" s="26"/>
      <c r="D222" s="67"/>
      <c r="E222" s="67"/>
      <c r="F222" s="26"/>
      <c r="G222" s="69"/>
      <c r="I222" s="26"/>
      <c r="J222" s="69"/>
      <c r="K222" s="69"/>
      <c r="L222" s="67"/>
      <c r="M222" s="69"/>
      <c r="N222" s="71"/>
      <c r="O222" s="72"/>
      <c r="P222" s="26"/>
      <c r="Q222" s="26"/>
      <c r="R222" s="26"/>
      <c r="S222" s="26"/>
    </row>
    <row r="223" spans="2:19"/>
    <row r="224" spans="2:19"/>
    <row r="225" spans="2:19"/>
    <row r="226" spans="2:19"/>
    <row r="227" spans="2:19"/>
    <row r="228" spans="2:19" s="66" customFormat="1">
      <c r="B228" s="26"/>
      <c r="C228" s="26"/>
      <c r="D228" s="67"/>
      <c r="E228" s="67"/>
      <c r="F228" s="26"/>
      <c r="G228" s="69"/>
      <c r="I228" s="26"/>
      <c r="J228" s="69"/>
      <c r="K228" s="69"/>
      <c r="L228" s="67"/>
      <c r="M228" s="69"/>
      <c r="N228" s="71"/>
      <c r="O228" s="72"/>
      <c r="P228" s="26"/>
      <c r="Q228" s="26"/>
      <c r="R228" s="26"/>
      <c r="S228" s="26"/>
    </row>
    <row r="229" spans="2:19" s="66" customFormat="1">
      <c r="B229" s="26"/>
      <c r="C229" s="26"/>
      <c r="D229" s="67"/>
      <c r="E229" s="67"/>
      <c r="F229" s="26"/>
      <c r="G229" s="69"/>
      <c r="I229" s="26"/>
      <c r="J229" s="69"/>
      <c r="K229" s="69"/>
      <c r="L229" s="67"/>
      <c r="M229" s="69"/>
      <c r="N229" s="71"/>
      <c r="O229" s="72"/>
      <c r="P229" s="26"/>
      <c r="Q229" s="26"/>
      <c r="R229" s="26"/>
      <c r="S229" s="26"/>
    </row>
    <row r="230" spans="2:19" s="66" customFormat="1">
      <c r="B230" s="26"/>
      <c r="C230" s="26"/>
      <c r="D230" s="67"/>
      <c r="E230" s="67"/>
      <c r="F230" s="26"/>
      <c r="G230" s="69"/>
      <c r="I230" s="26"/>
      <c r="J230" s="69"/>
      <c r="K230" s="69"/>
      <c r="L230" s="67"/>
      <c r="M230" s="69"/>
      <c r="N230" s="71"/>
      <c r="O230" s="72"/>
      <c r="P230" s="26"/>
      <c r="Q230" s="26"/>
      <c r="R230" s="26"/>
      <c r="S230" s="26"/>
    </row>
    <row r="231" spans="2:19" s="66" customFormat="1">
      <c r="B231" s="26"/>
      <c r="C231" s="26"/>
      <c r="D231" s="67"/>
      <c r="E231" s="67"/>
      <c r="F231" s="26"/>
      <c r="G231" s="69"/>
      <c r="I231" s="26"/>
      <c r="J231" s="69"/>
      <c r="K231" s="69"/>
      <c r="L231" s="67"/>
      <c r="M231" s="69"/>
      <c r="N231" s="71"/>
      <c r="O231" s="72"/>
      <c r="P231" s="26"/>
      <c r="Q231" s="26"/>
      <c r="R231" s="26"/>
      <c r="S231" s="26"/>
    </row>
    <row r="232" spans="2:19" s="66" customFormat="1">
      <c r="B232" s="26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2:19" s="66" customFormat="1">
      <c r="B233" s="26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2:19" s="66" customFormat="1">
      <c r="B234" s="26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2:19" s="66" customFormat="1">
      <c r="B235" s="26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2:19" s="66" customFormat="1">
      <c r="B236" s="26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2:19" s="66" customFormat="1">
      <c r="B237" s="26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2:19" s="66" customFormat="1">
      <c r="B238" s="26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2:19" s="66" customFormat="1">
      <c r="B239" s="26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2:19" s="66" customFormat="1">
      <c r="B240" s="26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2:19" s="66" customFormat="1">
      <c r="B241" s="26"/>
      <c r="C241" s="26"/>
      <c r="D241" s="67"/>
      <c r="E241" s="67"/>
      <c r="F241" s="26"/>
      <c r="G241" s="69"/>
      <c r="I241" s="26"/>
      <c r="J241" s="69"/>
      <c r="K241" s="69"/>
      <c r="L241" s="67"/>
      <c r="M241" s="69"/>
      <c r="N241" s="71"/>
      <c r="O241" s="72"/>
      <c r="P241" s="26"/>
      <c r="Q241" s="26"/>
      <c r="R241" s="26"/>
      <c r="S241" s="26"/>
    </row>
    <row r="242" spans="2:19" s="66" customFormat="1">
      <c r="B242" s="26"/>
      <c r="C242" s="26"/>
      <c r="D242" s="67"/>
      <c r="E242" s="67"/>
      <c r="F242" s="26"/>
      <c r="G242" s="69"/>
      <c r="I242" s="26"/>
      <c r="J242" s="69"/>
      <c r="K242" s="69"/>
      <c r="L242" s="67"/>
      <c r="M242" s="69"/>
      <c r="N242" s="71"/>
      <c r="O242" s="72"/>
      <c r="P242" s="26"/>
      <c r="Q242" s="26"/>
      <c r="R242" s="26"/>
      <c r="S242" s="26"/>
    </row>
    <row r="243" spans="2:19" s="66" customFormat="1">
      <c r="B243" s="26"/>
      <c r="C243" s="26"/>
      <c r="D243" s="67"/>
      <c r="E243" s="67"/>
      <c r="F243" s="26"/>
      <c r="G243" s="69"/>
      <c r="I243" s="26"/>
      <c r="J243" s="69"/>
      <c r="K243" s="69"/>
      <c r="L243" s="67"/>
      <c r="M243" s="69"/>
      <c r="N243" s="71"/>
      <c r="O243" s="72"/>
      <c r="P243" s="26"/>
      <c r="Q243" s="26"/>
      <c r="R243" s="26"/>
      <c r="S243" s="26"/>
    </row>
    <row r="244" spans="2:19" s="66" customFormat="1">
      <c r="B244" s="26"/>
      <c r="C244" s="26"/>
      <c r="D244" s="67"/>
      <c r="E244" s="67"/>
      <c r="F244" s="26"/>
      <c r="G244" s="69"/>
      <c r="I244" s="26"/>
      <c r="J244" s="69"/>
      <c r="K244" s="69"/>
      <c r="L244" s="67"/>
      <c r="M244" s="69"/>
      <c r="N244" s="71"/>
      <c r="O244" s="72"/>
      <c r="P244" s="26"/>
      <c r="Q244" s="26"/>
      <c r="R244" s="26"/>
      <c r="S244" s="26"/>
    </row>
    <row r="245" spans="2:19" s="66" customFormat="1">
      <c r="B245" s="26"/>
      <c r="C245" s="26"/>
      <c r="D245" s="67"/>
      <c r="E245" s="67"/>
      <c r="F245" s="26"/>
      <c r="G245" s="69"/>
      <c r="I245" s="26"/>
      <c r="J245" s="69"/>
      <c r="K245" s="69"/>
      <c r="L245" s="67"/>
      <c r="M245" s="69"/>
      <c r="N245" s="71"/>
      <c r="O245" s="72"/>
      <c r="P245" s="26"/>
      <c r="Q245" s="26"/>
      <c r="R245" s="26"/>
      <c r="S245" s="26"/>
    </row>
    <row r="246" spans="2:19" s="66" customFormat="1">
      <c r="B246" s="26"/>
      <c r="C246" s="26"/>
      <c r="D246" s="67"/>
      <c r="E246" s="67"/>
      <c r="F246" s="26"/>
      <c r="G246" s="69"/>
      <c r="I246" s="26"/>
      <c r="J246" s="69"/>
      <c r="K246" s="69"/>
      <c r="L246" s="67"/>
      <c r="M246" s="69"/>
      <c r="N246" s="71"/>
      <c r="O246" s="72"/>
      <c r="P246" s="26"/>
      <c r="Q246" s="26"/>
      <c r="R246" s="26"/>
      <c r="S246" s="26"/>
    </row>
    <row r="247" spans="2:19" s="66" customFormat="1">
      <c r="B247" s="26"/>
      <c r="C247" s="26"/>
      <c r="D247" s="67"/>
      <c r="E247" s="67"/>
      <c r="F247" s="26"/>
      <c r="G247" s="69"/>
      <c r="I247" s="26"/>
      <c r="J247" s="69"/>
      <c r="K247" s="69"/>
      <c r="L247" s="67"/>
      <c r="M247" s="69"/>
      <c r="N247" s="71"/>
      <c r="O247" s="72"/>
      <c r="P247" s="26"/>
      <c r="Q247" s="26"/>
      <c r="R247" s="26"/>
      <c r="S247" s="26"/>
    </row>
    <row r="248" spans="2:19" s="66" customFormat="1">
      <c r="B248" s="26"/>
      <c r="C248" s="26"/>
      <c r="D248" s="67"/>
      <c r="E248" s="67"/>
      <c r="F248" s="26"/>
      <c r="G248" s="69"/>
      <c r="I248" s="26"/>
      <c r="J248" s="69"/>
      <c r="K248" s="69"/>
      <c r="L248" s="67"/>
      <c r="M248" s="69"/>
      <c r="N248" s="71"/>
      <c r="O248" s="72"/>
      <c r="P248" s="26"/>
      <c r="Q248" s="26"/>
      <c r="R248" s="26"/>
      <c r="S248" s="26"/>
    </row>
    <row r="249" spans="2:19" s="66" customFormat="1">
      <c r="B249" s="26"/>
      <c r="C249" s="26"/>
      <c r="D249" s="67"/>
      <c r="E249" s="67"/>
      <c r="F249" s="26"/>
      <c r="G249" s="69"/>
      <c r="I249" s="26"/>
      <c r="J249" s="69"/>
      <c r="K249" s="69"/>
      <c r="L249" s="67"/>
      <c r="M249" s="69"/>
      <c r="N249" s="71"/>
      <c r="O249" s="72"/>
      <c r="P249" s="26"/>
      <c r="Q249" s="26"/>
      <c r="R249" s="26"/>
      <c r="S249" s="26"/>
    </row>
    <row r="250" spans="2:19" s="66" customFormat="1">
      <c r="B250" s="26"/>
      <c r="C250" s="26"/>
      <c r="D250" s="67"/>
      <c r="E250" s="67"/>
      <c r="F250" s="26"/>
      <c r="G250" s="69"/>
      <c r="I250" s="26"/>
      <c r="J250" s="69"/>
      <c r="K250" s="69"/>
      <c r="L250" s="67"/>
      <c r="M250" s="69"/>
      <c r="N250" s="71"/>
      <c r="O250" s="72"/>
      <c r="P250" s="26"/>
      <c r="Q250" s="26"/>
      <c r="R250" s="26"/>
      <c r="S250" s="26"/>
    </row>
    <row r="251" spans="2:19" s="66" customFormat="1">
      <c r="B251" s="26"/>
      <c r="C251" s="26"/>
      <c r="D251" s="67"/>
      <c r="E251" s="67"/>
      <c r="F251" s="26"/>
      <c r="G251" s="69"/>
      <c r="I251" s="26"/>
      <c r="J251" s="69"/>
      <c r="K251" s="69"/>
      <c r="L251" s="67"/>
      <c r="M251" s="69"/>
      <c r="N251" s="71"/>
      <c r="O251" s="72"/>
      <c r="P251" s="26"/>
      <c r="Q251" s="26"/>
      <c r="R251" s="26"/>
      <c r="S251" s="26"/>
    </row>
    <row r="252" spans="2:19" s="66" customFormat="1">
      <c r="B252" s="26"/>
      <c r="C252" s="26"/>
      <c r="D252" s="67"/>
      <c r="E252" s="67"/>
      <c r="F252" s="26"/>
      <c r="G252" s="69"/>
      <c r="I252" s="26"/>
      <c r="J252" s="69"/>
      <c r="K252" s="69"/>
      <c r="L252" s="67"/>
      <c r="M252" s="69"/>
      <c r="N252" s="71"/>
      <c r="O252" s="72"/>
      <c r="P252" s="26"/>
      <c r="Q252" s="26"/>
      <c r="R252" s="26"/>
      <c r="S252" s="26"/>
    </row>
    <row r="253" spans="2:19" s="66" customFormat="1">
      <c r="B253" s="26"/>
      <c r="C253" s="26"/>
      <c r="D253" s="67"/>
      <c r="E253" s="67"/>
      <c r="F253" s="26"/>
      <c r="G253" s="69"/>
      <c r="I253" s="26"/>
      <c r="J253" s="69"/>
      <c r="K253" s="69"/>
      <c r="L253" s="67"/>
      <c r="M253" s="69"/>
      <c r="N253" s="71"/>
      <c r="O253" s="72"/>
      <c r="P253" s="26"/>
      <c r="Q253" s="26"/>
      <c r="R253" s="26"/>
      <c r="S253" s="26"/>
    </row>
    <row r="254" spans="2:19" s="66" customFormat="1">
      <c r="B254" s="26"/>
      <c r="C254" s="26"/>
      <c r="D254" s="67"/>
      <c r="E254" s="67"/>
      <c r="F254" s="26"/>
      <c r="G254" s="69"/>
      <c r="I254" s="26"/>
      <c r="J254" s="69"/>
      <c r="K254" s="69"/>
      <c r="L254" s="67"/>
      <c r="M254" s="69"/>
      <c r="N254" s="71"/>
      <c r="O254" s="72"/>
      <c r="P254" s="26"/>
      <c r="Q254" s="26"/>
      <c r="R254" s="26"/>
      <c r="S254" s="26"/>
    </row>
    <row r="255" spans="2:19" s="66" customFormat="1">
      <c r="B255" s="26"/>
      <c r="C255" s="26"/>
      <c r="D255" s="67"/>
      <c r="E255" s="67"/>
      <c r="F255" s="26"/>
      <c r="G255" s="69"/>
      <c r="I255" s="26"/>
      <c r="J255" s="69"/>
      <c r="K255" s="69"/>
      <c r="L255" s="67"/>
      <c r="M255" s="69"/>
      <c r="N255" s="71"/>
      <c r="O255" s="72"/>
      <c r="P255" s="26"/>
      <c r="Q255" s="26"/>
      <c r="R255" s="26"/>
      <c r="S255" s="26"/>
    </row>
    <row r="256" spans="2:19" s="66" customFormat="1">
      <c r="B256" s="26"/>
      <c r="C256" s="26"/>
      <c r="D256" s="67"/>
      <c r="E256" s="67"/>
      <c r="F256" s="26"/>
      <c r="G256" s="69"/>
      <c r="I256" s="26"/>
      <c r="J256" s="69"/>
      <c r="K256" s="69"/>
      <c r="L256" s="67"/>
      <c r="M256" s="69"/>
      <c r="N256" s="71"/>
      <c r="O256" s="72"/>
      <c r="P256" s="26"/>
      <c r="Q256" s="26"/>
      <c r="R256" s="26"/>
      <c r="S256" s="26"/>
    </row>
    <row r="257" spans="2:19" s="66" customFormat="1">
      <c r="B257" s="26"/>
      <c r="C257" s="26"/>
      <c r="D257" s="67"/>
      <c r="E257" s="67"/>
      <c r="F257" s="26"/>
      <c r="G257" s="69"/>
      <c r="I257" s="26"/>
      <c r="J257" s="69"/>
      <c r="K257" s="69"/>
      <c r="L257" s="67"/>
      <c r="M257" s="69"/>
      <c r="N257" s="71"/>
      <c r="O257" s="72"/>
      <c r="P257" s="26"/>
      <c r="Q257" s="26"/>
      <c r="R257" s="26"/>
      <c r="S257" s="26"/>
    </row>
    <row r="258" spans="2:19" s="66" customFormat="1">
      <c r="B258" s="26"/>
      <c r="C258" s="26"/>
      <c r="D258" s="67"/>
      <c r="E258" s="67"/>
      <c r="F258" s="26"/>
      <c r="G258" s="69"/>
      <c r="I258" s="26"/>
      <c r="J258" s="69"/>
      <c r="K258" s="69"/>
      <c r="L258" s="67"/>
      <c r="M258" s="69"/>
      <c r="N258" s="71"/>
      <c r="O258" s="72"/>
      <c r="P258" s="26"/>
      <c r="Q258" s="26"/>
      <c r="R258" s="26"/>
      <c r="S258" s="26"/>
    </row>
    <row r="259" spans="2:19" s="66" customFormat="1">
      <c r="B259" s="26"/>
      <c r="C259" s="26"/>
      <c r="D259" s="67"/>
      <c r="E259" s="67"/>
      <c r="F259" s="26"/>
      <c r="G259" s="69"/>
      <c r="I259" s="26"/>
      <c r="J259" s="69"/>
      <c r="K259" s="69"/>
      <c r="L259" s="67"/>
      <c r="M259" s="69"/>
      <c r="N259" s="71"/>
      <c r="O259" s="72"/>
      <c r="P259" s="26"/>
      <c r="Q259" s="26"/>
      <c r="R259" s="26"/>
      <c r="S259" s="26"/>
    </row>
    <row r="260" spans="2:19" s="66" customFormat="1">
      <c r="B260" s="26"/>
      <c r="C260" s="26"/>
      <c r="D260" s="67"/>
      <c r="E260" s="67"/>
      <c r="F260" s="26"/>
      <c r="G260" s="69"/>
      <c r="I260" s="26"/>
      <c r="J260" s="69"/>
      <c r="K260" s="69"/>
      <c r="L260" s="67"/>
      <c r="M260" s="69"/>
      <c r="N260" s="71"/>
      <c r="O260" s="72"/>
      <c r="P260" s="26"/>
      <c r="Q260" s="26"/>
      <c r="R260" s="26"/>
      <c r="S260" s="26"/>
    </row>
    <row r="261" spans="2:19" s="66" customFormat="1">
      <c r="B261" s="26"/>
      <c r="C261" s="26"/>
      <c r="D261" s="67"/>
      <c r="E261" s="67"/>
      <c r="F261" s="26"/>
      <c r="G261" s="69"/>
      <c r="I261" s="26"/>
      <c r="J261" s="69"/>
      <c r="K261" s="69"/>
      <c r="L261" s="67"/>
      <c r="M261" s="69"/>
      <c r="N261" s="71"/>
      <c r="O261" s="72"/>
      <c r="P261" s="26"/>
      <c r="Q261" s="26"/>
      <c r="R261" s="26"/>
      <c r="S261" s="26"/>
    </row>
    <row r="262" spans="2:19" s="66" customFormat="1">
      <c r="B262" s="26"/>
      <c r="C262" s="26"/>
      <c r="D262" s="67"/>
      <c r="E262" s="67"/>
      <c r="F262" s="26"/>
      <c r="G262" s="69"/>
      <c r="I262" s="26"/>
      <c r="J262" s="69"/>
      <c r="K262" s="69"/>
      <c r="L262" s="67"/>
      <c r="M262" s="69"/>
      <c r="N262" s="71"/>
      <c r="O262" s="72"/>
      <c r="P262" s="26"/>
      <c r="Q262" s="26"/>
      <c r="R262" s="26"/>
      <c r="S262" s="26"/>
    </row>
    <row r="263" spans="2:19" s="66" customFormat="1">
      <c r="B263" s="26"/>
      <c r="C263" s="26"/>
      <c r="D263" s="67"/>
      <c r="E263" s="67"/>
      <c r="F263" s="26"/>
      <c r="G263" s="69"/>
      <c r="I263" s="26"/>
      <c r="J263" s="69"/>
      <c r="K263" s="69"/>
      <c r="L263" s="67"/>
      <c r="M263" s="69"/>
      <c r="N263" s="71"/>
      <c r="O263" s="72"/>
      <c r="P263" s="26"/>
      <c r="Q263" s="26"/>
      <c r="R263" s="26"/>
      <c r="S263" s="26"/>
    </row>
    <row r="264" spans="2:19"/>
    <row r="265" spans="2:19"/>
    <row r="266" spans="2:19"/>
    <row r="267" spans="2:19"/>
    <row r="268" spans="2:19"/>
    <row r="269" spans="2:19"/>
    <row r="270" spans="2:19"/>
    <row r="271" spans="2:19"/>
    <row r="272" spans="2:19"/>
    <row r="273" spans="2:19"/>
    <row r="274" spans="2:19"/>
    <row r="275" spans="2:19"/>
    <row r="276" spans="2:19"/>
    <row r="277" spans="2:19" s="66" customFormat="1">
      <c r="B277" s="26"/>
      <c r="C277" s="26"/>
      <c r="D277" s="67"/>
      <c r="E277" s="67"/>
      <c r="F277" s="26"/>
      <c r="G277" s="69"/>
      <c r="I277" s="26"/>
      <c r="J277" s="69"/>
      <c r="K277" s="69"/>
      <c r="L277" s="67"/>
      <c r="M277" s="69"/>
      <c r="N277" s="71"/>
      <c r="O277" s="72"/>
      <c r="P277" s="26"/>
      <c r="Q277" s="26"/>
      <c r="R277" s="26"/>
      <c r="S277" s="26"/>
    </row>
    <row r="278" spans="2:19" s="66" customFormat="1">
      <c r="B278" s="26"/>
      <c r="C278" s="26"/>
      <c r="D278" s="67"/>
      <c r="E278" s="67"/>
      <c r="F278" s="26"/>
      <c r="G278" s="69"/>
      <c r="I278" s="26"/>
      <c r="J278" s="69"/>
      <c r="K278" s="69"/>
      <c r="L278" s="67"/>
      <c r="M278" s="69"/>
      <c r="N278" s="71"/>
      <c r="O278" s="72"/>
      <c r="P278" s="26"/>
      <c r="Q278" s="26"/>
      <c r="R278" s="26"/>
      <c r="S278" s="26"/>
    </row>
    <row r="279" spans="2:19" s="66" customFormat="1">
      <c r="B279" s="26"/>
      <c r="C279" s="26"/>
      <c r="D279" s="67"/>
      <c r="E279" s="67"/>
      <c r="F279" s="26"/>
      <c r="G279" s="69"/>
      <c r="I279" s="26"/>
      <c r="J279" s="69"/>
      <c r="K279" s="69"/>
      <c r="L279" s="67"/>
      <c r="M279" s="69"/>
      <c r="N279" s="71"/>
      <c r="O279" s="72"/>
      <c r="P279" s="26"/>
      <c r="Q279" s="26"/>
      <c r="R279" s="26"/>
      <c r="S279" s="26"/>
    </row>
    <row r="280" spans="2:19" s="66" customFormat="1">
      <c r="B280" s="26"/>
      <c r="C280" s="26"/>
      <c r="D280" s="67"/>
      <c r="E280" s="67"/>
      <c r="F280" s="26"/>
      <c r="G280" s="69"/>
      <c r="I280" s="26"/>
      <c r="J280" s="69"/>
      <c r="K280" s="69"/>
      <c r="L280" s="67"/>
      <c r="M280" s="69"/>
      <c r="N280" s="71"/>
      <c r="O280" s="72"/>
      <c r="P280" s="26"/>
      <c r="Q280" s="26"/>
      <c r="R280" s="26"/>
      <c r="S280" s="26"/>
    </row>
    <row r="281" spans="2:19" s="66" customFormat="1">
      <c r="B281" s="26"/>
      <c r="C281" s="26"/>
      <c r="D281" s="67"/>
      <c r="E281" s="67"/>
      <c r="F281" s="26"/>
      <c r="G281" s="69"/>
      <c r="I281" s="26"/>
      <c r="J281" s="69"/>
      <c r="K281" s="69"/>
      <c r="L281" s="67"/>
      <c r="M281" s="69"/>
      <c r="N281" s="71"/>
      <c r="O281" s="72"/>
      <c r="P281" s="26"/>
      <c r="Q281" s="26"/>
      <c r="R281" s="26"/>
      <c r="S281" s="26"/>
    </row>
    <row r="282" spans="2:19" s="66" customFormat="1">
      <c r="B282" s="26"/>
      <c r="C282" s="26"/>
      <c r="D282" s="67"/>
      <c r="E282" s="67"/>
      <c r="F282" s="26"/>
      <c r="G282" s="69"/>
      <c r="I282" s="26"/>
      <c r="J282" s="69"/>
      <c r="K282" s="69"/>
      <c r="L282" s="67"/>
      <c r="M282" s="69"/>
      <c r="N282" s="71"/>
      <c r="O282" s="72"/>
      <c r="P282" s="26"/>
      <c r="Q282" s="26"/>
      <c r="R282" s="26"/>
      <c r="S282" s="26"/>
    </row>
    <row r="283" spans="2:19" s="66" customFormat="1">
      <c r="B283" s="26"/>
      <c r="C283" s="26"/>
      <c r="D283" s="67"/>
      <c r="E283" s="67"/>
      <c r="F283" s="26"/>
      <c r="G283" s="69"/>
      <c r="I283" s="26"/>
      <c r="J283" s="69"/>
      <c r="K283" s="69"/>
      <c r="L283" s="67"/>
      <c r="M283" s="69"/>
      <c r="N283" s="71"/>
      <c r="O283" s="72"/>
      <c r="P283" s="26"/>
      <c r="Q283" s="26"/>
      <c r="R283" s="26"/>
      <c r="S283" s="26"/>
    </row>
    <row r="284" spans="2:19" s="66" customFormat="1">
      <c r="B284" s="26"/>
      <c r="C284" s="26"/>
      <c r="D284" s="67"/>
      <c r="E284" s="67"/>
      <c r="F284" s="26"/>
      <c r="G284" s="69"/>
      <c r="I284" s="26"/>
      <c r="J284" s="69"/>
      <c r="K284" s="69"/>
      <c r="L284" s="67"/>
      <c r="M284" s="69"/>
      <c r="N284" s="71"/>
      <c r="O284" s="72"/>
      <c r="P284" s="26"/>
      <c r="Q284" s="26"/>
      <c r="R284" s="26"/>
      <c r="S284" s="26"/>
    </row>
    <row r="285" spans="2:19"/>
    <row r="286" spans="2:19"/>
    <row r="287" spans="2:19"/>
    <row r="288" spans="2:19"/>
    <row r="289" spans="2:19"/>
    <row r="290" spans="2:19"/>
    <row r="291" spans="2:19"/>
    <row r="292" spans="2:19"/>
    <row r="293" spans="2:19"/>
    <row r="294" spans="2:19"/>
    <row r="295" spans="2:19"/>
    <row r="296" spans="2:19"/>
    <row r="297" spans="2:19" s="66" customFormat="1">
      <c r="B297" s="26"/>
      <c r="C297" s="26"/>
      <c r="D297" s="67"/>
      <c r="E297" s="67"/>
      <c r="F297" s="26"/>
      <c r="G297" s="69"/>
      <c r="I297" s="26"/>
      <c r="J297" s="69"/>
      <c r="K297" s="69"/>
      <c r="L297" s="67"/>
      <c r="M297" s="69"/>
      <c r="N297" s="71"/>
      <c r="O297" s="72"/>
      <c r="P297" s="26"/>
      <c r="Q297" s="26"/>
      <c r="R297" s="26"/>
      <c r="S297" s="26"/>
    </row>
    <row r="298" spans="2:19" s="66" customFormat="1">
      <c r="B298" s="26"/>
      <c r="C298" s="26"/>
      <c r="D298" s="67"/>
      <c r="E298" s="67"/>
      <c r="F298" s="26"/>
      <c r="G298" s="69"/>
      <c r="I298" s="26"/>
      <c r="J298" s="69"/>
      <c r="K298" s="69"/>
      <c r="L298" s="67"/>
      <c r="M298" s="69"/>
      <c r="N298" s="71"/>
      <c r="O298" s="72"/>
      <c r="P298" s="26"/>
      <c r="Q298" s="26"/>
      <c r="R298" s="26"/>
      <c r="S298" s="26"/>
    </row>
    <row r="299" spans="2:19" s="66" customFormat="1">
      <c r="B299" s="26"/>
      <c r="C299" s="26"/>
      <c r="D299" s="67"/>
      <c r="E299" s="67"/>
      <c r="F299" s="26"/>
      <c r="G299" s="69"/>
      <c r="I299" s="26"/>
      <c r="J299" s="69"/>
      <c r="K299" s="69"/>
      <c r="L299" s="67"/>
      <c r="M299" s="69"/>
      <c r="N299" s="71"/>
      <c r="O299" s="72"/>
      <c r="P299" s="26"/>
      <c r="Q299" s="26"/>
      <c r="R299" s="26"/>
      <c r="S299" s="26"/>
    </row>
    <row r="300" spans="2:19" s="66" customFormat="1">
      <c r="B300" s="26"/>
      <c r="C300" s="26"/>
      <c r="D300" s="67"/>
      <c r="E300" s="67"/>
      <c r="F300" s="26"/>
      <c r="G300" s="69"/>
      <c r="I300" s="26"/>
      <c r="J300" s="69"/>
      <c r="K300" s="69"/>
      <c r="L300" s="67"/>
      <c r="M300" s="69"/>
      <c r="N300" s="71"/>
      <c r="O300" s="72"/>
      <c r="P300" s="26"/>
      <c r="Q300" s="26"/>
      <c r="R300" s="26"/>
      <c r="S300" s="26"/>
    </row>
    <row r="301" spans="2:19" s="66" customFormat="1">
      <c r="B301" s="26"/>
      <c r="C301" s="26"/>
      <c r="D301" s="67"/>
      <c r="E301" s="67"/>
      <c r="F301" s="26"/>
      <c r="G301" s="69"/>
      <c r="I301" s="26"/>
      <c r="J301" s="69"/>
      <c r="K301" s="69"/>
      <c r="L301" s="67"/>
      <c r="M301" s="69"/>
      <c r="N301" s="71"/>
      <c r="O301" s="72"/>
      <c r="P301" s="26"/>
      <c r="Q301" s="26"/>
      <c r="R301" s="26"/>
      <c r="S301" s="26"/>
    </row>
    <row r="302" spans="2:19" s="66" customFormat="1">
      <c r="B302" s="26"/>
      <c r="C302" s="26"/>
      <c r="D302" s="67"/>
      <c r="E302" s="67"/>
      <c r="F302" s="26"/>
      <c r="G302" s="69"/>
      <c r="I302" s="26"/>
      <c r="J302" s="69"/>
      <c r="K302" s="69"/>
      <c r="L302" s="67"/>
      <c r="M302" s="69"/>
      <c r="N302" s="71"/>
      <c r="O302" s="72"/>
      <c r="P302" s="26"/>
      <c r="Q302" s="26"/>
      <c r="R302" s="26"/>
      <c r="S302" s="26"/>
    </row>
    <row r="303" spans="2:19" s="66" customFormat="1">
      <c r="B303" s="26"/>
      <c r="C303" s="26"/>
      <c r="D303" s="67"/>
      <c r="E303" s="67"/>
      <c r="F303" s="26"/>
      <c r="G303" s="69"/>
      <c r="I303" s="26"/>
      <c r="J303" s="69"/>
      <c r="K303" s="69"/>
      <c r="L303" s="67"/>
      <c r="M303" s="69"/>
      <c r="N303" s="71"/>
      <c r="O303" s="72"/>
      <c r="P303" s="26"/>
      <c r="Q303" s="26"/>
      <c r="R303" s="26"/>
      <c r="S303" s="26"/>
    </row>
    <row r="304" spans="2:19" s="66" customFormat="1">
      <c r="B304" s="26"/>
      <c r="C304" s="26"/>
      <c r="D304" s="67"/>
      <c r="E304" s="67"/>
      <c r="F304" s="26"/>
      <c r="G304" s="69"/>
      <c r="I304" s="26"/>
      <c r="J304" s="69"/>
      <c r="K304" s="69"/>
      <c r="L304" s="67"/>
      <c r="M304" s="69"/>
      <c r="N304" s="71"/>
      <c r="O304" s="72"/>
      <c r="P304" s="26"/>
      <c r="Q304" s="26"/>
      <c r="R304" s="26"/>
      <c r="S304" s="26"/>
    </row>
    <row r="305" spans="2:19" s="66" customFormat="1">
      <c r="B305" s="26"/>
      <c r="C305" s="26"/>
      <c r="D305" s="67"/>
      <c r="E305" s="67"/>
      <c r="F305" s="26"/>
      <c r="G305" s="69"/>
      <c r="I305" s="26"/>
      <c r="J305" s="69"/>
      <c r="K305" s="69"/>
      <c r="L305" s="67"/>
      <c r="M305" s="69"/>
      <c r="N305" s="71"/>
      <c r="O305" s="72"/>
      <c r="P305" s="26"/>
      <c r="Q305" s="26"/>
      <c r="R305" s="26"/>
      <c r="S305" s="26"/>
    </row>
    <row r="306" spans="2:19" s="66" customFormat="1">
      <c r="B306" s="26"/>
      <c r="C306" s="26"/>
      <c r="D306" s="67"/>
      <c r="E306" s="67"/>
      <c r="F306" s="26"/>
      <c r="G306" s="69"/>
      <c r="I306" s="26"/>
      <c r="J306" s="69"/>
      <c r="K306" s="69"/>
      <c r="L306" s="67"/>
      <c r="M306" s="69"/>
      <c r="N306" s="71"/>
      <c r="O306" s="72"/>
      <c r="P306" s="26"/>
      <c r="Q306" s="26"/>
      <c r="R306" s="26"/>
      <c r="S306" s="26"/>
    </row>
    <row r="307" spans="2:19"/>
    <row r="308" spans="2:19"/>
    <row r="309" spans="2:19"/>
    <row r="310" spans="2:19"/>
    <row r="311" spans="2:19" s="66" customFormat="1">
      <c r="B311" s="26"/>
      <c r="C311" s="26"/>
      <c r="D311" s="67"/>
      <c r="E311" s="67"/>
      <c r="F311" s="26"/>
      <c r="G311" s="69"/>
      <c r="I311" s="26"/>
      <c r="J311" s="69"/>
      <c r="K311" s="69"/>
      <c r="L311" s="67"/>
      <c r="M311" s="69"/>
      <c r="N311" s="71"/>
      <c r="O311" s="72"/>
      <c r="P311" s="26"/>
      <c r="Q311" s="26"/>
      <c r="R311" s="26"/>
      <c r="S311" s="26"/>
    </row>
    <row r="312" spans="2:19" s="66" customFormat="1">
      <c r="B312" s="26"/>
      <c r="C312" s="26"/>
      <c r="D312" s="67"/>
      <c r="E312" s="67"/>
      <c r="F312" s="26"/>
      <c r="G312" s="69"/>
      <c r="I312" s="26"/>
      <c r="J312" s="69"/>
      <c r="K312" s="69"/>
      <c r="L312" s="67"/>
      <c r="M312" s="69"/>
      <c r="N312" s="71"/>
      <c r="O312" s="72"/>
      <c r="P312" s="26"/>
      <c r="Q312" s="26"/>
      <c r="R312" s="26"/>
      <c r="S312" s="26"/>
    </row>
    <row r="313" spans="2:19" s="66" customFormat="1">
      <c r="B313" s="26"/>
      <c r="C313" s="26"/>
      <c r="D313" s="67"/>
      <c r="E313" s="67"/>
      <c r="F313" s="26"/>
      <c r="G313" s="69"/>
      <c r="I313" s="26"/>
      <c r="J313" s="69"/>
      <c r="K313" s="69"/>
      <c r="L313" s="67"/>
      <c r="M313" s="69"/>
      <c r="N313" s="71"/>
      <c r="O313" s="72"/>
      <c r="P313" s="26"/>
      <c r="Q313" s="26"/>
      <c r="R313" s="26"/>
      <c r="S313" s="26"/>
    </row>
    <row r="314" spans="2:19" s="66" customFormat="1">
      <c r="B314" s="26"/>
      <c r="C314" s="26"/>
      <c r="D314" s="67"/>
      <c r="E314" s="67"/>
      <c r="F314" s="26"/>
      <c r="G314" s="69"/>
      <c r="I314" s="26"/>
      <c r="J314" s="69"/>
      <c r="K314" s="69"/>
      <c r="L314" s="67"/>
      <c r="M314" s="69"/>
      <c r="N314" s="71"/>
      <c r="O314" s="72"/>
      <c r="P314" s="26"/>
      <c r="Q314" s="26"/>
      <c r="R314" s="26"/>
      <c r="S314" s="26"/>
    </row>
    <row r="315" spans="2:19" s="66" customFormat="1">
      <c r="B315" s="26"/>
      <c r="C315" s="26"/>
      <c r="D315" s="67"/>
      <c r="E315" s="67"/>
      <c r="F315" s="26"/>
      <c r="G315" s="69"/>
      <c r="I315" s="26"/>
      <c r="J315" s="69"/>
      <c r="K315" s="69"/>
      <c r="L315" s="67"/>
      <c r="M315" s="69"/>
      <c r="N315" s="71"/>
      <c r="O315" s="72"/>
      <c r="P315" s="26"/>
      <c r="Q315" s="26"/>
      <c r="R315" s="26"/>
      <c r="S315" s="26"/>
    </row>
    <row r="316" spans="2:19" s="66" customFormat="1">
      <c r="B316" s="26"/>
      <c r="C316" s="26"/>
      <c r="D316" s="67"/>
      <c r="E316" s="67"/>
      <c r="F316" s="26"/>
      <c r="G316" s="69"/>
      <c r="I316" s="26"/>
      <c r="J316" s="69"/>
      <c r="K316" s="69"/>
      <c r="L316" s="67"/>
      <c r="M316" s="69"/>
      <c r="N316" s="71"/>
      <c r="O316" s="72"/>
      <c r="P316" s="26"/>
      <c r="Q316" s="26"/>
      <c r="R316" s="26"/>
      <c r="S316" s="26"/>
    </row>
    <row r="317" spans="2:19" s="66" customFormat="1">
      <c r="B317" s="26"/>
      <c r="C317" s="26"/>
      <c r="D317" s="67"/>
      <c r="E317" s="67"/>
      <c r="F317" s="26"/>
      <c r="G317" s="69"/>
      <c r="I317" s="26"/>
      <c r="J317" s="69"/>
      <c r="K317" s="69"/>
      <c r="L317" s="67"/>
      <c r="M317" s="69"/>
      <c r="N317" s="71"/>
      <c r="O317" s="72"/>
      <c r="P317" s="26"/>
      <c r="Q317" s="26"/>
      <c r="R317" s="26"/>
      <c r="S317" s="26"/>
    </row>
    <row r="318" spans="2:19"/>
    <row r="319" spans="2:19"/>
    <row r="320" spans="2:19"/>
    <row r="321" spans="2:19"/>
    <row r="322" spans="2:19"/>
    <row r="323" spans="2:19"/>
    <row r="324" spans="2:19" s="66" customFormat="1">
      <c r="B324" s="26"/>
      <c r="C324" s="26"/>
      <c r="D324" s="67"/>
      <c r="E324" s="67"/>
      <c r="F324" s="26"/>
      <c r="G324" s="69"/>
      <c r="I324" s="26"/>
      <c r="J324" s="69"/>
      <c r="K324" s="69"/>
      <c r="L324" s="67"/>
      <c r="M324" s="69"/>
      <c r="N324" s="71"/>
      <c r="O324" s="72"/>
      <c r="P324" s="26"/>
      <c r="Q324" s="26"/>
      <c r="R324" s="26"/>
      <c r="S324" s="26"/>
    </row>
    <row r="325" spans="2:19" s="66" customFormat="1">
      <c r="B325" s="26"/>
      <c r="C325" s="26"/>
      <c r="D325" s="67"/>
      <c r="E325" s="67"/>
      <c r="F325" s="26"/>
      <c r="G325" s="69"/>
      <c r="I325" s="26"/>
      <c r="J325" s="69"/>
      <c r="K325" s="69"/>
      <c r="L325" s="67"/>
      <c r="M325" s="69"/>
      <c r="N325" s="71"/>
      <c r="O325" s="72"/>
      <c r="P325" s="26"/>
      <c r="Q325" s="26"/>
      <c r="R325" s="26"/>
      <c r="S325" s="26"/>
    </row>
    <row r="326" spans="2:19" s="66" customFormat="1">
      <c r="B326" s="26"/>
      <c r="C326" s="26"/>
      <c r="D326" s="67"/>
      <c r="E326" s="67"/>
      <c r="F326" s="26"/>
      <c r="G326" s="69"/>
      <c r="I326" s="26"/>
      <c r="J326" s="69"/>
      <c r="K326" s="69"/>
      <c r="L326" s="67"/>
      <c r="M326" s="69"/>
      <c r="N326" s="71"/>
      <c r="O326" s="72"/>
      <c r="P326" s="26"/>
      <c r="Q326" s="26"/>
      <c r="R326" s="26"/>
      <c r="S326" s="26"/>
    </row>
    <row r="327" spans="2:19" s="66" customFormat="1">
      <c r="B327" s="26"/>
      <c r="C327" s="26"/>
      <c r="D327" s="67"/>
      <c r="E327" s="67"/>
      <c r="F327" s="26"/>
      <c r="G327" s="69"/>
      <c r="I327" s="26"/>
      <c r="J327" s="69"/>
      <c r="K327" s="69"/>
      <c r="L327" s="67"/>
      <c r="M327" s="69"/>
      <c r="N327" s="71"/>
      <c r="O327" s="72"/>
      <c r="P327" s="26"/>
      <c r="Q327" s="26"/>
      <c r="R327" s="26"/>
      <c r="S327" s="26"/>
    </row>
    <row r="328" spans="2:19" s="66" customFormat="1">
      <c r="B328" s="26"/>
      <c r="C328" s="26"/>
      <c r="D328" s="67"/>
      <c r="E328" s="67"/>
      <c r="F328" s="26"/>
      <c r="G328" s="69"/>
      <c r="I328" s="26"/>
      <c r="J328" s="69"/>
      <c r="K328" s="69"/>
      <c r="L328" s="67"/>
      <c r="M328" s="69"/>
      <c r="N328" s="71"/>
      <c r="O328" s="72"/>
      <c r="P328" s="26"/>
      <c r="Q328" s="26"/>
      <c r="R328" s="26"/>
      <c r="S328" s="26"/>
    </row>
    <row r="329" spans="2:19" s="66" customFormat="1">
      <c r="B329" s="26"/>
      <c r="C329" s="26"/>
      <c r="D329" s="67"/>
      <c r="E329" s="67"/>
      <c r="F329" s="26"/>
      <c r="G329" s="69"/>
      <c r="I329" s="26"/>
      <c r="J329" s="69"/>
      <c r="K329" s="69"/>
      <c r="L329" s="67"/>
      <c r="M329" s="69"/>
      <c r="N329" s="71"/>
      <c r="O329" s="72"/>
      <c r="P329" s="26"/>
      <c r="Q329" s="26"/>
      <c r="R329" s="26"/>
      <c r="S329" s="26"/>
    </row>
    <row r="330" spans="2:19" s="66" customFormat="1">
      <c r="B330" s="26"/>
      <c r="C330" s="26"/>
      <c r="D330" s="67"/>
      <c r="E330" s="67"/>
      <c r="F330" s="26"/>
      <c r="G330" s="69"/>
      <c r="I330" s="26"/>
      <c r="J330" s="69"/>
      <c r="K330" s="69"/>
      <c r="L330" s="67"/>
      <c r="M330" s="69"/>
      <c r="N330" s="71"/>
      <c r="O330" s="72"/>
      <c r="P330" s="26"/>
      <c r="Q330" s="26"/>
      <c r="R330" s="26"/>
      <c r="S330" s="26"/>
    </row>
    <row r="331" spans="2:19" s="66" customFormat="1">
      <c r="B331" s="26"/>
      <c r="C331" s="26"/>
      <c r="D331" s="67"/>
      <c r="E331" s="67"/>
      <c r="F331" s="26"/>
      <c r="G331" s="69"/>
      <c r="I331" s="26"/>
      <c r="J331" s="69"/>
      <c r="K331" s="69"/>
      <c r="L331" s="67"/>
      <c r="M331" s="69"/>
      <c r="N331" s="71"/>
      <c r="O331" s="72"/>
      <c r="P331" s="26"/>
      <c r="Q331" s="26"/>
      <c r="R331" s="26"/>
      <c r="S331" s="26"/>
    </row>
    <row r="332" spans="2:19" s="66" customFormat="1">
      <c r="B332" s="26"/>
      <c r="C332" s="26"/>
      <c r="D332" s="67"/>
      <c r="E332" s="67"/>
      <c r="F332" s="26"/>
      <c r="G332" s="69"/>
      <c r="I332" s="26"/>
      <c r="J332" s="69"/>
      <c r="K332" s="69"/>
      <c r="L332" s="67"/>
      <c r="M332" s="69"/>
      <c r="N332" s="71"/>
      <c r="O332" s="72"/>
      <c r="P332" s="26"/>
      <c r="Q332" s="26"/>
      <c r="R332" s="26"/>
      <c r="S332" s="26"/>
    </row>
    <row r="333" spans="2:19" s="66" customFormat="1">
      <c r="B333" s="26"/>
      <c r="C333" s="26"/>
      <c r="D333" s="67"/>
      <c r="E333" s="67"/>
      <c r="F333" s="26"/>
      <c r="G333" s="69"/>
      <c r="I333" s="26"/>
      <c r="J333" s="69"/>
      <c r="K333" s="69"/>
      <c r="L333" s="67"/>
      <c r="M333" s="69"/>
      <c r="N333" s="71"/>
      <c r="O333" s="72"/>
      <c r="P333" s="26"/>
      <c r="Q333" s="26"/>
      <c r="R333" s="26"/>
      <c r="S333" s="26"/>
    </row>
    <row r="334" spans="2:19" s="66" customFormat="1">
      <c r="B334" s="26"/>
      <c r="C334" s="26"/>
      <c r="D334" s="67"/>
      <c r="E334" s="67"/>
      <c r="F334" s="26"/>
      <c r="G334" s="69"/>
      <c r="I334" s="26"/>
      <c r="J334" s="69"/>
      <c r="K334" s="69"/>
      <c r="L334" s="67"/>
      <c r="M334" s="69"/>
      <c r="N334" s="71"/>
      <c r="O334" s="72"/>
      <c r="P334" s="26"/>
      <c r="Q334" s="26"/>
      <c r="R334" s="26"/>
      <c r="S334" s="26"/>
    </row>
    <row r="335" spans="2:19" s="66" customFormat="1">
      <c r="B335" s="26"/>
      <c r="C335" s="26"/>
      <c r="D335" s="67"/>
      <c r="E335" s="67"/>
      <c r="F335" s="26"/>
      <c r="G335" s="69"/>
      <c r="I335" s="26"/>
      <c r="J335" s="69"/>
      <c r="K335" s="69"/>
      <c r="L335" s="67"/>
      <c r="M335" s="69"/>
      <c r="N335" s="71"/>
      <c r="O335" s="72"/>
      <c r="P335" s="26"/>
      <c r="Q335" s="26"/>
      <c r="R335" s="26"/>
      <c r="S335" s="26"/>
    </row>
    <row r="336" spans="2:19" s="66" customFormat="1">
      <c r="B336" s="26"/>
      <c r="C336" s="26"/>
      <c r="D336" s="67"/>
      <c r="E336" s="67"/>
      <c r="F336" s="26"/>
      <c r="G336" s="69"/>
      <c r="I336" s="26"/>
      <c r="J336" s="69"/>
      <c r="K336" s="69"/>
      <c r="L336" s="67"/>
      <c r="M336" s="69"/>
      <c r="N336" s="71"/>
      <c r="O336" s="72"/>
      <c r="P336" s="26"/>
      <c r="Q336" s="26"/>
      <c r="R336" s="26"/>
      <c r="S336" s="26"/>
    </row>
    <row r="337" spans="2:19" s="66" customFormat="1">
      <c r="B337" s="26"/>
      <c r="C337" s="26"/>
      <c r="D337" s="67"/>
      <c r="E337" s="67"/>
      <c r="F337" s="26"/>
      <c r="G337" s="69"/>
      <c r="I337" s="26"/>
      <c r="J337" s="69"/>
      <c r="K337" s="69"/>
      <c r="L337" s="67"/>
      <c r="M337" s="69"/>
      <c r="N337" s="71"/>
      <c r="O337" s="72"/>
      <c r="P337" s="26"/>
      <c r="Q337" s="26"/>
      <c r="R337" s="26"/>
      <c r="S337" s="26"/>
    </row>
    <row r="338" spans="2:19" s="66" customFormat="1">
      <c r="B338" s="26"/>
      <c r="C338" s="26"/>
      <c r="D338" s="67"/>
      <c r="E338" s="67"/>
      <c r="F338" s="26"/>
      <c r="G338" s="69"/>
      <c r="I338" s="26"/>
      <c r="J338" s="69"/>
      <c r="K338" s="69"/>
      <c r="L338" s="67"/>
      <c r="M338" s="69"/>
      <c r="N338" s="71"/>
      <c r="O338" s="72"/>
      <c r="P338" s="26"/>
      <c r="Q338" s="26"/>
      <c r="R338" s="26"/>
      <c r="S338" s="26"/>
    </row>
    <row r="339" spans="2:19" s="66" customFormat="1">
      <c r="B339" s="26"/>
      <c r="C339" s="26"/>
      <c r="D339" s="67"/>
      <c r="E339" s="67"/>
      <c r="F339" s="26"/>
      <c r="G339" s="69"/>
      <c r="I339" s="26"/>
      <c r="J339" s="69"/>
      <c r="K339" s="69"/>
      <c r="L339" s="67"/>
      <c r="M339" s="69"/>
      <c r="N339" s="71"/>
      <c r="O339" s="72"/>
      <c r="P339" s="26"/>
      <c r="Q339" s="26"/>
      <c r="R339" s="26"/>
      <c r="S339" s="26"/>
    </row>
    <row r="340" spans="2:19" s="66" customFormat="1">
      <c r="B340" s="26"/>
      <c r="C340" s="26"/>
      <c r="D340" s="67"/>
      <c r="E340" s="67"/>
      <c r="F340" s="26"/>
      <c r="G340" s="69"/>
      <c r="I340" s="26"/>
      <c r="J340" s="69"/>
      <c r="K340" s="69"/>
      <c r="L340" s="67"/>
      <c r="M340" s="69"/>
      <c r="N340" s="71"/>
      <c r="O340" s="72"/>
      <c r="P340" s="26"/>
      <c r="Q340" s="26"/>
      <c r="R340" s="26"/>
      <c r="S340" s="26"/>
    </row>
    <row r="341" spans="2:19" s="66" customFormat="1">
      <c r="B341" s="26"/>
      <c r="C341" s="26"/>
      <c r="D341" s="67"/>
      <c r="E341" s="67"/>
      <c r="F341" s="26"/>
      <c r="G341" s="69"/>
      <c r="I341" s="26"/>
      <c r="J341" s="69"/>
      <c r="K341" s="69"/>
      <c r="L341" s="67"/>
      <c r="M341" s="69"/>
      <c r="N341" s="71"/>
      <c r="O341" s="72"/>
      <c r="P341" s="26"/>
      <c r="Q341" s="26"/>
      <c r="R341" s="26"/>
      <c r="S341" s="26"/>
    </row>
    <row r="342" spans="2:19" s="66" customFormat="1">
      <c r="B342" s="26"/>
      <c r="C342" s="26"/>
      <c r="D342" s="67"/>
      <c r="E342" s="67"/>
      <c r="F342" s="26"/>
      <c r="G342" s="69"/>
      <c r="I342" s="26"/>
      <c r="J342" s="69"/>
      <c r="K342" s="69"/>
      <c r="L342" s="67"/>
      <c r="M342" s="69"/>
      <c r="N342" s="71"/>
      <c r="O342" s="72"/>
      <c r="P342" s="26"/>
      <c r="Q342" s="26"/>
      <c r="R342" s="26"/>
      <c r="S342" s="26"/>
    </row>
    <row r="343" spans="2:19" s="66" customFormat="1">
      <c r="B343" s="26"/>
      <c r="C343" s="26"/>
      <c r="D343" s="67"/>
      <c r="E343" s="67"/>
      <c r="F343" s="26"/>
      <c r="G343" s="69"/>
      <c r="I343" s="26"/>
      <c r="J343" s="69"/>
      <c r="K343" s="69"/>
      <c r="L343" s="67"/>
      <c r="M343" s="69"/>
      <c r="N343" s="71"/>
      <c r="O343" s="72"/>
      <c r="P343" s="26"/>
      <c r="Q343" s="26"/>
      <c r="R343" s="26"/>
      <c r="S343" s="26"/>
    </row>
    <row r="344" spans="2:19" s="66" customFormat="1">
      <c r="B344" s="26"/>
      <c r="C344" s="26"/>
      <c r="D344" s="67"/>
      <c r="E344" s="67"/>
      <c r="F344" s="26"/>
      <c r="G344" s="69"/>
      <c r="I344" s="26"/>
      <c r="J344" s="69"/>
      <c r="K344" s="69"/>
      <c r="L344" s="67"/>
      <c r="M344" s="69"/>
      <c r="N344" s="71"/>
      <c r="O344" s="72"/>
      <c r="P344" s="26"/>
      <c r="Q344" s="26"/>
      <c r="R344" s="26"/>
      <c r="S344" s="26"/>
    </row>
    <row r="345" spans="2:19" s="66" customFormat="1">
      <c r="B345" s="26"/>
      <c r="C345" s="26"/>
      <c r="D345" s="67"/>
      <c r="E345" s="67"/>
      <c r="F345" s="26"/>
      <c r="G345" s="69"/>
      <c r="I345" s="26"/>
      <c r="J345" s="69"/>
      <c r="K345" s="69"/>
      <c r="L345" s="67"/>
      <c r="M345" s="69"/>
      <c r="N345" s="71"/>
      <c r="O345" s="72"/>
      <c r="P345" s="26"/>
      <c r="Q345" s="26"/>
      <c r="R345" s="26"/>
      <c r="S345" s="26"/>
    </row>
    <row r="346" spans="2:19" s="66" customFormat="1">
      <c r="B346" s="26"/>
      <c r="C346" s="26"/>
      <c r="D346" s="67"/>
      <c r="E346" s="67"/>
      <c r="F346" s="26"/>
      <c r="G346" s="69"/>
      <c r="I346" s="26"/>
      <c r="J346" s="69"/>
      <c r="K346" s="69"/>
      <c r="L346" s="67"/>
      <c r="M346" s="69"/>
      <c r="N346" s="71"/>
      <c r="O346" s="72"/>
      <c r="P346" s="26"/>
      <c r="Q346" s="26"/>
      <c r="R346" s="26"/>
      <c r="S346" s="26"/>
    </row>
    <row r="347" spans="2:19" s="66" customFormat="1">
      <c r="B347" s="26"/>
      <c r="C347" s="26"/>
      <c r="D347" s="67"/>
      <c r="E347" s="67"/>
      <c r="F347" s="26"/>
      <c r="G347" s="69"/>
      <c r="I347" s="26"/>
      <c r="J347" s="69"/>
      <c r="K347" s="69"/>
      <c r="L347" s="67"/>
      <c r="M347" s="69"/>
      <c r="N347" s="71"/>
      <c r="O347" s="72"/>
      <c r="P347" s="26"/>
      <c r="Q347" s="26"/>
      <c r="R347" s="26"/>
      <c r="S347" s="26"/>
    </row>
    <row r="348" spans="2:19" s="66" customFormat="1">
      <c r="B348" s="26"/>
      <c r="C348" s="26"/>
      <c r="D348" s="67"/>
      <c r="E348" s="67"/>
      <c r="F348" s="26"/>
      <c r="G348" s="69"/>
      <c r="I348" s="26"/>
      <c r="J348" s="69"/>
      <c r="K348" s="69"/>
      <c r="L348" s="67"/>
      <c r="M348" s="69"/>
      <c r="N348" s="71"/>
      <c r="O348" s="72"/>
      <c r="P348" s="26"/>
      <c r="Q348" s="26"/>
      <c r="R348" s="26"/>
      <c r="S348" s="26"/>
    </row>
    <row r="349" spans="2:19" s="66" customFormat="1">
      <c r="B349" s="26"/>
      <c r="C349" s="26"/>
      <c r="D349" s="67"/>
      <c r="E349" s="67"/>
      <c r="F349" s="26"/>
      <c r="G349" s="69"/>
      <c r="I349" s="26"/>
      <c r="J349" s="69"/>
      <c r="K349" s="69"/>
      <c r="L349" s="67"/>
      <c r="M349" s="69"/>
      <c r="N349" s="71"/>
      <c r="O349" s="72"/>
      <c r="P349" s="26"/>
      <c r="Q349" s="26"/>
      <c r="R349" s="26"/>
      <c r="S349" s="26"/>
    </row>
    <row r="350" spans="2:19" s="66" customFormat="1">
      <c r="B350" s="26"/>
      <c r="C350" s="26"/>
      <c r="D350" s="67"/>
      <c r="E350" s="67"/>
      <c r="F350" s="26"/>
      <c r="G350" s="69"/>
      <c r="I350" s="26"/>
      <c r="J350" s="69"/>
      <c r="K350" s="69"/>
      <c r="L350" s="67"/>
      <c r="M350" s="69"/>
      <c r="N350" s="71"/>
      <c r="O350" s="72"/>
      <c r="P350" s="26"/>
      <c r="Q350" s="26"/>
      <c r="R350" s="26"/>
      <c r="S350" s="26"/>
    </row>
    <row r="351" spans="2:19" s="66" customFormat="1">
      <c r="B351" s="26"/>
      <c r="C351" s="26"/>
      <c r="D351" s="67"/>
      <c r="E351" s="67"/>
      <c r="F351" s="26"/>
      <c r="G351" s="69"/>
      <c r="I351" s="26"/>
      <c r="J351" s="69"/>
      <c r="K351" s="69"/>
      <c r="L351" s="67"/>
      <c r="M351" s="69"/>
      <c r="N351" s="71"/>
      <c r="O351" s="72"/>
      <c r="P351" s="26"/>
      <c r="Q351" s="26"/>
      <c r="R351" s="26"/>
      <c r="S351" s="26"/>
    </row>
    <row r="352" spans="2:19" s="66" customFormat="1">
      <c r="B352" s="26"/>
      <c r="C352" s="26"/>
      <c r="D352" s="67"/>
      <c r="E352" s="67"/>
      <c r="F352" s="26"/>
      <c r="G352" s="69"/>
      <c r="I352" s="26"/>
      <c r="J352" s="69"/>
      <c r="K352" s="69"/>
      <c r="L352" s="67"/>
      <c r="M352" s="69"/>
      <c r="N352" s="71"/>
      <c r="O352" s="72"/>
      <c r="P352" s="26"/>
      <c r="Q352" s="26"/>
      <c r="R352" s="26"/>
      <c r="S352" s="26"/>
    </row>
    <row r="353" spans="2:19" s="66" customFormat="1">
      <c r="B353" s="26"/>
      <c r="C353" s="26"/>
      <c r="D353" s="67"/>
      <c r="E353" s="67"/>
      <c r="F353" s="26"/>
      <c r="G353" s="69"/>
      <c r="I353" s="26"/>
      <c r="J353" s="69"/>
      <c r="K353" s="69"/>
      <c r="L353" s="67"/>
      <c r="M353" s="69"/>
      <c r="N353" s="71"/>
      <c r="O353" s="72"/>
      <c r="P353" s="26"/>
      <c r="Q353" s="26"/>
      <c r="R353" s="26"/>
      <c r="S353" s="26"/>
    </row>
    <row r="354" spans="2:19" s="66" customFormat="1">
      <c r="B354" s="26"/>
      <c r="C354" s="26"/>
      <c r="D354" s="67"/>
      <c r="E354" s="67"/>
      <c r="F354" s="26"/>
      <c r="G354" s="69"/>
      <c r="I354" s="26"/>
      <c r="J354" s="69"/>
      <c r="K354" s="69"/>
      <c r="L354" s="67"/>
      <c r="M354" s="69"/>
      <c r="N354" s="71"/>
      <c r="O354" s="72"/>
      <c r="P354" s="26"/>
      <c r="Q354" s="26"/>
      <c r="R354" s="26"/>
      <c r="S354" s="26"/>
    </row>
    <row r="355" spans="2:19" s="66" customFormat="1">
      <c r="B355" s="26"/>
      <c r="C355" s="26"/>
      <c r="D355" s="67"/>
      <c r="E355" s="67"/>
      <c r="F355" s="26"/>
      <c r="G355" s="69"/>
      <c r="I355" s="26"/>
      <c r="J355" s="69"/>
      <c r="K355" s="69"/>
      <c r="L355" s="67"/>
      <c r="M355" s="69"/>
      <c r="N355" s="71"/>
      <c r="O355" s="72"/>
      <c r="P355" s="26"/>
      <c r="Q355" s="26"/>
      <c r="R355" s="26"/>
      <c r="S355" s="26"/>
    </row>
    <row r="356" spans="2:19" s="66" customFormat="1">
      <c r="B356" s="26"/>
      <c r="C356" s="26"/>
      <c r="D356" s="67"/>
      <c r="E356" s="67"/>
      <c r="F356" s="26"/>
      <c r="G356" s="69"/>
      <c r="I356" s="26"/>
      <c r="J356" s="69"/>
      <c r="K356" s="69"/>
      <c r="L356" s="67"/>
      <c r="M356" s="69"/>
      <c r="N356" s="71"/>
      <c r="O356" s="72"/>
      <c r="P356" s="26"/>
      <c r="Q356" s="26"/>
      <c r="R356" s="26"/>
      <c r="S356" s="26"/>
    </row>
    <row r="357" spans="2:19" s="66" customFormat="1">
      <c r="B357" s="26"/>
      <c r="C357" s="26"/>
      <c r="D357" s="67"/>
      <c r="E357" s="67"/>
      <c r="F357" s="26"/>
      <c r="G357" s="69"/>
      <c r="I357" s="26"/>
      <c r="J357" s="69"/>
      <c r="K357" s="69"/>
      <c r="L357" s="67"/>
      <c r="M357" s="69"/>
      <c r="N357" s="71"/>
      <c r="O357" s="72"/>
      <c r="P357" s="26"/>
      <c r="Q357" s="26"/>
      <c r="R357" s="26"/>
      <c r="S357" s="26"/>
    </row>
    <row r="358" spans="2:19" s="66" customFormat="1">
      <c r="B358" s="26"/>
      <c r="C358" s="26"/>
      <c r="D358" s="67"/>
      <c r="E358" s="67"/>
      <c r="F358" s="26"/>
      <c r="G358" s="69"/>
      <c r="I358" s="26"/>
      <c r="J358" s="69"/>
      <c r="K358" s="69"/>
      <c r="L358" s="67"/>
      <c r="M358" s="69"/>
      <c r="N358" s="71"/>
      <c r="O358" s="72"/>
      <c r="P358" s="26"/>
      <c r="Q358" s="26"/>
      <c r="R358" s="26"/>
      <c r="S358" s="26"/>
    </row>
    <row r="359" spans="2:19" s="66" customFormat="1">
      <c r="B359" s="26"/>
      <c r="C359" s="26"/>
      <c r="D359" s="67"/>
      <c r="E359" s="67"/>
      <c r="F359" s="26"/>
      <c r="G359" s="69"/>
      <c r="I359" s="26"/>
      <c r="J359" s="69"/>
      <c r="K359" s="69"/>
      <c r="L359" s="67"/>
      <c r="M359" s="69"/>
      <c r="N359" s="71"/>
      <c r="O359" s="72"/>
      <c r="P359" s="26"/>
      <c r="Q359" s="26"/>
      <c r="R359" s="26"/>
      <c r="S359" s="26"/>
    </row>
    <row r="360" spans="2:19" s="66" customFormat="1">
      <c r="B360" s="26"/>
      <c r="C360" s="26"/>
      <c r="D360" s="67"/>
      <c r="E360" s="67"/>
      <c r="F360" s="26"/>
      <c r="G360" s="69"/>
      <c r="I360" s="26"/>
      <c r="J360" s="69"/>
      <c r="K360" s="69"/>
      <c r="L360" s="67"/>
      <c r="M360" s="69"/>
      <c r="N360" s="71"/>
      <c r="O360" s="72"/>
      <c r="P360" s="26"/>
      <c r="Q360" s="26"/>
      <c r="R360" s="26"/>
      <c r="S360" s="26"/>
    </row>
    <row r="361" spans="2:19" s="66" customFormat="1">
      <c r="B361" s="26"/>
      <c r="C361" s="26"/>
      <c r="D361" s="67"/>
      <c r="E361" s="67"/>
      <c r="F361" s="26"/>
      <c r="G361" s="69"/>
      <c r="I361" s="26"/>
      <c r="J361" s="69"/>
      <c r="K361" s="69"/>
      <c r="L361" s="67"/>
      <c r="M361" s="69"/>
      <c r="N361" s="71"/>
      <c r="O361" s="72"/>
      <c r="P361" s="26"/>
      <c r="Q361" s="26"/>
      <c r="R361" s="26"/>
      <c r="S361" s="26"/>
    </row>
    <row r="362" spans="2:19" s="66" customFormat="1">
      <c r="B362" s="26"/>
      <c r="C362" s="26"/>
      <c r="D362" s="67"/>
      <c r="E362" s="67"/>
      <c r="F362" s="26"/>
      <c r="G362" s="69"/>
      <c r="I362" s="26"/>
      <c r="J362" s="69"/>
      <c r="K362" s="69"/>
      <c r="L362" s="67"/>
      <c r="M362" s="69"/>
      <c r="N362" s="71"/>
      <c r="O362" s="72"/>
      <c r="P362" s="26"/>
      <c r="Q362" s="26"/>
      <c r="R362" s="26"/>
      <c r="S362" s="26"/>
    </row>
    <row r="363" spans="2:19"/>
    <row r="364" spans="2:19"/>
    <row r="365" spans="2:19"/>
    <row r="366" spans="2:19"/>
    <row r="367" spans="2:19"/>
    <row r="368" spans="2:19"/>
    <row r="369"/>
    <row r="370"/>
    <row r="371"/>
    <row r="372"/>
    <row r="373"/>
    <row r="374"/>
    <row r="375"/>
    <row r="376"/>
    <row r="377"/>
    <row r="378"/>
    <row r="379"/>
    <row r="380"/>
    <row r="381"/>
  </sheetData>
  <mergeCells count="1">
    <mergeCell ref="A1:O1"/>
  </mergeCells>
  <conditionalFormatting sqref="C3:C49 C51:C58">
    <cfRule type="duplicateValues" dxfId="58" priority="54"/>
  </conditionalFormatting>
  <conditionalFormatting sqref="C50">
    <cfRule type="duplicateValues" dxfId="57" priority="1"/>
  </conditionalFormatting>
  <conditionalFormatting sqref="D19">
    <cfRule type="duplicateValues" dxfId="56" priority="2"/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58CC0-9C7F-4165-A9F4-ADBD077D2D59}">
  <sheetPr>
    <pageSetUpPr fitToPage="1"/>
  </sheetPr>
  <dimension ref="A1:S359"/>
  <sheetViews>
    <sheetView topLeftCell="A26" zoomScale="70" zoomScaleNormal="70" workbookViewId="0">
      <selection activeCell="C28" sqref="C28"/>
    </sheetView>
  </sheetViews>
  <sheetFormatPr defaultColWidth="0" defaultRowHeight="11.4" zeroHeight="1"/>
  <cols>
    <col min="1" max="1" width="4.75" style="66" customWidth="1"/>
    <col min="2" max="2" width="4.75" style="26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71" t="s">
        <v>276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8" s="5" customFormat="1" ht="63.6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24" customFormat="1" ht="24.9" customHeight="1">
      <c r="A3" s="22">
        <v>1</v>
      </c>
      <c r="B3" s="22" t="s">
        <v>51</v>
      </c>
      <c r="C3" s="18" t="s">
        <v>273</v>
      </c>
      <c r="D3" s="19">
        <v>318224.64000000001</v>
      </c>
      <c r="E3" s="19" t="s">
        <v>53</v>
      </c>
      <c r="F3" s="20" t="s">
        <v>53</v>
      </c>
      <c r="G3" s="21">
        <v>37239</v>
      </c>
      <c r="H3" s="22">
        <v>518</v>
      </c>
      <c r="I3" s="22">
        <f>G3/H3</f>
        <v>71.889961389961385</v>
      </c>
      <c r="J3" s="21">
        <v>22</v>
      </c>
      <c r="K3" s="21">
        <v>1</v>
      </c>
      <c r="L3" s="19">
        <v>384868.97</v>
      </c>
      <c r="M3" s="21">
        <v>45254</v>
      </c>
      <c r="N3" s="23">
        <v>46143</v>
      </c>
      <c r="O3" s="29" t="s">
        <v>40</v>
      </c>
      <c r="R3" s="17"/>
    </row>
    <row r="4" spans="1:18" s="24" customFormat="1" ht="24.9" customHeight="1">
      <c r="A4" s="22">
        <v>2</v>
      </c>
      <c r="B4" s="22">
        <v>1</v>
      </c>
      <c r="C4" s="53" t="s">
        <v>262</v>
      </c>
      <c r="D4" s="19">
        <v>87110.05</v>
      </c>
      <c r="E4" s="19">
        <v>178854</v>
      </c>
      <c r="F4" s="20" t="s">
        <v>53</v>
      </c>
      <c r="G4" s="21">
        <v>11149</v>
      </c>
      <c r="H4" s="22">
        <v>293</v>
      </c>
      <c r="I4" s="22">
        <f>G4/H4</f>
        <v>38.051194539249146</v>
      </c>
      <c r="J4" s="21">
        <v>18</v>
      </c>
      <c r="K4" s="21">
        <v>2</v>
      </c>
      <c r="L4" s="19">
        <v>298921.34999999998</v>
      </c>
      <c r="M4" s="21">
        <v>35895</v>
      </c>
      <c r="N4" s="23">
        <v>46136</v>
      </c>
      <c r="O4" s="29" t="s">
        <v>215</v>
      </c>
      <c r="R4" s="17"/>
    </row>
    <row r="5" spans="1:18" s="24" customFormat="1" ht="24.9" customHeight="1">
      <c r="A5" s="22">
        <v>3</v>
      </c>
      <c r="B5" s="22">
        <v>3</v>
      </c>
      <c r="C5" s="53" t="s">
        <v>225</v>
      </c>
      <c r="D5" s="19">
        <v>25390.78</v>
      </c>
      <c r="E5" s="19">
        <v>58703.85</v>
      </c>
      <c r="F5" s="20">
        <f>(D5-E5)/E5</f>
        <v>-0.56747674982134899</v>
      </c>
      <c r="G5" s="21">
        <v>4000</v>
      </c>
      <c r="H5" s="22">
        <v>213</v>
      </c>
      <c r="I5" s="22">
        <f>G5/H5</f>
        <v>18.779342723004696</v>
      </c>
      <c r="J5" s="21">
        <v>19</v>
      </c>
      <c r="K5" s="21">
        <v>6</v>
      </c>
      <c r="L5" s="19">
        <v>422864.87</v>
      </c>
      <c r="M5" s="21">
        <v>67476</v>
      </c>
      <c r="N5" s="23">
        <v>46113</v>
      </c>
      <c r="O5" s="29" t="s">
        <v>215</v>
      </c>
      <c r="R5" s="17"/>
    </row>
    <row r="6" spans="1:18" s="24" customFormat="1" ht="24.9" customHeight="1">
      <c r="A6" s="22">
        <v>4</v>
      </c>
      <c r="B6" s="22" t="s">
        <v>51</v>
      </c>
      <c r="C6" s="18" t="s">
        <v>278</v>
      </c>
      <c r="D6" s="19">
        <v>19535.62</v>
      </c>
      <c r="E6" s="19" t="s">
        <v>53</v>
      </c>
      <c r="F6" s="20" t="s">
        <v>53</v>
      </c>
      <c r="G6" s="21">
        <v>2564</v>
      </c>
      <c r="H6" s="22">
        <v>117</v>
      </c>
      <c r="I6" s="22">
        <f>G6/H6</f>
        <v>21.914529914529915</v>
      </c>
      <c r="J6" s="21">
        <v>14</v>
      </c>
      <c r="K6" s="21">
        <v>1</v>
      </c>
      <c r="L6" s="19">
        <v>19535.62</v>
      </c>
      <c r="M6" s="21">
        <v>2564</v>
      </c>
      <c r="N6" s="23">
        <v>46143</v>
      </c>
      <c r="O6" s="29" t="s">
        <v>44</v>
      </c>
      <c r="R6" s="17"/>
    </row>
    <row r="7" spans="1:18" s="24" customFormat="1" ht="24.9" customHeight="1">
      <c r="A7" s="22">
        <v>5</v>
      </c>
      <c r="B7" s="22">
        <v>4</v>
      </c>
      <c r="C7" s="53" t="s">
        <v>184</v>
      </c>
      <c r="D7" s="19">
        <v>18629.09</v>
      </c>
      <c r="E7" s="19">
        <v>48045.67</v>
      </c>
      <c r="F7" s="20">
        <f>(D7-E7)/E7</f>
        <v>-0.61226287405295832</v>
      </c>
      <c r="G7" s="21">
        <v>2321</v>
      </c>
      <c r="H7" s="22">
        <v>115</v>
      </c>
      <c r="I7" s="22">
        <f>G7/H7</f>
        <v>20.182608695652174</v>
      </c>
      <c r="J7" s="21">
        <v>9</v>
      </c>
      <c r="K7" s="21">
        <v>7</v>
      </c>
      <c r="L7" s="19">
        <v>649856.11</v>
      </c>
      <c r="M7" s="21">
        <v>72687</v>
      </c>
      <c r="N7" s="23">
        <v>46101</v>
      </c>
      <c r="O7" s="29" t="s">
        <v>41</v>
      </c>
      <c r="R7" s="17"/>
    </row>
    <row r="8" spans="1:18" s="24" customFormat="1" ht="24.9" customHeight="1">
      <c r="A8" s="22">
        <v>6</v>
      </c>
      <c r="B8" s="22">
        <v>6</v>
      </c>
      <c r="C8" s="18" t="s">
        <v>269</v>
      </c>
      <c r="D8" s="19">
        <v>12792</v>
      </c>
      <c r="E8" s="19">
        <v>35404</v>
      </c>
      <c r="F8" s="20">
        <f>(D8-E8)/E8</f>
        <v>-0.63868489436221898</v>
      </c>
      <c r="G8" s="21">
        <v>2203</v>
      </c>
      <c r="H8" s="21" t="s">
        <v>53</v>
      </c>
      <c r="I8" s="22" t="s">
        <v>53</v>
      </c>
      <c r="J8" s="21">
        <v>20</v>
      </c>
      <c r="K8" s="22">
        <v>2</v>
      </c>
      <c r="L8" s="19">
        <v>48196</v>
      </c>
      <c r="M8" s="21">
        <v>8629</v>
      </c>
      <c r="N8" s="23">
        <v>46136</v>
      </c>
      <c r="O8" s="29" t="s">
        <v>46</v>
      </c>
      <c r="R8" s="17"/>
    </row>
    <row r="9" spans="1:18" s="24" customFormat="1" ht="24.9" customHeight="1">
      <c r="A9" s="22">
        <v>7</v>
      </c>
      <c r="B9" s="22">
        <v>5</v>
      </c>
      <c r="C9" s="53" t="s">
        <v>238</v>
      </c>
      <c r="D9" s="19">
        <v>11138.009999999998</v>
      </c>
      <c r="E9" s="19">
        <v>36404.69</v>
      </c>
      <c r="F9" s="20">
        <f>(D9-E9)/E9</f>
        <v>-0.69405013474912169</v>
      </c>
      <c r="G9" s="21">
        <v>1490</v>
      </c>
      <c r="H9" s="22">
        <v>90</v>
      </c>
      <c r="I9" s="22">
        <f>G9/H9</f>
        <v>16.555555555555557</v>
      </c>
      <c r="J9" s="21">
        <v>13</v>
      </c>
      <c r="K9" s="21">
        <v>4</v>
      </c>
      <c r="L9" s="19">
        <v>187373.74000000002</v>
      </c>
      <c r="M9" s="21">
        <v>25974</v>
      </c>
      <c r="N9" s="23">
        <v>46122</v>
      </c>
      <c r="O9" s="29" t="s">
        <v>47</v>
      </c>
      <c r="R9" s="17"/>
    </row>
    <row r="10" spans="1:18" s="24" customFormat="1" ht="24.9" customHeight="1">
      <c r="A10" s="22">
        <v>8</v>
      </c>
      <c r="B10" s="22">
        <v>8</v>
      </c>
      <c r="C10" s="53" t="s">
        <v>176</v>
      </c>
      <c r="D10" s="19">
        <v>9613.5</v>
      </c>
      <c r="E10" s="19">
        <v>17997.84</v>
      </c>
      <c r="F10" s="20">
        <f>(D10-E10)/E10</f>
        <v>-0.46585256897494365</v>
      </c>
      <c r="G10" s="21">
        <v>1588</v>
      </c>
      <c r="H10" s="22">
        <v>85</v>
      </c>
      <c r="I10" s="22">
        <f>G10/H10</f>
        <v>18.682352941176472</v>
      </c>
      <c r="J10" s="21">
        <v>11</v>
      </c>
      <c r="K10" s="21">
        <v>9</v>
      </c>
      <c r="L10" s="19">
        <v>369964.46</v>
      </c>
      <c r="M10" s="21">
        <v>61510</v>
      </c>
      <c r="N10" s="23">
        <v>46087</v>
      </c>
      <c r="O10" s="29" t="s">
        <v>40</v>
      </c>
      <c r="R10" s="17"/>
    </row>
    <row r="11" spans="1:18" s="24" customFormat="1" ht="24.9" customHeight="1">
      <c r="A11" s="22">
        <v>9</v>
      </c>
      <c r="B11" s="22">
        <v>7</v>
      </c>
      <c r="C11" s="53" t="s">
        <v>253</v>
      </c>
      <c r="D11" s="19">
        <v>7327.24</v>
      </c>
      <c r="E11" s="19">
        <v>32148.52</v>
      </c>
      <c r="F11" s="20">
        <f>(D11-E11)/E11</f>
        <v>-0.77208157638360952</v>
      </c>
      <c r="G11" s="21">
        <v>929</v>
      </c>
      <c r="H11" s="22">
        <v>61</v>
      </c>
      <c r="I11" s="22">
        <f>G11/H11</f>
        <v>15.229508196721312</v>
      </c>
      <c r="J11" s="21">
        <v>8</v>
      </c>
      <c r="K11" s="21">
        <v>3</v>
      </c>
      <c r="L11" s="19">
        <v>88832.73</v>
      </c>
      <c r="M11" s="21">
        <v>11775</v>
      </c>
      <c r="N11" s="23">
        <v>46129</v>
      </c>
      <c r="O11" s="29" t="s">
        <v>60</v>
      </c>
      <c r="R11" s="17"/>
    </row>
    <row r="12" spans="1:18" s="24" customFormat="1" ht="24.9" customHeight="1">
      <c r="A12" s="22">
        <v>10</v>
      </c>
      <c r="B12" s="22" t="s">
        <v>51</v>
      </c>
      <c r="C12" s="18" t="s">
        <v>280</v>
      </c>
      <c r="D12" s="19">
        <v>6073</v>
      </c>
      <c r="E12" s="19" t="s">
        <v>53</v>
      </c>
      <c r="F12" s="20" t="s">
        <v>53</v>
      </c>
      <c r="G12" s="21">
        <v>843</v>
      </c>
      <c r="H12" s="22" t="s">
        <v>53</v>
      </c>
      <c r="I12" s="22" t="s">
        <v>53</v>
      </c>
      <c r="J12" s="21">
        <v>14</v>
      </c>
      <c r="K12" s="21">
        <v>1</v>
      </c>
      <c r="L12" s="19">
        <v>6073</v>
      </c>
      <c r="M12" s="21">
        <v>843</v>
      </c>
      <c r="N12" s="23">
        <v>46143</v>
      </c>
      <c r="O12" s="29" t="s">
        <v>46</v>
      </c>
      <c r="R12" s="17"/>
    </row>
    <row r="13" spans="1:18" s="24" customFormat="1" ht="24.9" customHeight="1">
      <c r="A13" s="22">
        <v>11</v>
      </c>
      <c r="B13" s="22" t="s">
        <v>57</v>
      </c>
      <c r="C13" s="18" t="s">
        <v>282</v>
      </c>
      <c r="D13" s="19">
        <v>2916.93</v>
      </c>
      <c r="E13" s="19" t="s">
        <v>53</v>
      </c>
      <c r="F13" s="20" t="s">
        <v>53</v>
      </c>
      <c r="G13" s="21">
        <v>372</v>
      </c>
      <c r="H13" s="22">
        <v>11</v>
      </c>
      <c r="I13" s="22">
        <f>G13/H13</f>
        <v>33.81818181818182</v>
      </c>
      <c r="J13" s="21">
        <v>11</v>
      </c>
      <c r="K13" s="21">
        <v>0</v>
      </c>
      <c r="L13" s="19">
        <v>2916.93</v>
      </c>
      <c r="M13" s="21">
        <v>372</v>
      </c>
      <c r="N13" s="23" t="s">
        <v>48</v>
      </c>
      <c r="O13" s="29" t="s">
        <v>60</v>
      </c>
      <c r="R13" s="17"/>
    </row>
    <row r="14" spans="1:18" s="24" customFormat="1" ht="24.9" customHeight="1">
      <c r="A14" s="22">
        <v>12</v>
      </c>
      <c r="B14" s="22">
        <v>10</v>
      </c>
      <c r="C14" s="53" t="s">
        <v>254</v>
      </c>
      <c r="D14" s="19">
        <v>1967.42</v>
      </c>
      <c r="E14" s="19">
        <v>9248.24</v>
      </c>
      <c r="F14" s="20">
        <f>(D14-E14)/E14</f>
        <v>-0.78726546888921567</v>
      </c>
      <c r="G14" s="21">
        <v>330</v>
      </c>
      <c r="H14" s="22">
        <v>28</v>
      </c>
      <c r="I14" s="22">
        <f>G14/H14</f>
        <v>11.785714285714286</v>
      </c>
      <c r="J14" s="21">
        <v>8</v>
      </c>
      <c r="K14" s="21">
        <v>3</v>
      </c>
      <c r="L14" s="19">
        <v>22660.400000000001</v>
      </c>
      <c r="M14" s="21">
        <v>3822</v>
      </c>
      <c r="N14" s="23">
        <v>46129</v>
      </c>
      <c r="O14" s="29" t="s">
        <v>44</v>
      </c>
      <c r="R14" s="17"/>
    </row>
    <row r="15" spans="1:18" s="24" customFormat="1" ht="24.9" customHeight="1">
      <c r="A15" s="22">
        <v>13</v>
      </c>
      <c r="B15" s="22" t="s">
        <v>57</v>
      </c>
      <c r="C15" s="18" t="s">
        <v>283</v>
      </c>
      <c r="D15" s="19">
        <v>1959.34</v>
      </c>
      <c r="E15" s="19" t="s">
        <v>53</v>
      </c>
      <c r="F15" s="20" t="s">
        <v>53</v>
      </c>
      <c r="G15" s="21">
        <v>350</v>
      </c>
      <c r="H15" s="22">
        <v>8</v>
      </c>
      <c r="I15" s="22">
        <f>G15/H15</f>
        <v>43.75</v>
      </c>
      <c r="J15" s="21">
        <v>8</v>
      </c>
      <c r="K15" s="21">
        <v>0</v>
      </c>
      <c r="L15" s="19">
        <v>1959.34</v>
      </c>
      <c r="M15" s="21">
        <v>350</v>
      </c>
      <c r="N15" s="23" t="s">
        <v>48</v>
      </c>
      <c r="O15" s="29" t="s">
        <v>41</v>
      </c>
      <c r="R15" s="17"/>
    </row>
    <row r="16" spans="1:18" s="24" customFormat="1" ht="24.9" customHeight="1">
      <c r="A16" s="22">
        <v>14</v>
      </c>
      <c r="B16" s="22">
        <v>15</v>
      </c>
      <c r="C16" s="53" t="s">
        <v>213</v>
      </c>
      <c r="D16" s="19">
        <v>1618.28</v>
      </c>
      <c r="E16" s="19">
        <v>1357.67</v>
      </c>
      <c r="F16" s="20">
        <f>(D16-E16)/E16</f>
        <v>0.19195386213144569</v>
      </c>
      <c r="G16" s="21">
        <v>388</v>
      </c>
      <c r="H16" s="22">
        <v>7</v>
      </c>
      <c r="I16" s="22">
        <f>G16/H16</f>
        <v>55.428571428571431</v>
      </c>
      <c r="J16" s="21">
        <v>3</v>
      </c>
      <c r="K16" s="21">
        <v>6</v>
      </c>
      <c r="L16" s="19">
        <v>29184.05</v>
      </c>
      <c r="M16" s="21">
        <v>5502</v>
      </c>
      <c r="N16" s="23">
        <v>46108</v>
      </c>
      <c r="O16" s="29" t="s">
        <v>88</v>
      </c>
      <c r="R16" s="17"/>
    </row>
    <row r="17" spans="1:19" ht="24.9" customHeight="1">
      <c r="A17" s="22">
        <v>15</v>
      </c>
      <c r="B17" s="22" t="s">
        <v>51</v>
      </c>
      <c r="C17" s="18" t="s">
        <v>279</v>
      </c>
      <c r="D17" s="19">
        <v>1603</v>
      </c>
      <c r="E17" s="19" t="s">
        <v>53</v>
      </c>
      <c r="F17" s="20" t="s">
        <v>53</v>
      </c>
      <c r="G17" s="21">
        <v>168</v>
      </c>
      <c r="H17" s="22" t="s">
        <v>53</v>
      </c>
      <c r="I17" s="22" t="s">
        <v>53</v>
      </c>
      <c r="J17" s="21">
        <v>20</v>
      </c>
      <c r="K17" s="21">
        <v>1</v>
      </c>
      <c r="L17" s="19">
        <v>8979.16</v>
      </c>
      <c r="M17" s="21">
        <v>1603</v>
      </c>
      <c r="N17" s="23">
        <v>46143</v>
      </c>
      <c r="O17" s="29" t="s">
        <v>49</v>
      </c>
      <c r="R17" s="17"/>
      <c r="S17" s="24"/>
    </row>
    <row r="18" spans="1:19" ht="24.9" customHeight="1">
      <c r="A18" s="22">
        <v>16</v>
      </c>
      <c r="B18" s="22" t="s">
        <v>51</v>
      </c>
      <c r="C18" s="18" t="s">
        <v>287</v>
      </c>
      <c r="D18" s="19">
        <v>1476.6399999999999</v>
      </c>
      <c r="E18" s="19" t="s">
        <v>53</v>
      </c>
      <c r="F18" s="20" t="s">
        <v>53</v>
      </c>
      <c r="G18" s="21">
        <v>251</v>
      </c>
      <c r="H18" s="22">
        <v>6</v>
      </c>
      <c r="I18" s="22">
        <f t="shared" ref="I18:I26" si="0">G18/H18</f>
        <v>41.833333333333336</v>
      </c>
      <c r="J18" s="21">
        <v>3</v>
      </c>
      <c r="K18" s="21">
        <v>1</v>
      </c>
      <c r="L18" s="19">
        <v>1476.6399999999999</v>
      </c>
      <c r="M18" s="21">
        <v>251</v>
      </c>
      <c r="N18" s="23">
        <v>46143</v>
      </c>
      <c r="O18" s="29" t="s">
        <v>54</v>
      </c>
    </row>
    <row r="19" spans="1:19" ht="24.9" customHeight="1">
      <c r="A19" s="22">
        <v>17</v>
      </c>
      <c r="B19" s="22">
        <v>20</v>
      </c>
      <c r="C19" s="53" t="s">
        <v>162</v>
      </c>
      <c r="D19" s="19">
        <v>1382.5</v>
      </c>
      <c r="E19" s="19">
        <v>953.54</v>
      </c>
      <c r="F19" s="20">
        <f>(D19-E19)/E19</f>
        <v>0.44986051974746738</v>
      </c>
      <c r="G19" s="21">
        <v>283</v>
      </c>
      <c r="H19" s="22">
        <v>5</v>
      </c>
      <c r="I19" s="22">
        <f t="shared" si="0"/>
        <v>56.6</v>
      </c>
      <c r="J19" s="21">
        <v>2</v>
      </c>
      <c r="K19" s="21" t="s">
        <v>53</v>
      </c>
      <c r="L19" s="19">
        <v>32868.080000000002</v>
      </c>
      <c r="M19" s="21">
        <v>5698</v>
      </c>
      <c r="N19" s="23">
        <v>46080</v>
      </c>
      <c r="O19" s="29" t="s">
        <v>163</v>
      </c>
    </row>
    <row r="20" spans="1:19" ht="24.9" customHeight="1">
      <c r="A20" s="22">
        <v>18</v>
      </c>
      <c r="B20" s="22" t="s">
        <v>51</v>
      </c>
      <c r="C20" s="18" t="s">
        <v>288</v>
      </c>
      <c r="D20" s="19">
        <v>1005.6700000000001</v>
      </c>
      <c r="E20" s="19" t="s">
        <v>53</v>
      </c>
      <c r="F20" s="20" t="s">
        <v>53</v>
      </c>
      <c r="G20" s="21">
        <v>165</v>
      </c>
      <c r="H20" s="22">
        <v>6</v>
      </c>
      <c r="I20" s="22">
        <f t="shared" si="0"/>
        <v>27.5</v>
      </c>
      <c r="J20" s="21">
        <v>3</v>
      </c>
      <c r="K20" s="21">
        <v>1</v>
      </c>
      <c r="L20" s="19">
        <v>1005.6700000000001</v>
      </c>
      <c r="M20" s="21">
        <v>165</v>
      </c>
      <c r="N20" s="23">
        <v>46143</v>
      </c>
      <c r="O20" s="29" t="s">
        <v>54</v>
      </c>
    </row>
    <row r="21" spans="1:19" ht="24.9" customHeight="1">
      <c r="A21" s="22">
        <v>19</v>
      </c>
      <c r="B21" s="22">
        <v>23</v>
      </c>
      <c r="C21" s="53" t="s">
        <v>248</v>
      </c>
      <c r="D21" s="19">
        <v>780.35</v>
      </c>
      <c r="E21" s="19">
        <v>737.55</v>
      </c>
      <c r="F21" s="20">
        <f>(D21-E21)/E21</f>
        <v>5.8029964070232622E-2</v>
      </c>
      <c r="G21" s="21">
        <v>134</v>
      </c>
      <c r="H21" s="22">
        <v>6</v>
      </c>
      <c r="I21" s="22">
        <f t="shared" si="0"/>
        <v>22.333333333333332</v>
      </c>
      <c r="J21" s="21">
        <v>3</v>
      </c>
      <c r="K21" s="21">
        <v>4</v>
      </c>
      <c r="L21" s="19">
        <v>14052</v>
      </c>
      <c r="M21" s="21">
        <v>2403</v>
      </c>
      <c r="N21" s="23">
        <v>46122</v>
      </c>
      <c r="O21" s="29" t="s">
        <v>54</v>
      </c>
    </row>
    <row r="22" spans="1:19" ht="24.9" customHeight="1">
      <c r="A22" s="22">
        <v>20</v>
      </c>
      <c r="B22" s="22">
        <v>11</v>
      </c>
      <c r="C22" s="53" t="s">
        <v>214</v>
      </c>
      <c r="D22" s="19">
        <v>728.54</v>
      </c>
      <c r="E22" s="19">
        <v>7190.32</v>
      </c>
      <c r="F22" s="20">
        <f>(D22-E22)/E22</f>
        <v>-0.89867766664070581</v>
      </c>
      <c r="G22" s="21">
        <v>99</v>
      </c>
      <c r="H22" s="22">
        <v>11</v>
      </c>
      <c r="I22" s="22">
        <f t="shared" si="0"/>
        <v>9</v>
      </c>
      <c r="J22" s="21">
        <v>3</v>
      </c>
      <c r="K22" s="21">
        <v>6</v>
      </c>
      <c r="L22" s="19">
        <v>171491.87</v>
      </c>
      <c r="M22" s="21">
        <v>22414</v>
      </c>
      <c r="N22" s="23">
        <v>46108</v>
      </c>
      <c r="O22" s="29" t="s">
        <v>215</v>
      </c>
    </row>
    <row r="23" spans="1:19" ht="24.9" customHeight="1">
      <c r="A23" s="22">
        <v>21</v>
      </c>
      <c r="B23" s="22">
        <v>14</v>
      </c>
      <c r="C23" s="53" t="s">
        <v>207</v>
      </c>
      <c r="D23" s="19">
        <v>682.06</v>
      </c>
      <c r="E23" s="19">
        <v>1515.17</v>
      </c>
      <c r="F23" s="20">
        <f>(D23-E23)/E23</f>
        <v>-0.54984589188011912</v>
      </c>
      <c r="G23" s="21">
        <v>115</v>
      </c>
      <c r="H23" s="22">
        <v>5</v>
      </c>
      <c r="I23" s="22">
        <f t="shared" si="0"/>
        <v>23</v>
      </c>
      <c r="J23" s="21">
        <v>3</v>
      </c>
      <c r="K23" s="21">
        <v>7</v>
      </c>
      <c r="L23" s="19">
        <v>48289.619999999995</v>
      </c>
      <c r="M23" s="21">
        <v>6803</v>
      </c>
      <c r="N23" s="23">
        <v>46104</v>
      </c>
      <c r="O23" s="29" t="s">
        <v>47</v>
      </c>
    </row>
    <row r="24" spans="1:19" ht="24.9" customHeight="1">
      <c r="A24" s="22">
        <v>22</v>
      </c>
      <c r="B24" s="22" t="s">
        <v>53</v>
      </c>
      <c r="C24" s="18" t="s">
        <v>250</v>
      </c>
      <c r="D24" s="19">
        <v>540.5</v>
      </c>
      <c r="E24" s="19" t="s">
        <v>53</v>
      </c>
      <c r="F24" s="20" t="s">
        <v>53</v>
      </c>
      <c r="G24" s="21">
        <v>91</v>
      </c>
      <c r="H24" s="22">
        <v>7</v>
      </c>
      <c r="I24" s="22">
        <f t="shared" si="0"/>
        <v>13</v>
      </c>
      <c r="J24" s="21">
        <v>1</v>
      </c>
      <c r="K24" s="21" t="s">
        <v>53</v>
      </c>
      <c r="L24" s="19">
        <v>1604.5</v>
      </c>
      <c r="M24" s="21">
        <v>240</v>
      </c>
      <c r="N24" s="23">
        <v>46122</v>
      </c>
      <c r="O24" s="29" t="s">
        <v>168</v>
      </c>
    </row>
    <row r="25" spans="1:19" ht="24.9" customHeight="1">
      <c r="A25" s="22">
        <v>23</v>
      </c>
      <c r="B25" s="22">
        <v>9</v>
      </c>
      <c r="C25" s="18" t="s">
        <v>270</v>
      </c>
      <c r="D25" s="19">
        <v>518.91</v>
      </c>
      <c r="E25" s="19">
        <v>9792.65</v>
      </c>
      <c r="F25" s="20">
        <f>(D25-E25)/E25</f>
        <v>-0.94701025769326996</v>
      </c>
      <c r="G25" s="21">
        <v>75</v>
      </c>
      <c r="H25" s="22">
        <v>9</v>
      </c>
      <c r="I25" s="22">
        <f t="shared" si="0"/>
        <v>8.3333333333333339</v>
      </c>
      <c r="J25" s="21">
        <v>2</v>
      </c>
      <c r="K25" s="21">
        <v>2</v>
      </c>
      <c r="L25" s="19">
        <v>10492.81</v>
      </c>
      <c r="M25" s="21">
        <v>1435</v>
      </c>
      <c r="N25" s="23">
        <v>46136</v>
      </c>
      <c r="O25" s="29" t="s">
        <v>44</v>
      </c>
    </row>
    <row r="26" spans="1:19" ht="24.9" customHeight="1">
      <c r="A26" s="22">
        <v>24</v>
      </c>
      <c r="B26" s="22" t="s">
        <v>53</v>
      </c>
      <c r="C26" s="18" t="s">
        <v>122</v>
      </c>
      <c r="D26" s="19">
        <v>439.5</v>
      </c>
      <c r="E26" s="19" t="s">
        <v>53</v>
      </c>
      <c r="F26" s="20" t="s">
        <v>53</v>
      </c>
      <c r="G26" s="21">
        <v>69</v>
      </c>
      <c r="H26" s="22">
        <v>2</v>
      </c>
      <c r="I26" s="22">
        <f t="shared" si="0"/>
        <v>34.5</v>
      </c>
      <c r="J26" s="21">
        <v>2</v>
      </c>
      <c r="K26" s="21" t="s">
        <v>53</v>
      </c>
      <c r="L26" s="19">
        <v>15713</v>
      </c>
      <c r="M26" s="21">
        <v>2267</v>
      </c>
      <c r="N26" s="23">
        <v>46059</v>
      </c>
      <c r="O26" s="29" t="s">
        <v>54</v>
      </c>
    </row>
    <row r="27" spans="1:19" ht="24.9" customHeight="1">
      <c r="A27" s="22">
        <v>25</v>
      </c>
      <c r="B27" s="22">
        <v>36</v>
      </c>
      <c r="C27" s="53" t="s">
        <v>264</v>
      </c>
      <c r="D27" s="19">
        <v>408.68999999999994</v>
      </c>
      <c r="E27" s="19">
        <v>266.04999999999995</v>
      </c>
      <c r="F27" s="20">
        <f>(D27-E27)/E27</f>
        <v>0.53613982334147725</v>
      </c>
      <c r="G27" s="21">
        <v>148</v>
      </c>
      <c r="H27" s="22">
        <v>3</v>
      </c>
      <c r="I27" s="22">
        <v>49.333333333333336</v>
      </c>
      <c r="J27" s="21">
        <v>3</v>
      </c>
      <c r="K27" s="21">
        <v>3</v>
      </c>
      <c r="L27" s="19">
        <v>2431.3399999999997</v>
      </c>
      <c r="M27" s="21">
        <v>464</v>
      </c>
      <c r="N27" s="23">
        <v>46129</v>
      </c>
      <c r="O27" s="29" t="s">
        <v>45</v>
      </c>
    </row>
    <row r="28" spans="1:19" ht="24.9" customHeight="1">
      <c r="A28" s="22">
        <v>26</v>
      </c>
      <c r="B28" s="22">
        <v>22</v>
      </c>
      <c r="C28" s="53" t="s">
        <v>382</v>
      </c>
      <c r="D28" s="19">
        <v>243.4</v>
      </c>
      <c r="E28" s="19">
        <v>740.21</v>
      </c>
      <c r="F28" s="20">
        <f>(D28-E28)/E28</f>
        <v>-0.67117439645506005</v>
      </c>
      <c r="G28" s="21">
        <v>36</v>
      </c>
      <c r="H28" s="22">
        <v>3</v>
      </c>
      <c r="I28" s="22">
        <f>G28/H28</f>
        <v>12</v>
      </c>
      <c r="J28" s="21">
        <v>3</v>
      </c>
      <c r="K28" s="21">
        <v>7</v>
      </c>
      <c r="L28" s="19">
        <v>31446.36</v>
      </c>
      <c r="M28" s="21">
        <v>4282</v>
      </c>
      <c r="N28" s="23">
        <v>46104</v>
      </c>
      <c r="O28" s="29" t="s">
        <v>47</v>
      </c>
    </row>
    <row r="29" spans="1:19" ht="24.9" customHeight="1">
      <c r="A29" s="22">
        <v>27</v>
      </c>
      <c r="B29" s="22">
        <v>30</v>
      </c>
      <c r="C29" s="53" t="s">
        <v>234</v>
      </c>
      <c r="D29" s="19">
        <v>237</v>
      </c>
      <c r="E29" s="19">
        <v>439</v>
      </c>
      <c r="F29" s="20">
        <f>(D29-E29)/E29</f>
        <v>-0.46013667425968108</v>
      </c>
      <c r="G29" s="21">
        <v>46</v>
      </c>
      <c r="H29" s="22">
        <v>3</v>
      </c>
      <c r="I29" s="22">
        <f>G29/H29</f>
        <v>15.333333333333334</v>
      </c>
      <c r="J29" s="21">
        <v>2</v>
      </c>
      <c r="K29" s="21">
        <v>5</v>
      </c>
      <c r="L29" s="19">
        <v>9769.83</v>
      </c>
      <c r="M29" s="21">
        <v>1595</v>
      </c>
      <c r="N29" s="23">
        <v>46115</v>
      </c>
      <c r="O29" s="29" t="s">
        <v>49</v>
      </c>
    </row>
    <row r="30" spans="1:19" ht="24.9" customHeight="1">
      <c r="A30" s="22">
        <v>28</v>
      </c>
      <c r="B30" s="22">
        <v>16</v>
      </c>
      <c r="C30" s="18" t="s">
        <v>271</v>
      </c>
      <c r="D30" s="19">
        <v>216.4</v>
      </c>
      <c r="E30" s="19">
        <v>1256.58</v>
      </c>
      <c r="F30" s="20">
        <f>(D30-E30)/E30</f>
        <v>-0.82778653169714611</v>
      </c>
      <c r="G30" s="21">
        <v>47</v>
      </c>
      <c r="H30" s="22">
        <v>8</v>
      </c>
      <c r="I30" s="22">
        <f>G30/H30</f>
        <v>5.875</v>
      </c>
      <c r="J30" s="21">
        <v>2</v>
      </c>
      <c r="K30" s="21">
        <v>2</v>
      </c>
      <c r="L30" s="19">
        <v>1472.98</v>
      </c>
      <c r="M30" s="21">
        <v>268</v>
      </c>
      <c r="N30" s="23">
        <v>46136</v>
      </c>
      <c r="O30" s="29" t="s">
        <v>192</v>
      </c>
    </row>
    <row r="31" spans="1:19" ht="24.9" customHeight="1">
      <c r="A31" s="22">
        <v>29</v>
      </c>
      <c r="B31" s="22">
        <v>28</v>
      </c>
      <c r="C31" s="18" t="s">
        <v>29</v>
      </c>
      <c r="D31" s="19">
        <v>206</v>
      </c>
      <c r="E31" s="19">
        <v>505</v>
      </c>
      <c r="F31" s="20">
        <f>(D31-E31)/E31</f>
        <v>-0.59207920792079205</v>
      </c>
      <c r="G31" s="21">
        <v>34</v>
      </c>
      <c r="H31" s="22">
        <v>1</v>
      </c>
      <c r="I31" s="22">
        <f>G31/H31</f>
        <v>34</v>
      </c>
      <c r="J31" s="21">
        <v>1</v>
      </c>
      <c r="K31" s="21" t="s">
        <v>53</v>
      </c>
      <c r="L31" s="19">
        <v>32212.129999999997</v>
      </c>
      <c r="M31" s="21">
        <v>5660</v>
      </c>
      <c r="N31" s="23">
        <v>46024</v>
      </c>
      <c r="O31" s="29" t="s">
        <v>49</v>
      </c>
    </row>
    <row r="32" spans="1:19" ht="24.9" customHeight="1">
      <c r="A32" s="22">
        <v>30</v>
      </c>
      <c r="B32" s="22" t="s">
        <v>53</v>
      </c>
      <c r="C32" s="18" t="s">
        <v>138</v>
      </c>
      <c r="D32" s="19">
        <v>200</v>
      </c>
      <c r="E32" s="19" t="s">
        <v>53</v>
      </c>
      <c r="F32" s="20" t="s">
        <v>53</v>
      </c>
      <c r="G32" s="21">
        <v>53</v>
      </c>
      <c r="H32" s="22">
        <v>1</v>
      </c>
      <c r="I32" s="22">
        <f>G32/H32</f>
        <v>53</v>
      </c>
      <c r="J32" s="21">
        <v>1</v>
      </c>
      <c r="K32" s="21" t="s">
        <v>53</v>
      </c>
      <c r="L32" s="19">
        <v>182836.68000000005</v>
      </c>
      <c r="M32" s="21">
        <v>31607</v>
      </c>
      <c r="N32" s="23">
        <v>44834</v>
      </c>
      <c r="O32" s="29" t="s">
        <v>47</v>
      </c>
    </row>
    <row r="33" spans="1:15" ht="24.9" customHeight="1">
      <c r="A33" s="22">
        <v>31</v>
      </c>
      <c r="B33" s="22">
        <v>12</v>
      </c>
      <c r="C33" s="53" t="s">
        <v>131</v>
      </c>
      <c r="D33" s="19">
        <v>184</v>
      </c>
      <c r="E33" s="19">
        <v>4934.3</v>
      </c>
      <c r="F33" s="20">
        <f>(D33-E33)/E33</f>
        <v>-0.96271000952516061</v>
      </c>
      <c r="G33" s="21">
        <v>23</v>
      </c>
      <c r="H33" s="22">
        <v>1</v>
      </c>
      <c r="I33" s="22">
        <v>23</v>
      </c>
      <c r="J33" s="21">
        <v>1</v>
      </c>
      <c r="K33" s="21">
        <v>12</v>
      </c>
      <c r="L33" s="19">
        <v>973310.21999999986</v>
      </c>
      <c r="M33" s="21">
        <v>121497</v>
      </c>
      <c r="N33" s="23">
        <v>46066</v>
      </c>
      <c r="O33" s="29" t="s">
        <v>132</v>
      </c>
    </row>
    <row r="34" spans="1:15" ht="24.9" customHeight="1">
      <c r="A34" s="22">
        <v>32</v>
      </c>
      <c r="B34" s="22">
        <v>41</v>
      </c>
      <c r="C34" s="53" t="s">
        <v>78</v>
      </c>
      <c r="D34" s="27">
        <v>181.39</v>
      </c>
      <c r="E34" s="19">
        <v>158.15</v>
      </c>
      <c r="F34" s="20">
        <f>(D34-E34)/E34</f>
        <v>0.14694909895668656</v>
      </c>
      <c r="G34" s="28">
        <v>29</v>
      </c>
      <c r="H34" s="58">
        <v>2</v>
      </c>
      <c r="I34" s="22">
        <f t="shared" ref="I34:I55" si="1">G34/H34</f>
        <v>14.5</v>
      </c>
      <c r="J34" s="21">
        <v>2</v>
      </c>
      <c r="K34" s="21">
        <v>16</v>
      </c>
      <c r="L34" s="27">
        <v>152439.56</v>
      </c>
      <c r="M34" s="28">
        <v>21116</v>
      </c>
      <c r="N34" s="23">
        <v>46038</v>
      </c>
      <c r="O34" s="29" t="s">
        <v>47</v>
      </c>
    </row>
    <row r="35" spans="1:15" ht="24.9" customHeight="1">
      <c r="A35" s="22">
        <v>33</v>
      </c>
      <c r="B35" s="22">
        <v>24</v>
      </c>
      <c r="C35" s="53" t="s">
        <v>199</v>
      </c>
      <c r="D35" s="19">
        <v>172.14</v>
      </c>
      <c r="E35" s="19">
        <v>712.5</v>
      </c>
      <c r="F35" s="20">
        <f>(D35-E35)/E35</f>
        <v>-0.75840000000000007</v>
      </c>
      <c r="G35" s="21">
        <v>30</v>
      </c>
      <c r="H35" s="22">
        <v>3</v>
      </c>
      <c r="I35" s="22">
        <f t="shared" si="1"/>
        <v>10</v>
      </c>
      <c r="J35" s="21">
        <v>2</v>
      </c>
      <c r="K35" s="21">
        <v>7</v>
      </c>
      <c r="L35" s="19">
        <v>2196.2399999999998</v>
      </c>
      <c r="M35" s="21">
        <v>395</v>
      </c>
      <c r="N35" s="23">
        <v>46104</v>
      </c>
      <c r="O35" s="29" t="s">
        <v>47</v>
      </c>
    </row>
    <row r="36" spans="1:15" ht="24.9" customHeight="1">
      <c r="A36" s="22">
        <v>34</v>
      </c>
      <c r="B36" s="22">
        <v>33</v>
      </c>
      <c r="C36" s="18" t="s">
        <v>86</v>
      </c>
      <c r="D36" s="19">
        <v>170.7</v>
      </c>
      <c r="E36" s="19">
        <v>344.33</v>
      </c>
      <c r="F36" s="20">
        <f>(D36-E36)/E36</f>
        <v>-0.50425463944471871</v>
      </c>
      <c r="G36" s="21">
        <v>36</v>
      </c>
      <c r="H36" s="22">
        <v>2</v>
      </c>
      <c r="I36" s="22">
        <f t="shared" si="1"/>
        <v>18</v>
      </c>
      <c r="J36" s="21">
        <v>1</v>
      </c>
      <c r="K36" s="21" t="s">
        <v>53</v>
      </c>
      <c r="L36" s="19">
        <v>40852.6</v>
      </c>
      <c r="M36" s="21">
        <v>6484</v>
      </c>
      <c r="N36" s="23">
        <v>46038</v>
      </c>
      <c r="O36" s="29" t="s">
        <v>272</v>
      </c>
    </row>
    <row r="37" spans="1:15" ht="24.9" customHeight="1">
      <c r="A37" s="22">
        <v>35</v>
      </c>
      <c r="B37" s="22" t="s">
        <v>51</v>
      </c>
      <c r="C37" s="18" t="s">
        <v>281</v>
      </c>
      <c r="D37" s="19">
        <v>160.18</v>
      </c>
      <c r="E37" s="19" t="s">
        <v>53</v>
      </c>
      <c r="F37" s="20" t="s">
        <v>53</v>
      </c>
      <c r="G37" s="21">
        <v>23</v>
      </c>
      <c r="H37" s="22">
        <v>1</v>
      </c>
      <c r="I37" s="22">
        <f t="shared" si="1"/>
        <v>23</v>
      </c>
      <c r="J37" s="21">
        <v>1</v>
      </c>
      <c r="K37" s="21" t="s">
        <v>53</v>
      </c>
      <c r="L37" s="19">
        <v>28537.919999999998</v>
      </c>
      <c r="M37" s="21">
        <v>4580</v>
      </c>
      <c r="N37" s="23">
        <v>45012</v>
      </c>
      <c r="O37" s="29" t="s">
        <v>47</v>
      </c>
    </row>
    <row r="38" spans="1:15" ht="24.9" customHeight="1">
      <c r="A38" s="22">
        <v>36</v>
      </c>
      <c r="B38" s="22" t="s">
        <v>53</v>
      </c>
      <c r="C38" s="18" t="s">
        <v>158</v>
      </c>
      <c r="D38" s="19">
        <v>152.03</v>
      </c>
      <c r="E38" s="19" t="s">
        <v>53</v>
      </c>
      <c r="F38" s="20" t="s">
        <v>53</v>
      </c>
      <c r="G38" s="21">
        <v>30</v>
      </c>
      <c r="H38" s="22">
        <v>1</v>
      </c>
      <c r="I38" s="22">
        <f t="shared" si="1"/>
        <v>30</v>
      </c>
      <c r="J38" s="21">
        <v>1</v>
      </c>
      <c r="K38" s="21" t="s">
        <v>53</v>
      </c>
      <c r="L38" s="19">
        <v>22238.34</v>
      </c>
      <c r="M38" s="21">
        <v>3197</v>
      </c>
      <c r="N38" s="23">
        <v>46080</v>
      </c>
      <c r="O38" s="29" t="s">
        <v>44</v>
      </c>
    </row>
    <row r="39" spans="1:15" ht="24.9" customHeight="1">
      <c r="A39" s="22">
        <v>37</v>
      </c>
      <c r="B39" s="22">
        <v>31</v>
      </c>
      <c r="C39" s="53" t="s">
        <v>125</v>
      </c>
      <c r="D39" s="19">
        <v>114</v>
      </c>
      <c r="E39" s="19">
        <v>422.85</v>
      </c>
      <c r="F39" s="20">
        <f t="shared" ref="F39:F44" si="2">(D39-E39)/E39</f>
        <v>-0.73040085136573252</v>
      </c>
      <c r="G39" s="21">
        <v>18</v>
      </c>
      <c r="H39" s="22">
        <v>1</v>
      </c>
      <c r="I39" s="22">
        <f t="shared" si="1"/>
        <v>18</v>
      </c>
      <c r="J39" s="21">
        <v>1</v>
      </c>
      <c r="K39" s="21">
        <v>12</v>
      </c>
      <c r="L39" s="19">
        <v>524788.47</v>
      </c>
      <c r="M39" s="21">
        <v>62251</v>
      </c>
      <c r="N39" s="23">
        <v>46066</v>
      </c>
      <c r="O39" s="29" t="s">
        <v>60</v>
      </c>
    </row>
    <row r="40" spans="1:15" ht="24.9" customHeight="1">
      <c r="A40" s="22">
        <v>38</v>
      </c>
      <c r="B40" s="22">
        <v>43</v>
      </c>
      <c r="C40" s="53" t="s">
        <v>196</v>
      </c>
      <c r="D40" s="19">
        <v>107</v>
      </c>
      <c r="E40" s="19">
        <v>125</v>
      </c>
      <c r="F40" s="20">
        <f t="shared" si="2"/>
        <v>-0.14399999999999999</v>
      </c>
      <c r="G40" s="21">
        <v>17</v>
      </c>
      <c r="H40" s="22">
        <v>1</v>
      </c>
      <c r="I40" s="22">
        <f t="shared" si="1"/>
        <v>17</v>
      </c>
      <c r="J40" s="21">
        <v>1</v>
      </c>
      <c r="K40" s="21">
        <v>7</v>
      </c>
      <c r="L40" s="19">
        <v>3542.4</v>
      </c>
      <c r="M40" s="21">
        <v>524</v>
      </c>
      <c r="N40" s="23">
        <v>46104</v>
      </c>
      <c r="O40" s="29" t="s">
        <v>47</v>
      </c>
    </row>
    <row r="41" spans="1:15" ht="24.9" customHeight="1">
      <c r="A41" s="22">
        <v>39</v>
      </c>
      <c r="B41" s="22">
        <v>26</v>
      </c>
      <c r="C41" s="53" t="s">
        <v>16</v>
      </c>
      <c r="D41" s="19">
        <v>100.14</v>
      </c>
      <c r="E41" s="19">
        <v>662.54</v>
      </c>
      <c r="F41" s="20">
        <f t="shared" si="2"/>
        <v>-0.84885440879041263</v>
      </c>
      <c r="G41" s="21">
        <v>14</v>
      </c>
      <c r="H41" s="22">
        <v>3</v>
      </c>
      <c r="I41" s="22">
        <f t="shared" si="1"/>
        <v>4.666666666666667</v>
      </c>
      <c r="J41" s="21">
        <v>1</v>
      </c>
      <c r="K41" s="21" t="s">
        <v>53</v>
      </c>
      <c r="L41" s="19">
        <v>2039079.51</v>
      </c>
      <c r="M41" s="21">
        <v>224466</v>
      </c>
      <c r="N41" s="23">
        <v>46010</v>
      </c>
      <c r="O41" s="29" t="s">
        <v>40</v>
      </c>
    </row>
    <row r="42" spans="1:15" ht="24.9" customHeight="1">
      <c r="A42" s="22">
        <v>40</v>
      </c>
      <c r="B42" s="22" t="s">
        <v>53</v>
      </c>
      <c r="C42" s="18" t="s">
        <v>52</v>
      </c>
      <c r="D42" s="19">
        <v>93.5</v>
      </c>
      <c r="E42" s="19"/>
      <c r="F42" s="20" t="e">
        <f t="shared" si="2"/>
        <v>#DIV/0!</v>
      </c>
      <c r="G42" s="21">
        <v>13</v>
      </c>
      <c r="H42" s="22">
        <v>1</v>
      </c>
      <c r="I42" s="22">
        <f t="shared" si="1"/>
        <v>13</v>
      </c>
      <c r="J42" s="21">
        <v>1</v>
      </c>
      <c r="K42" s="21" t="s">
        <v>53</v>
      </c>
      <c r="L42" s="19">
        <v>50105</v>
      </c>
      <c r="M42" s="21">
        <v>7503</v>
      </c>
      <c r="N42" s="23">
        <v>46024</v>
      </c>
      <c r="O42" s="29" t="s">
        <v>54</v>
      </c>
    </row>
    <row r="43" spans="1:15" ht="24.9" customHeight="1">
      <c r="A43" s="22">
        <v>41</v>
      </c>
      <c r="B43" s="22">
        <v>32</v>
      </c>
      <c r="C43" s="53" t="s">
        <v>236</v>
      </c>
      <c r="D43" s="19">
        <v>87.45</v>
      </c>
      <c r="E43" s="19">
        <v>353.3</v>
      </c>
      <c r="F43" s="20">
        <f t="shared" si="2"/>
        <v>-0.75247664874044728</v>
      </c>
      <c r="G43" s="21">
        <v>16</v>
      </c>
      <c r="H43" s="22">
        <v>2</v>
      </c>
      <c r="I43" s="22">
        <f t="shared" si="1"/>
        <v>8</v>
      </c>
      <c r="J43" s="21">
        <v>2</v>
      </c>
      <c r="K43" s="21" t="s">
        <v>53</v>
      </c>
      <c r="L43" s="19">
        <v>25426.240000000002</v>
      </c>
      <c r="M43" s="21">
        <v>3435</v>
      </c>
      <c r="N43" s="23">
        <v>46104</v>
      </c>
      <c r="O43" s="29" t="s">
        <v>47</v>
      </c>
    </row>
    <row r="44" spans="1:15" ht="24.9" customHeight="1">
      <c r="A44" s="22">
        <v>42</v>
      </c>
      <c r="B44" s="22">
        <v>42</v>
      </c>
      <c r="C44" s="53" t="s">
        <v>198</v>
      </c>
      <c r="D44" s="19">
        <v>78.48</v>
      </c>
      <c r="E44" s="19">
        <v>150.62</v>
      </c>
      <c r="F44" s="20">
        <f t="shared" si="2"/>
        <v>-0.47895365821272073</v>
      </c>
      <c r="G44" s="21">
        <v>16</v>
      </c>
      <c r="H44" s="22">
        <v>1</v>
      </c>
      <c r="I44" s="22">
        <f t="shared" si="1"/>
        <v>16</v>
      </c>
      <c r="J44" s="21">
        <v>1</v>
      </c>
      <c r="K44" s="21">
        <v>7</v>
      </c>
      <c r="L44" s="19">
        <v>5414.2399999999989</v>
      </c>
      <c r="M44" s="21">
        <v>776</v>
      </c>
      <c r="N44" s="23">
        <v>46104</v>
      </c>
      <c r="O44" s="29" t="s">
        <v>47</v>
      </c>
    </row>
    <row r="45" spans="1:15" ht="24.9" customHeight="1">
      <c r="A45" s="22">
        <v>43</v>
      </c>
      <c r="B45" s="22" t="s">
        <v>53</v>
      </c>
      <c r="C45" s="18" t="s">
        <v>205</v>
      </c>
      <c r="D45" s="19">
        <v>72.5</v>
      </c>
      <c r="E45" s="19" t="s">
        <v>53</v>
      </c>
      <c r="F45" s="20" t="s">
        <v>53</v>
      </c>
      <c r="G45" s="21">
        <v>14</v>
      </c>
      <c r="H45" s="22">
        <v>2</v>
      </c>
      <c r="I45" s="22">
        <f t="shared" si="1"/>
        <v>7</v>
      </c>
      <c r="J45" s="21">
        <v>1</v>
      </c>
      <c r="K45" s="21" t="s">
        <v>53</v>
      </c>
      <c r="L45" s="19">
        <v>265.35000000000002</v>
      </c>
      <c r="M45" s="21">
        <v>42</v>
      </c>
      <c r="N45" s="23">
        <v>46104</v>
      </c>
      <c r="O45" s="29" t="s">
        <v>47</v>
      </c>
    </row>
    <row r="46" spans="1:15" ht="24.9" customHeight="1">
      <c r="A46" s="22">
        <v>44</v>
      </c>
      <c r="B46" s="22" t="s">
        <v>53</v>
      </c>
      <c r="C46" s="18" t="s">
        <v>284</v>
      </c>
      <c r="D46" s="19">
        <v>54.62</v>
      </c>
      <c r="E46" s="19" t="s">
        <v>53</v>
      </c>
      <c r="F46" s="20" t="s">
        <v>53</v>
      </c>
      <c r="G46" s="21">
        <v>12</v>
      </c>
      <c r="H46" s="22">
        <v>1</v>
      </c>
      <c r="I46" s="22">
        <f t="shared" si="1"/>
        <v>12</v>
      </c>
      <c r="J46" s="21">
        <v>1</v>
      </c>
      <c r="K46" s="21" t="s">
        <v>53</v>
      </c>
      <c r="L46" s="19">
        <v>1742.25</v>
      </c>
      <c r="M46" s="21">
        <v>362</v>
      </c>
      <c r="N46" s="23">
        <v>44655</v>
      </c>
      <c r="O46" s="29" t="s">
        <v>47</v>
      </c>
    </row>
    <row r="47" spans="1:15" ht="24.9" customHeight="1">
      <c r="A47" s="22">
        <v>45</v>
      </c>
      <c r="B47" s="22">
        <v>13</v>
      </c>
      <c r="C47" s="53" t="s">
        <v>187</v>
      </c>
      <c r="D47" s="19">
        <v>50</v>
      </c>
      <c r="E47" s="19">
        <v>1769.44</v>
      </c>
      <c r="F47" s="20">
        <f>(D47-E47)/E47</f>
        <v>-0.97174247219459264</v>
      </c>
      <c r="G47" s="21">
        <v>6</v>
      </c>
      <c r="H47" s="22">
        <v>1</v>
      </c>
      <c r="I47" s="22">
        <f t="shared" si="1"/>
        <v>6</v>
      </c>
      <c r="J47" s="21">
        <v>1</v>
      </c>
      <c r="K47" s="21">
        <v>7</v>
      </c>
      <c r="L47" s="19">
        <v>68975.55</v>
      </c>
      <c r="M47" s="21">
        <v>9330</v>
      </c>
      <c r="N47" s="23">
        <v>46101</v>
      </c>
      <c r="O47" s="29" t="s">
        <v>40</v>
      </c>
    </row>
    <row r="48" spans="1:15" ht="24.9" customHeight="1">
      <c r="A48" s="22">
        <v>46</v>
      </c>
      <c r="B48" s="22" t="s">
        <v>53</v>
      </c>
      <c r="C48" s="18" t="s">
        <v>285</v>
      </c>
      <c r="D48" s="19">
        <v>50</v>
      </c>
      <c r="E48" s="19" t="s">
        <v>53</v>
      </c>
      <c r="F48" s="20" t="s">
        <v>53</v>
      </c>
      <c r="G48" s="21">
        <v>10</v>
      </c>
      <c r="H48" s="22">
        <v>1</v>
      </c>
      <c r="I48" s="22">
        <f t="shared" si="1"/>
        <v>10</v>
      </c>
      <c r="J48" s="21">
        <v>1</v>
      </c>
      <c r="K48" s="21" t="s">
        <v>53</v>
      </c>
      <c r="L48" s="19">
        <v>322.44</v>
      </c>
      <c r="M48" s="21">
        <v>68</v>
      </c>
      <c r="N48" s="23">
        <v>44316</v>
      </c>
      <c r="O48" s="29" t="s">
        <v>47</v>
      </c>
    </row>
    <row r="49" spans="1:15" ht="24.9" customHeight="1">
      <c r="A49" s="22">
        <v>47</v>
      </c>
      <c r="B49" s="22">
        <v>49</v>
      </c>
      <c r="C49" s="53" t="s">
        <v>295</v>
      </c>
      <c r="D49" s="19">
        <v>42</v>
      </c>
      <c r="E49" s="19">
        <v>71.7</v>
      </c>
      <c r="F49" s="20">
        <f>(D49-E49)/E49</f>
        <v>-0.41422594142259417</v>
      </c>
      <c r="G49" s="21">
        <v>6</v>
      </c>
      <c r="H49" s="22">
        <v>1</v>
      </c>
      <c r="I49" s="22">
        <f t="shared" si="1"/>
        <v>6</v>
      </c>
      <c r="J49" s="21">
        <v>1</v>
      </c>
      <c r="K49" s="21">
        <v>7</v>
      </c>
      <c r="L49" s="19">
        <v>9185.5999999999985</v>
      </c>
      <c r="M49" s="21">
        <v>1195</v>
      </c>
      <c r="N49" s="23">
        <v>46104</v>
      </c>
      <c r="O49" s="29" t="s">
        <v>47</v>
      </c>
    </row>
    <row r="50" spans="1:15" ht="24.9" customHeight="1">
      <c r="A50" s="22">
        <v>48</v>
      </c>
      <c r="B50" s="22">
        <v>48</v>
      </c>
      <c r="C50" s="18" t="s">
        <v>197</v>
      </c>
      <c r="D50" s="19">
        <v>40</v>
      </c>
      <c r="E50" s="19">
        <v>77</v>
      </c>
      <c r="F50" s="20">
        <f>(D50-E50)/E50</f>
        <v>-0.48051948051948051</v>
      </c>
      <c r="G50" s="21">
        <v>8</v>
      </c>
      <c r="H50" s="22">
        <v>1</v>
      </c>
      <c r="I50" s="22">
        <f t="shared" si="1"/>
        <v>8</v>
      </c>
      <c r="J50" s="21">
        <v>1</v>
      </c>
      <c r="K50" s="21" t="s">
        <v>53</v>
      </c>
      <c r="L50" s="19">
        <v>3726.88</v>
      </c>
      <c r="M50" s="21">
        <v>580</v>
      </c>
      <c r="N50" s="23">
        <v>46104</v>
      </c>
      <c r="O50" s="29" t="s">
        <v>47</v>
      </c>
    </row>
    <row r="51" spans="1:15" ht="24.9" customHeight="1">
      <c r="A51" s="22">
        <v>49</v>
      </c>
      <c r="B51" s="22" t="s">
        <v>53</v>
      </c>
      <c r="C51" s="18" t="s">
        <v>152</v>
      </c>
      <c r="D51" s="19">
        <v>39</v>
      </c>
      <c r="E51" s="19" t="s">
        <v>53</v>
      </c>
      <c r="F51" s="20" t="s">
        <v>53</v>
      </c>
      <c r="G51" s="21">
        <v>6</v>
      </c>
      <c r="H51" s="22">
        <v>1</v>
      </c>
      <c r="I51" s="22">
        <f t="shared" si="1"/>
        <v>6</v>
      </c>
      <c r="J51" s="21">
        <v>1</v>
      </c>
      <c r="K51" s="21" t="s">
        <v>53</v>
      </c>
      <c r="L51" s="19">
        <v>5717</v>
      </c>
      <c r="M51" s="21">
        <v>1064</v>
      </c>
      <c r="N51" s="23">
        <v>46073</v>
      </c>
      <c r="O51" s="29" t="s">
        <v>54</v>
      </c>
    </row>
    <row r="52" spans="1:15" ht="24.9" customHeight="1">
      <c r="A52" s="22">
        <v>50</v>
      </c>
      <c r="B52" s="22" t="s">
        <v>53</v>
      </c>
      <c r="C52" s="18" t="s">
        <v>286</v>
      </c>
      <c r="D52" s="19">
        <v>24</v>
      </c>
      <c r="E52" s="19" t="s">
        <v>53</v>
      </c>
      <c r="F52" s="20" t="s">
        <v>53</v>
      </c>
      <c r="G52" s="21">
        <v>5</v>
      </c>
      <c r="H52" s="22">
        <v>1</v>
      </c>
      <c r="I52" s="22">
        <f t="shared" si="1"/>
        <v>5</v>
      </c>
      <c r="J52" s="21">
        <v>1</v>
      </c>
      <c r="K52" s="21" t="s">
        <v>53</v>
      </c>
      <c r="L52" s="19">
        <v>272</v>
      </c>
      <c r="M52" s="21">
        <v>45</v>
      </c>
      <c r="N52" s="23">
        <v>46104</v>
      </c>
      <c r="O52" s="29" t="s">
        <v>47</v>
      </c>
    </row>
    <row r="53" spans="1:15" ht="24.9" customHeight="1">
      <c r="A53" s="22">
        <v>51</v>
      </c>
      <c r="B53" s="22">
        <v>38</v>
      </c>
      <c r="C53" s="18" t="s">
        <v>195</v>
      </c>
      <c r="D53" s="19">
        <v>23.5</v>
      </c>
      <c r="E53" s="19">
        <v>195.25</v>
      </c>
      <c r="F53" s="20">
        <f>(D53-E53)/E53</f>
        <v>-0.87964148527528807</v>
      </c>
      <c r="G53" s="21">
        <v>4</v>
      </c>
      <c r="H53" s="22">
        <v>1</v>
      </c>
      <c r="I53" s="22">
        <f t="shared" si="1"/>
        <v>4</v>
      </c>
      <c r="J53" s="21">
        <v>1</v>
      </c>
      <c r="K53" s="21" t="s">
        <v>53</v>
      </c>
      <c r="L53" s="19">
        <v>1844.5</v>
      </c>
      <c r="M53" s="21">
        <v>269</v>
      </c>
      <c r="N53" s="23">
        <v>46104</v>
      </c>
      <c r="O53" s="29" t="s">
        <v>47</v>
      </c>
    </row>
    <row r="54" spans="1:15" ht="24.9" customHeight="1">
      <c r="A54" s="22">
        <v>52</v>
      </c>
      <c r="B54" s="22">
        <v>56</v>
      </c>
      <c r="C54" s="18" t="s">
        <v>237</v>
      </c>
      <c r="D54" s="19">
        <v>20</v>
      </c>
      <c r="E54" s="19">
        <v>24</v>
      </c>
      <c r="F54" s="20">
        <f>(D54-E54)/E54</f>
        <v>-0.16666666666666666</v>
      </c>
      <c r="G54" s="21">
        <v>4</v>
      </c>
      <c r="H54" s="22">
        <v>1</v>
      </c>
      <c r="I54" s="22">
        <f t="shared" si="1"/>
        <v>4</v>
      </c>
      <c r="J54" s="21">
        <v>1</v>
      </c>
      <c r="K54" s="21" t="s">
        <v>53</v>
      </c>
      <c r="L54" s="19">
        <v>3036.0499999999997</v>
      </c>
      <c r="M54" s="21">
        <v>399</v>
      </c>
      <c r="N54" s="23">
        <v>46104</v>
      </c>
      <c r="O54" s="29" t="s">
        <v>47</v>
      </c>
    </row>
    <row r="55" spans="1:15" ht="24.9" customHeight="1">
      <c r="A55" s="22">
        <v>53</v>
      </c>
      <c r="B55" s="22" t="s">
        <v>53</v>
      </c>
      <c r="C55" s="18" t="s">
        <v>206</v>
      </c>
      <c r="D55" s="19">
        <v>17.88</v>
      </c>
      <c r="E55" s="19" t="s">
        <v>53</v>
      </c>
      <c r="F55" s="20" t="s">
        <v>53</v>
      </c>
      <c r="G55" s="21">
        <v>4</v>
      </c>
      <c r="H55" s="22">
        <v>1</v>
      </c>
      <c r="I55" s="22">
        <f t="shared" si="1"/>
        <v>4</v>
      </c>
      <c r="J55" s="21">
        <v>1</v>
      </c>
      <c r="K55" s="21" t="s">
        <v>53</v>
      </c>
      <c r="L55" s="19">
        <v>297.74</v>
      </c>
      <c r="M55" s="21">
        <v>60</v>
      </c>
      <c r="N55" s="23">
        <v>46104</v>
      </c>
      <c r="O55" s="29" t="s">
        <v>47</v>
      </c>
    </row>
    <row r="56" spans="1:15" ht="24.9" customHeight="1">
      <c r="A56" s="41"/>
      <c r="B56" s="60"/>
      <c r="C56" s="61" t="s">
        <v>229</v>
      </c>
      <c r="D56" s="36">
        <f>SUBTOTAL(109,Table13245678910111213141516171819[Pajamos 
(GBO)])</f>
        <v>536999.57000000018</v>
      </c>
      <c r="E56" s="36" t="s">
        <v>277</v>
      </c>
      <c r="F56" s="38">
        <f>(D56-E56)/E56</f>
        <v>2.0727378135128031E-2</v>
      </c>
      <c r="G56" s="39">
        <f>SUBTOTAL(109,Table13245678910111213141516171819[Žiūrovų sk. 
(ADM)])</f>
        <v>67924</v>
      </c>
      <c r="H56" s="41"/>
      <c r="I56" s="41"/>
      <c r="J56" s="62"/>
      <c r="K56" s="62"/>
      <c r="L56" s="63"/>
      <c r="M56" s="62"/>
      <c r="N56" s="64"/>
      <c r="O56" s="65" t="s">
        <v>15</v>
      </c>
    </row>
    <row r="57" spans="1:15">
      <c r="F57" s="68"/>
      <c r="L57" s="70"/>
    </row>
    <row r="58" spans="1:15">
      <c r="F58" s="68"/>
      <c r="L58" s="70"/>
    </row>
    <row r="59" spans="1:15">
      <c r="F59" s="68"/>
      <c r="L59" s="70"/>
    </row>
    <row r="60" spans="1:15">
      <c r="F60" s="68"/>
      <c r="L60" s="70"/>
    </row>
    <row r="61" spans="1:15">
      <c r="F61" s="68"/>
      <c r="L61" s="70"/>
    </row>
    <row r="62" spans="1:15">
      <c r="F62" s="68"/>
      <c r="L62" s="70"/>
    </row>
    <row r="63" spans="1:15">
      <c r="F63" s="68"/>
      <c r="L63" s="70"/>
    </row>
    <row r="64" spans="1:15">
      <c r="F64" s="68"/>
      <c r="L64" s="70"/>
    </row>
    <row r="65" spans="1:19">
      <c r="F65" s="68"/>
      <c r="L65" s="70"/>
    </row>
    <row r="66" spans="1:19" s="69" customFormat="1">
      <c r="A66" s="66"/>
      <c r="B66" s="26"/>
      <c r="C66" s="26"/>
      <c r="D66" s="67"/>
      <c r="E66" s="67"/>
      <c r="F66" s="68"/>
      <c r="H66" s="66"/>
      <c r="I66" s="26"/>
      <c r="L66" s="70"/>
      <c r="N66" s="71"/>
      <c r="O66" s="72"/>
      <c r="P66" s="26"/>
      <c r="Q66" s="26"/>
      <c r="R66" s="26"/>
      <c r="S66" s="26"/>
    </row>
    <row r="67" spans="1:19" s="69" customFormat="1">
      <c r="A67" s="66"/>
      <c r="B67" s="26"/>
      <c r="C67" s="26"/>
      <c r="D67" s="67"/>
      <c r="E67" s="67"/>
      <c r="F67" s="68"/>
      <c r="H67" s="66"/>
      <c r="I67" s="26"/>
      <c r="L67" s="70"/>
      <c r="N67" s="71"/>
      <c r="O67" s="72"/>
      <c r="P67" s="26"/>
      <c r="Q67" s="26"/>
      <c r="R67" s="26"/>
      <c r="S67" s="26"/>
    </row>
    <row r="68" spans="1:19" s="69" customFormat="1">
      <c r="A68" s="66"/>
      <c r="B68" s="26"/>
      <c r="C68" s="26"/>
      <c r="D68" s="67"/>
      <c r="E68" s="67"/>
      <c r="F68" s="68"/>
      <c r="H68" s="66"/>
      <c r="I68" s="26"/>
      <c r="L68" s="70"/>
      <c r="N68" s="71"/>
      <c r="O68" s="72"/>
      <c r="P68" s="26"/>
      <c r="Q68" s="26"/>
      <c r="R68" s="26"/>
      <c r="S68" s="26"/>
    </row>
    <row r="69" spans="1:19" s="69" customFormat="1">
      <c r="A69" s="66"/>
      <c r="B69" s="26"/>
      <c r="C69" s="26"/>
      <c r="D69" s="67"/>
      <c r="E69" s="67"/>
      <c r="F69" s="68"/>
      <c r="H69" s="66"/>
      <c r="I69" s="26"/>
      <c r="L69" s="70"/>
      <c r="N69" s="71"/>
      <c r="O69" s="72"/>
      <c r="P69" s="26"/>
      <c r="Q69" s="26"/>
      <c r="R69" s="26"/>
      <c r="S69" s="26"/>
    </row>
    <row r="70" spans="1:19" s="69" customFormat="1">
      <c r="A70" s="66"/>
      <c r="B70" s="26"/>
      <c r="C70" s="26"/>
      <c r="D70" s="67"/>
      <c r="E70" s="67"/>
      <c r="F70" s="68"/>
      <c r="H70" s="66"/>
      <c r="I70" s="26"/>
      <c r="L70" s="67"/>
      <c r="N70" s="71"/>
      <c r="O70" s="72"/>
      <c r="P70" s="26"/>
      <c r="Q70" s="26"/>
      <c r="R70" s="26"/>
      <c r="S70" s="26"/>
    </row>
    <row r="71" spans="1:19" s="69" customFormat="1">
      <c r="A71" s="66"/>
      <c r="B71" s="26"/>
      <c r="C71" s="26"/>
      <c r="D71" s="67"/>
      <c r="E71" s="67"/>
      <c r="F71" s="68"/>
      <c r="H71" s="66"/>
      <c r="I71" s="26"/>
      <c r="L71" s="67"/>
      <c r="N71" s="71"/>
      <c r="O71" s="72"/>
      <c r="P71" s="26"/>
      <c r="Q71" s="26"/>
      <c r="R71" s="26"/>
      <c r="S71" s="26"/>
    </row>
    <row r="72" spans="1:19" s="69" customFormat="1">
      <c r="A72" s="66"/>
      <c r="B72" s="26"/>
      <c r="C72" s="26"/>
      <c r="D72" s="67"/>
      <c r="E72" s="67"/>
      <c r="F72" s="68"/>
      <c r="H72" s="66"/>
      <c r="I72" s="26"/>
      <c r="L72" s="67"/>
      <c r="N72" s="71"/>
      <c r="O72" s="72"/>
      <c r="P72" s="26"/>
      <c r="Q72" s="26"/>
      <c r="R72" s="26"/>
      <c r="S72" s="26"/>
    </row>
    <row r="73" spans="1:19" s="69" customFormat="1">
      <c r="A73" s="66"/>
      <c r="B73" s="26"/>
      <c r="C73" s="26"/>
      <c r="D73" s="67"/>
      <c r="E73" s="67"/>
      <c r="F73" s="68"/>
      <c r="H73" s="66"/>
      <c r="I73" s="26"/>
      <c r="L73" s="67"/>
      <c r="N73" s="71"/>
      <c r="O73" s="72"/>
      <c r="P73" s="26"/>
      <c r="Q73" s="26"/>
      <c r="R73" s="26"/>
      <c r="S73" s="26"/>
    </row>
    <row r="74" spans="1:19"/>
    <row r="75" spans="1:19"/>
    <row r="76" spans="1:19"/>
    <row r="77" spans="1:19"/>
    <row r="78" spans="1:19"/>
    <row r="79" spans="1:19"/>
    <row r="80" spans="1:19"/>
    <row r="81" spans="2:19"/>
    <row r="82" spans="2:19"/>
    <row r="83" spans="2:19" s="66" customFormat="1">
      <c r="B83" s="26"/>
      <c r="C83" s="26"/>
      <c r="D83" s="67"/>
      <c r="E83" s="67"/>
      <c r="F83" s="26"/>
      <c r="G83" s="69"/>
      <c r="I83" s="26"/>
      <c r="J83" s="69"/>
      <c r="K83" s="69"/>
      <c r="L83" s="67"/>
      <c r="M83" s="69"/>
      <c r="N83" s="71"/>
      <c r="O83" s="72"/>
      <c r="P83" s="26"/>
      <c r="Q83" s="26"/>
      <c r="R83" s="26"/>
      <c r="S83" s="26"/>
    </row>
    <row r="84" spans="2:19" s="66" customFormat="1">
      <c r="B84" s="26"/>
      <c r="C84" s="26"/>
      <c r="D84" s="67"/>
      <c r="E84" s="67"/>
      <c r="F84" s="26"/>
      <c r="G84" s="69"/>
      <c r="I84" s="26"/>
      <c r="J84" s="69"/>
      <c r="K84" s="69"/>
      <c r="L84" s="67"/>
      <c r="M84" s="69"/>
      <c r="N84" s="71"/>
      <c r="O84" s="72"/>
      <c r="P84" s="26"/>
      <c r="Q84" s="26"/>
      <c r="R84" s="26"/>
      <c r="S84" s="26"/>
    </row>
    <row r="85" spans="2:19" s="66" customFormat="1">
      <c r="B85" s="26"/>
      <c r="C85" s="26"/>
      <c r="D85" s="67"/>
      <c r="E85" s="67"/>
      <c r="F85" s="26"/>
      <c r="G85" s="69"/>
      <c r="I85" s="26"/>
      <c r="J85" s="69"/>
      <c r="K85" s="69"/>
      <c r="L85" s="67"/>
      <c r="M85" s="69"/>
      <c r="N85" s="71"/>
      <c r="O85" s="72"/>
      <c r="P85" s="26"/>
      <c r="Q85" s="26"/>
      <c r="R85" s="26"/>
      <c r="S85" s="26"/>
    </row>
    <row r="86" spans="2:19" s="66" customFormat="1">
      <c r="B86" s="26"/>
      <c r="C86" s="26"/>
      <c r="D86" s="67"/>
      <c r="E86" s="67"/>
      <c r="F86" s="26"/>
      <c r="G86" s="69"/>
      <c r="I86" s="26"/>
      <c r="J86" s="69"/>
      <c r="K86" s="69"/>
      <c r="L86" s="67"/>
      <c r="M86" s="69"/>
      <c r="N86" s="71"/>
      <c r="O86" s="72"/>
      <c r="P86" s="26"/>
      <c r="Q86" s="26"/>
      <c r="R86" s="26"/>
      <c r="S86" s="26"/>
    </row>
    <row r="87" spans="2:19" s="66" customFormat="1">
      <c r="B87" s="26"/>
      <c r="C87" s="26"/>
      <c r="D87" s="67"/>
      <c r="E87" s="67"/>
      <c r="F87" s="26"/>
      <c r="G87" s="69"/>
      <c r="I87" s="26"/>
      <c r="J87" s="69"/>
      <c r="K87" s="69"/>
      <c r="L87" s="67"/>
      <c r="M87" s="69"/>
      <c r="N87" s="71"/>
      <c r="O87" s="72"/>
      <c r="P87" s="26"/>
      <c r="Q87" s="26"/>
      <c r="R87" s="26"/>
      <c r="S87" s="26"/>
    </row>
    <row r="88" spans="2:19" s="66" customFormat="1">
      <c r="B88" s="26"/>
      <c r="C88" s="26"/>
      <c r="D88" s="67"/>
      <c r="E88" s="67"/>
      <c r="F88" s="26"/>
      <c r="G88" s="69"/>
      <c r="I88" s="26"/>
      <c r="J88" s="69"/>
      <c r="K88" s="69"/>
      <c r="L88" s="67"/>
      <c r="M88" s="69"/>
      <c r="N88" s="71"/>
      <c r="O88" s="72"/>
      <c r="P88" s="26"/>
      <c r="Q88" s="26"/>
      <c r="R88" s="26"/>
      <c r="S88" s="26"/>
    </row>
    <row r="89" spans="2:19" s="66" customFormat="1">
      <c r="B89" s="26"/>
      <c r="C89" s="26"/>
      <c r="D89" s="67"/>
      <c r="E89" s="67"/>
      <c r="F89" s="26"/>
      <c r="G89" s="69"/>
      <c r="I89" s="26"/>
      <c r="J89" s="69"/>
      <c r="K89" s="69"/>
      <c r="L89" s="67"/>
      <c r="M89" s="69"/>
      <c r="N89" s="71"/>
      <c r="O89" s="72"/>
      <c r="P89" s="26"/>
      <c r="Q89" s="26"/>
      <c r="R89" s="26"/>
      <c r="S89" s="26"/>
    </row>
    <row r="90" spans="2:19" s="66" customFormat="1">
      <c r="B90" s="26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2:19" s="66" customFormat="1">
      <c r="B91" s="26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2:19" s="66" customFormat="1">
      <c r="B92" s="26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2:19" s="66" customFormat="1">
      <c r="B93" s="26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2:19" s="66" customFormat="1">
      <c r="B94" s="26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2:19" s="66" customFormat="1">
      <c r="B95" s="26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2:19" s="66" customFormat="1">
      <c r="B96" s="26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2:19" s="66" customFormat="1">
      <c r="B97" s="26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2:19" s="66" customFormat="1">
      <c r="B98" s="26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2:19" s="66" customFormat="1">
      <c r="B99" s="26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2:19" s="66" customFormat="1">
      <c r="B100" s="26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2:19" s="66" customFormat="1">
      <c r="B101" s="26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2:19" s="66" customFormat="1">
      <c r="B102" s="26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2:19" s="66" customFormat="1">
      <c r="B103" s="26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2:19" s="66" customFormat="1">
      <c r="B104" s="26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2:19" s="66" customFormat="1">
      <c r="B105" s="26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2:19" s="66" customFormat="1">
      <c r="B106" s="26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2:19" s="66" customFormat="1">
      <c r="B107" s="26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2:19" s="66" customFormat="1">
      <c r="B108" s="26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2:19" s="66" customFormat="1">
      <c r="B109" s="26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2:19" s="66" customFormat="1">
      <c r="B110" s="26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2:19" s="66" customFormat="1">
      <c r="B111" s="26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2:19" s="66" customFormat="1">
      <c r="B112" s="26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2:19" s="66" customFormat="1">
      <c r="B113" s="26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2:19" s="66" customFormat="1">
      <c r="B114" s="26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2:19" s="66" customFormat="1">
      <c r="B115" s="26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2:19" s="66" customFormat="1">
      <c r="B116" s="26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2:19" s="66" customFormat="1">
      <c r="B117" s="26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2:19" s="66" customFormat="1">
      <c r="B118" s="26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2:19" s="66" customFormat="1">
      <c r="B119" s="26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2:19" s="66" customFormat="1">
      <c r="B120" s="26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2:19" s="66" customFormat="1">
      <c r="B121" s="26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2:19" s="66" customFormat="1">
      <c r="B122" s="26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2:19" s="66" customFormat="1">
      <c r="B123" s="26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2:19" s="66" customFormat="1">
      <c r="B124" s="26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2:19" s="66" customFormat="1">
      <c r="B125" s="26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2:19" s="66" customFormat="1">
      <c r="B126" s="26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2:19" s="66" customFormat="1">
      <c r="B127" s="26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2:19" s="66" customFormat="1">
      <c r="B128" s="26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2:19" s="66" customFormat="1">
      <c r="B129" s="26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2:19" s="66" customFormat="1">
      <c r="B130" s="26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2:19" s="66" customFormat="1">
      <c r="B131" s="26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2:19" s="66" customFormat="1">
      <c r="B132" s="26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2:19" s="66" customFormat="1">
      <c r="B133" s="26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2:19" s="66" customFormat="1">
      <c r="B134" s="26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2:19" s="66" customFormat="1">
      <c r="B135" s="26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2:19" s="66" customFormat="1">
      <c r="B136" s="26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2:19" s="66" customFormat="1">
      <c r="B137" s="26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2:19" s="66" customFormat="1">
      <c r="B138" s="26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2:19" s="66" customFormat="1">
      <c r="B139" s="26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2:19" s="66" customFormat="1">
      <c r="B140" s="26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2:19" s="66" customFormat="1">
      <c r="B141" s="26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2:19" s="66" customFormat="1">
      <c r="B142" s="26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2:19" s="66" customFormat="1">
      <c r="B143" s="26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2:19" s="66" customFormat="1">
      <c r="B144" s="26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2:19" s="66" customFormat="1">
      <c r="B145" s="26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2:19" s="66" customFormat="1">
      <c r="B146" s="26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2:19" s="66" customFormat="1">
      <c r="B147" s="26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2:19" s="66" customFormat="1">
      <c r="B148" s="26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2:19" s="66" customFormat="1">
      <c r="B149" s="26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2:19" s="66" customFormat="1">
      <c r="B150" s="26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2:19" s="66" customFormat="1">
      <c r="B151" s="26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2:19" s="66" customFormat="1">
      <c r="B152" s="26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2:19" s="66" customFormat="1">
      <c r="B153" s="26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2:19" s="66" customFormat="1">
      <c r="B154" s="26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2:19" s="66" customFormat="1">
      <c r="B155" s="26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2:19" s="66" customFormat="1">
      <c r="B156" s="26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2:19" s="66" customFormat="1">
      <c r="B157" s="26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2:19" s="66" customFormat="1">
      <c r="B158" s="26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2:19" s="66" customFormat="1">
      <c r="B159" s="26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2:19" s="66" customFormat="1">
      <c r="B160" s="26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2:19" s="66" customFormat="1">
      <c r="B161" s="26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2:19" s="66" customFormat="1">
      <c r="B162" s="26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2:19" s="66" customFormat="1">
      <c r="B163" s="26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2:19" s="66" customFormat="1">
      <c r="B164" s="26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2:19" s="66" customFormat="1">
      <c r="B165" s="26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2:19" s="66" customFormat="1">
      <c r="B166" s="26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2:19" s="66" customFormat="1">
      <c r="B167" s="26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2:19" s="66" customFormat="1">
      <c r="B168" s="26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2:19" s="66" customFormat="1">
      <c r="B169" s="26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2:19" s="66" customFormat="1">
      <c r="B170" s="26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2:19" s="66" customFormat="1">
      <c r="B171" s="26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2:19" s="66" customFormat="1">
      <c r="B172" s="26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2:19" s="66" customFormat="1">
      <c r="B173" s="26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2:19" s="66" customFormat="1">
      <c r="B174" s="26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2:19" s="66" customFormat="1">
      <c r="B175" s="26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2:19" s="66" customFormat="1">
      <c r="B176" s="26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2:19" s="66" customFormat="1">
      <c r="B177" s="26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2:19" s="66" customFormat="1">
      <c r="B178" s="26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2:19" s="66" customFormat="1">
      <c r="B179" s="26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2:19" s="66" customFormat="1">
      <c r="B180" s="26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2:19" s="66" customFormat="1">
      <c r="B181" s="26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2:19" s="66" customFormat="1">
      <c r="B182" s="26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2:19" s="66" customFormat="1">
      <c r="B183" s="26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2:19" s="66" customFormat="1">
      <c r="B184" s="26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2:19" s="66" customFormat="1">
      <c r="B185" s="26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2:19" s="66" customFormat="1">
      <c r="B186" s="26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2:19" s="66" customFormat="1">
      <c r="B187" s="26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2:19" s="66" customFormat="1">
      <c r="B188" s="26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2:19" s="66" customFormat="1">
      <c r="B189" s="26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2:19" s="66" customFormat="1">
      <c r="B190" s="26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2:19" s="66" customFormat="1">
      <c r="B191" s="26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2:19" s="66" customFormat="1">
      <c r="B192" s="26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2:19" s="66" customFormat="1">
      <c r="B193" s="26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2:19" s="66" customFormat="1">
      <c r="B194" s="26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2:19" s="66" customFormat="1">
      <c r="B195" s="26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2:19" s="66" customFormat="1">
      <c r="B196" s="26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2:19" s="66" customFormat="1">
      <c r="B197" s="26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2:19" s="66" customFormat="1">
      <c r="B198" s="26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2:19" s="66" customFormat="1">
      <c r="B199" s="26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2:19" s="66" customFormat="1">
      <c r="B200" s="26"/>
      <c r="C200" s="26"/>
      <c r="D200" s="67"/>
      <c r="E200" s="67"/>
      <c r="F200" s="26"/>
      <c r="G200" s="69"/>
      <c r="I200" s="26"/>
      <c r="J200" s="69"/>
      <c r="K200" s="69"/>
      <c r="L200" s="67"/>
      <c r="M200" s="69"/>
      <c r="N200" s="71"/>
      <c r="O200" s="72"/>
      <c r="P200" s="26"/>
      <c r="Q200" s="26"/>
      <c r="R200" s="26"/>
      <c r="S200" s="26"/>
    </row>
    <row r="201" spans="2:19" s="66" customFormat="1">
      <c r="B201" s="26"/>
      <c r="C201" s="26"/>
      <c r="D201" s="67"/>
      <c r="E201" s="67"/>
      <c r="F201" s="26"/>
      <c r="G201" s="69"/>
      <c r="I201" s="26"/>
      <c r="J201" s="69"/>
      <c r="K201" s="69"/>
      <c r="L201" s="67"/>
      <c r="M201" s="69"/>
      <c r="N201" s="71"/>
      <c r="O201" s="72"/>
      <c r="P201" s="26"/>
      <c r="Q201" s="26"/>
      <c r="R201" s="26"/>
      <c r="S201" s="26"/>
    </row>
    <row r="202" spans="2:19" s="66" customFormat="1">
      <c r="B202" s="26"/>
      <c r="C202" s="26"/>
      <c r="D202" s="67"/>
      <c r="E202" s="67"/>
      <c r="F202" s="26"/>
      <c r="G202" s="69"/>
      <c r="I202" s="26"/>
      <c r="J202" s="69"/>
      <c r="K202" s="69"/>
      <c r="L202" s="67"/>
      <c r="M202" s="69"/>
      <c r="N202" s="71"/>
      <c r="O202" s="72"/>
      <c r="P202" s="26"/>
      <c r="Q202" s="26"/>
      <c r="R202" s="26"/>
      <c r="S202" s="26"/>
    </row>
    <row r="203" spans="2:19" s="66" customFormat="1">
      <c r="B203" s="26"/>
      <c r="C203" s="26"/>
      <c r="D203" s="67"/>
      <c r="E203" s="67"/>
      <c r="F203" s="26"/>
      <c r="G203" s="69"/>
      <c r="I203" s="26"/>
      <c r="J203" s="69"/>
      <c r="K203" s="69"/>
      <c r="L203" s="67"/>
      <c r="M203" s="69"/>
      <c r="N203" s="71"/>
      <c r="O203" s="72"/>
      <c r="P203" s="26"/>
      <c r="Q203" s="26"/>
      <c r="R203" s="26"/>
      <c r="S203" s="26"/>
    </row>
    <row r="204" spans="2:19" s="66" customFormat="1">
      <c r="B204" s="26"/>
      <c r="C204" s="26"/>
      <c r="D204" s="67"/>
      <c r="E204" s="67"/>
      <c r="F204" s="26"/>
      <c r="G204" s="69"/>
      <c r="I204" s="26"/>
      <c r="J204" s="69"/>
      <c r="K204" s="69"/>
      <c r="L204" s="67"/>
      <c r="M204" s="69"/>
      <c r="N204" s="71"/>
      <c r="O204" s="72"/>
      <c r="P204" s="26"/>
      <c r="Q204" s="26"/>
      <c r="R204" s="26"/>
      <c r="S204" s="26"/>
    </row>
    <row r="205" spans="2:19" s="66" customFormat="1">
      <c r="B205" s="26"/>
      <c r="C205" s="26"/>
      <c r="D205" s="67"/>
      <c r="E205" s="67"/>
      <c r="F205" s="26"/>
      <c r="G205" s="69"/>
      <c r="I205" s="26"/>
      <c r="J205" s="69"/>
      <c r="K205" s="69"/>
      <c r="L205" s="67"/>
      <c r="M205" s="69"/>
      <c r="N205" s="71"/>
      <c r="O205" s="72"/>
      <c r="P205" s="26"/>
      <c r="Q205" s="26"/>
      <c r="R205" s="26"/>
      <c r="S205" s="26"/>
    </row>
    <row r="206" spans="2:19" s="66" customFormat="1">
      <c r="B206" s="26"/>
      <c r="C206" s="26"/>
      <c r="D206" s="67"/>
      <c r="E206" s="67"/>
      <c r="F206" s="26"/>
      <c r="G206" s="69"/>
      <c r="I206" s="26"/>
      <c r="J206" s="69"/>
      <c r="K206" s="69"/>
      <c r="L206" s="67"/>
      <c r="M206" s="69"/>
      <c r="N206" s="71"/>
      <c r="O206" s="72"/>
      <c r="P206" s="26"/>
      <c r="Q206" s="26"/>
      <c r="R206" s="26"/>
      <c r="S206" s="26"/>
    </row>
    <row r="207" spans="2:19" s="66" customFormat="1">
      <c r="B207" s="26"/>
      <c r="C207" s="26"/>
      <c r="D207" s="67"/>
      <c r="E207" s="67"/>
      <c r="F207" s="26"/>
      <c r="G207" s="69"/>
      <c r="I207" s="26"/>
      <c r="J207" s="69"/>
      <c r="K207" s="69"/>
      <c r="L207" s="67"/>
      <c r="M207" s="69"/>
      <c r="N207" s="71"/>
      <c r="O207" s="72"/>
      <c r="P207" s="26"/>
      <c r="Q207" s="26"/>
      <c r="R207" s="26"/>
      <c r="S207" s="26"/>
    </row>
    <row r="208" spans="2:19" s="66" customFormat="1">
      <c r="B208" s="26"/>
      <c r="C208" s="26"/>
      <c r="D208" s="67"/>
      <c r="E208" s="67"/>
      <c r="F208" s="26"/>
      <c r="G208" s="69"/>
      <c r="I208" s="26"/>
      <c r="J208" s="69"/>
      <c r="K208" s="69"/>
      <c r="L208" s="67"/>
      <c r="M208" s="69"/>
      <c r="N208" s="71"/>
      <c r="O208" s="72"/>
      <c r="P208" s="26"/>
      <c r="Q208" s="26"/>
      <c r="R208" s="26"/>
      <c r="S208" s="26"/>
    </row>
    <row r="209" spans="2:19" s="66" customFormat="1">
      <c r="B209" s="26"/>
      <c r="C209" s="26"/>
      <c r="D209" s="67"/>
      <c r="E209" s="67"/>
      <c r="F209" s="26"/>
      <c r="G209" s="69"/>
      <c r="I209" s="26"/>
      <c r="J209" s="69"/>
      <c r="K209" s="69"/>
      <c r="L209" s="67"/>
      <c r="M209" s="69"/>
      <c r="N209" s="71"/>
      <c r="O209" s="72"/>
      <c r="P209" s="26"/>
      <c r="Q209" s="26"/>
      <c r="R209" s="26"/>
      <c r="S209" s="26"/>
    </row>
    <row r="210" spans="2:19" s="66" customFormat="1">
      <c r="B210" s="26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2:19" s="66" customFormat="1">
      <c r="B211" s="26"/>
      <c r="C211" s="26"/>
      <c r="D211" s="67"/>
      <c r="E211" s="67"/>
      <c r="F211" s="26"/>
      <c r="G211" s="69"/>
      <c r="I211" s="26"/>
      <c r="J211" s="69"/>
      <c r="K211" s="69"/>
      <c r="L211" s="67"/>
      <c r="M211" s="69"/>
      <c r="N211" s="71"/>
      <c r="O211" s="72"/>
      <c r="P211" s="26"/>
      <c r="Q211" s="26"/>
      <c r="R211" s="26"/>
      <c r="S211" s="26"/>
    </row>
    <row r="212" spans="2:19" s="66" customFormat="1">
      <c r="B212" s="26"/>
      <c r="C212" s="26"/>
      <c r="D212" s="67"/>
      <c r="E212" s="67"/>
      <c r="F212" s="26"/>
      <c r="G212" s="69"/>
      <c r="I212" s="26"/>
      <c r="J212" s="69"/>
      <c r="K212" s="69"/>
      <c r="L212" s="67"/>
      <c r="M212" s="69"/>
      <c r="N212" s="71"/>
      <c r="O212" s="72"/>
      <c r="P212" s="26"/>
      <c r="Q212" s="26"/>
      <c r="R212" s="26"/>
      <c r="S212" s="26"/>
    </row>
    <row r="213" spans="2:19" s="66" customFormat="1">
      <c r="B213" s="26"/>
      <c r="C213" s="26"/>
      <c r="D213" s="67"/>
      <c r="E213" s="67"/>
      <c r="F213" s="26"/>
      <c r="G213" s="69"/>
      <c r="I213" s="26"/>
      <c r="J213" s="69"/>
      <c r="K213" s="69"/>
      <c r="L213" s="67"/>
      <c r="M213" s="69"/>
      <c r="N213" s="71"/>
      <c r="O213" s="72"/>
      <c r="P213" s="26"/>
      <c r="Q213" s="26"/>
      <c r="R213" s="26"/>
      <c r="S213" s="26"/>
    </row>
    <row r="214" spans="2:19" s="66" customFormat="1">
      <c r="B214" s="26"/>
      <c r="C214" s="26"/>
      <c r="D214" s="67"/>
      <c r="E214" s="67"/>
      <c r="F214" s="26"/>
      <c r="G214" s="69"/>
      <c r="I214" s="26"/>
      <c r="J214" s="69"/>
      <c r="K214" s="69"/>
      <c r="L214" s="67"/>
      <c r="M214" s="69"/>
      <c r="N214" s="71"/>
      <c r="O214" s="72"/>
      <c r="P214" s="26"/>
      <c r="Q214" s="26"/>
      <c r="R214" s="26"/>
      <c r="S214" s="26"/>
    </row>
    <row r="215" spans="2:19" s="66" customFormat="1">
      <c r="B215" s="26"/>
      <c r="C215" s="26"/>
      <c r="D215" s="67"/>
      <c r="E215" s="67"/>
      <c r="F215" s="26"/>
      <c r="G215" s="69"/>
      <c r="I215" s="26"/>
      <c r="J215" s="69"/>
      <c r="K215" s="69"/>
      <c r="L215" s="67"/>
      <c r="M215" s="69"/>
      <c r="N215" s="71"/>
      <c r="O215" s="72"/>
      <c r="P215" s="26"/>
      <c r="Q215" s="26"/>
      <c r="R215" s="26"/>
      <c r="S215" s="26"/>
    </row>
    <row r="216" spans="2:19" s="66" customFormat="1">
      <c r="B216" s="26"/>
      <c r="C216" s="26"/>
      <c r="D216" s="67"/>
      <c r="E216" s="67"/>
      <c r="F216" s="26"/>
      <c r="G216" s="69"/>
      <c r="I216" s="26"/>
      <c r="J216" s="69"/>
      <c r="K216" s="69"/>
      <c r="L216" s="67"/>
      <c r="M216" s="69"/>
      <c r="N216" s="71"/>
      <c r="O216" s="72"/>
      <c r="P216" s="26"/>
      <c r="Q216" s="26"/>
      <c r="R216" s="26"/>
      <c r="S216" s="26"/>
    </row>
    <row r="217" spans="2:19" s="66" customFormat="1">
      <c r="B217" s="26"/>
      <c r="C217" s="26"/>
      <c r="D217" s="67"/>
      <c r="E217" s="67"/>
      <c r="F217" s="26"/>
      <c r="G217" s="69"/>
      <c r="I217" s="26"/>
      <c r="J217" s="69"/>
      <c r="K217" s="69"/>
      <c r="L217" s="67"/>
      <c r="M217" s="69"/>
      <c r="N217" s="71"/>
      <c r="O217" s="72"/>
      <c r="P217" s="26"/>
      <c r="Q217" s="26"/>
      <c r="R217" s="26"/>
      <c r="S217" s="26"/>
    </row>
    <row r="218" spans="2:19" s="66" customFormat="1">
      <c r="B218" s="26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2:19" s="66" customFormat="1">
      <c r="B219" s="26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2:19"/>
    <row r="221" spans="2:19"/>
    <row r="222" spans="2:19"/>
    <row r="223" spans="2:19"/>
    <row r="224" spans="2:19"/>
    <row r="225" spans="2:19" s="66" customFormat="1">
      <c r="B225" s="26"/>
      <c r="C225" s="26"/>
      <c r="D225" s="67"/>
      <c r="E225" s="67"/>
      <c r="F225" s="26"/>
      <c r="G225" s="69"/>
      <c r="I225" s="26"/>
      <c r="J225" s="69"/>
      <c r="K225" s="69"/>
      <c r="L225" s="67"/>
      <c r="M225" s="69"/>
      <c r="N225" s="71"/>
      <c r="O225" s="72"/>
      <c r="P225" s="26"/>
      <c r="Q225" s="26"/>
      <c r="R225" s="26"/>
      <c r="S225" s="26"/>
    </row>
    <row r="226" spans="2:19" s="66" customFormat="1">
      <c r="B226" s="26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2:19" s="66" customFormat="1">
      <c r="B227" s="26"/>
      <c r="C227" s="26"/>
      <c r="D227" s="67"/>
      <c r="E227" s="67"/>
      <c r="F227" s="26"/>
      <c r="G227" s="69"/>
      <c r="I227" s="26"/>
      <c r="J227" s="69"/>
      <c r="K227" s="69"/>
      <c r="L227" s="67"/>
      <c r="M227" s="69"/>
      <c r="N227" s="71"/>
      <c r="O227" s="72"/>
      <c r="P227" s="26"/>
      <c r="Q227" s="26"/>
      <c r="R227" s="26"/>
      <c r="S227" s="26"/>
    </row>
    <row r="228" spans="2:19" s="66" customFormat="1">
      <c r="B228" s="26"/>
      <c r="C228" s="26"/>
      <c r="D228" s="67"/>
      <c r="E228" s="67"/>
      <c r="F228" s="26"/>
      <c r="G228" s="69"/>
      <c r="I228" s="26"/>
      <c r="J228" s="69"/>
      <c r="K228" s="69"/>
      <c r="L228" s="67"/>
      <c r="M228" s="69"/>
      <c r="N228" s="71"/>
      <c r="O228" s="72"/>
      <c r="P228" s="26"/>
      <c r="Q228" s="26"/>
      <c r="R228" s="26"/>
      <c r="S228" s="26"/>
    </row>
    <row r="229" spans="2:19" s="66" customFormat="1">
      <c r="B229" s="26"/>
      <c r="C229" s="26"/>
      <c r="D229" s="67"/>
      <c r="E229" s="67"/>
      <c r="F229" s="26"/>
      <c r="G229" s="69"/>
      <c r="I229" s="26"/>
      <c r="J229" s="69"/>
      <c r="K229" s="69"/>
      <c r="L229" s="67"/>
      <c r="M229" s="69"/>
      <c r="N229" s="71"/>
      <c r="O229" s="72"/>
      <c r="P229" s="26"/>
      <c r="Q229" s="26"/>
      <c r="R229" s="26"/>
      <c r="S229" s="26"/>
    </row>
    <row r="230" spans="2:19" s="66" customFormat="1">
      <c r="B230" s="26"/>
      <c r="C230" s="26"/>
      <c r="D230" s="67"/>
      <c r="E230" s="67"/>
      <c r="F230" s="26"/>
      <c r="G230" s="69"/>
      <c r="I230" s="26"/>
      <c r="J230" s="69"/>
      <c r="K230" s="69"/>
      <c r="L230" s="67"/>
      <c r="M230" s="69"/>
      <c r="N230" s="71"/>
      <c r="O230" s="72"/>
      <c r="P230" s="26"/>
      <c r="Q230" s="26"/>
      <c r="R230" s="26"/>
      <c r="S230" s="26"/>
    </row>
    <row r="231" spans="2:19" s="66" customFormat="1">
      <c r="B231" s="26"/>
      <c r="C231" s="26"/>
      <c r="D231" s="67"/>
      <c r="E231" s="67"/>
      <c r="F231" s="26"/>
      <c r="G231" s="69"/>
      <c r="I231" s="26"/>
      <c r="J231" s="69"/>
      <c r="K231" s="69"/>
      <c r="L231" s="67"/>
      <c r="M231" s="69"/>
      <c r="N231" s="71"/>
      <c r="O231" s="72"/>
      <c r="P231" s="26"/>
      <c r="Q231" s="26"/>
      <c r="R231" s="26"/>
      <c r="S231" s="26"/>
    </row>
    <row r="232" spans="2:19" s="66" customFormat="1">
      <c r="B232" s="26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2:19" s="66" customFormat="1">
      <c r="B233" s="26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2:19" s="66" customFormat="1">
      <c r="B234" s="26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2:19" s="66" customFormat="1">
      <c r="B235" s="26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2:19" s="66" customFormat="1">
      <c r="B236" s="26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2:19" s="66" customFormat="1">
      <c r="B237" s="26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2:19" s="66" customFormat="1">
      <c r="B238" s="26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2:19" s="66" customFormat="1">
      <c r="B239" s="26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2:19" s="66" customFormat="1">
      <c r="B240" s="26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2:19" s="66" customFormat="1">
      <c r="B241" s="26"/>
      <c r="C241" s="26"/>
      <c r="D241" s="67"/>
      <c r="E241" s="67"/>
      <c r="F241" s="26"/>
      <c r="G241" s="69"/>
      <c r="I241" s="26"/>
      <c r="J241" s="69"/>
      <c r="K241" s="69"/>
      <c r="L241" s="67"/>
      <c r="M241" s="69"/>
      <c r="N241" s="71"/>
      <c r="O241" s="72"/>
      <c r="P241" s="26"/>
      <c r="Q241" s="26"/>
      <c r="R241" s="26"/>
      <c r="S241" s="26"/>
    </row>
    <row r="242" spans="2:19" s="66" customFormat="1">
      <c r="B242" s="26"/>
      <c r="C242" s="26"/>
      <c r="D242" s="67"/>
      <c r="E242" s="67"/>
      <c r="F242" s="26"/>
      <c r="G242" s="69"/>
      <c r="I242" s="26"/>
      <c r="J242" s="69"/>
      <c r="K242" s="69"/>
      <c r="L242" s="67"/>
      <c r="M242" s="69"/>
      <c r="N242" s="71"/>
      <c r="O242" s="72"/>
      <c r="P242" s="26"/>
      <c r="Q242" s="26"/>
      <c r="R242" s="26"/>
      <c r="S242" s="26"/>
    </row>
    <row r="243" spans="2:19" s="66" customFormat="1">
      <c r="B243" s="26"/>
      <c r="C243" s="26"/>
      <c r="D243" s="67"/>
      <c r="E243" s="67"/>
      <c r="F243" s="26"/>
      <c r="G243" s="69"/>
      <c r="I243" s="26"/>
      <c r="J243" s="69"/>
      <c r="K243" s="69"/>
      <c r="L243" s="67"/>
      <c r="M243" s="69"/>
      <c r="N243" s="71"/>
      <c r="O243" s="72"/>
      <c r="P243" s="26"/>
      <c r="Q243" s="26"/>
      <c r="R243" s="26"/>
      <c r="S243" s="26"/>
    </row>
    <row r="244" spans="2:19" s="66" customFormat="1">
      <c r="B244" s="26"/>
      <c r="C244" s="26"/>
      <c r="D244" s="67"/>
      <c r="E244" s="67"/>
      <c r="F244" s="26"/>
      <c r="G244" s="69"/>
      <c r="I244" s="26"/>
      <c r="J244" s="69"/>
      <c r="K244" s="69"/>
      <c r="L244" s="67"/>
      <c r="M244" s="69"/>
      <c r="N244" s="71"/>
      <c r="O244" s="72"/>
      <c r="P244" s="26"/>
      <c r="Q244" s="26"/>
      <c r="R244" s="26"/>
      <c r="S244" s="26"/>
    </row>
    <row r="245" spans="2:19" s="66" customFormat="1">
      <c r="B245" s="26"/>
      <c r="C245" s="26"/>
      <c r="D245" s="67"/>
      <c r="E245" s="67"/>
      <c r="F245" s="26"/>
      <c r="G245" s="69"/>
      <c r="I245" s="26"/>
      <c r="J245" s="69"/>
      <c r="K245" s="69"/>
      <c r="L245" s="67"/>
      <c r="M245" s="69"/>
      <c r="N245" s="71"/>
      <c r="O245" s="72"/>
      <c r="P245" s="26"/>
      <c r="Q245" s="26"/>
      <c r="R245" s="26"/>
      <c r="S245" s="26"/>
    </row>
    <row r="246" spans="2:19" s="66" customFormat="1">
      <c r="B246" s="26"/>
      <c r="C246" s="26"/>
      <c r="D246" s="67"/>
      <c r="E246" s="67"/>
      <c r="F246" s="26"/>
      <c r="G246" s="69"/>
      <c r="I246" s="26"/>
      <c r="J246" s="69"/>
      <c r="K246" s="69"/>
      <c r="L246" s="67"/>
      <c r="M246" s="69"/>
      <c r="N246" s="71"/>
      <c r="O246" s="72"/>
      <c r="P246" s="26"/>
      <c r="Q246" s="26"/>
      <c r="R246" s="26"/>
      <c r="S246" s="26"/>
    </row>
    <row r="247" spans="2:19" s="66" customFormat="1">
      <c r="B247" s="26"/>
      <c r="C247" s="26"/>
      <c r="D247" s="67"/>
      <c r="E247" s="67"/>
      <c r="F247" s="26"/>
      <c r="G247" s="69"/>
      <c r="I247" s="26"/>
      <c r="J247" s="69"/>
      <c r="K247" s="69"/>
      <c r="L247" s="67"/>
      <c r="M247" s="69"/>
      <c r="N247" s="71"/>
      <c r="O247" s="72"/>
      <c r="P247" s="26"/>
      <c r="Q247" s="26"/>
      <c r="R247" s="26"/>
      <c r="S247" s="26"/>
    </row>
    <row r="248" spans="2:19" s="66" customFormat="1">
      <c r="B248" s="26"/>
      <c r="C248" s="26"/>
      <c r="D248" s="67"/>
      <c r="E248" s="67"/>
      <c r="F248" s="26"/>
      <c r="G248" s="69"/>
      <c r="I248" s="26"/>
      <c r="J248" s="69"/>
      <c r="K248" s="69"/>
      <c r="L248" s="67"/>
      <c r="M248" s="69"/>
      <c r="N248" s="71"/>
      <c r="O248" s="72"/>
      <c r="P248" s="26"/>
      <c r="Q248" s="26"/>
      <c r="R248" s="26"/>
      <c r="S248" s="26"/>
    </row>
    <row r="249" spans="2:19" s="66" customFormat="1">
      <c r="B249" s="26"/>
      <c r="C249" s="26"/>
      <c r="D249" s="67"/>
      <c r="E249" s="67"/>
      <c r="F249" s="26"/>
      <c r="G249" s="69"/>
      <c r="I249" s="26"/>
      <c r="J249" s="69"/>
      <c r="K249" s="69"/>
      <c r="L249" s="67"/>
      <c r="M249" s="69"/>
      <c r="N249" s="71"/>
      <c r="O249" s="72"/>
      <c r="P249" s="26"/>
      <c r="Q249" s="26"/>
      <c r="R249" s="26"/>
      <c r="S249" s="26"/>
    </row>
    <row r="250" spans="2:19" s="66" customFormat="1">
      <c r="B250" s="26"/>
      <c r="C250" s="26"/>
      <c r="D250" s="67"/>
      <c r="E250" s="67"/>
      <c r="F250" s="26"/>
      <c r="G250" s="69"/>
      <c r="I250" s="26"/>
      <c r="J250" s="69"/>
      <c r="K250" s="69"/>
      <c r="L250" s="67"/>
      <c r="M250" s="69"/>
      <c r="N250" s="71"/>
      <c r="O250" s="72"/>
      <c r="P250" s="26"/>
      <c r="Q250" s="26"/>
      <c r="R250" s="26"/>
      <c r="S250" s="26"/>
    </row>
    <row r="251" spans="2:19" s="66" customFormat="1">
      <c r="B251" s="26"/>
      <c r="C251" s="26"/>
      <c r="D251" s="67"/>
      <c r="E251" s="67"/>
      <c r="F251" s="26"/>
      <c r="G251" s="69"/>
      <c r="I251" s="26"/>
      <c r="J251" s="69"/>
      <c r="K251" s="69"/>
      <c r="L251" s="67"/>
      <c r="M251" s="69"/>
      <c r="N251" s="71"/>
      <c r="O251" s="72"/>
      <c r="P251" s="26"/>
      <c r="Q251" s="26"/>
      <c r="R251" s="26"/>
      <c r="S251" s="26"/>
    </row>
    <row r="252" spans="2:19" s="66" customFormat="1">
      <c r="B252" s="26"/>
      <c r="C252" s="26"/>
      <c r="D252" s="67"/>
      <c r="E252" s="67"/>
      <c r="F252" s="26"/>
      <c r="G252" s="69"/>
      <c r="I252" s="26"/>
      <c r="J252" s="69"/>
      <c r="K252" s="69"/>
      <c r="L252" s="67"/>
      <c r="M252" s="69"/>
      <c r="N252" s="71"/>
      <c r="O252" s="72"/>
      <c r="P252" s="26"/>
      <c r="Q252" s="26"/>
      <c r="R252" s="26"/>
      <c r="S252" s="26"/>
    </row>
    <row r="253" spans="2:19" s="66" customFormat="1">
      <c r="B253" s="26"/>
      <c r="C253" s="26"/>
      <c r="D253" s="67"/>
      <c r="E253" s="67"/>
      <c r="F253" s="26"/>
      <c r="G253" s="69"/>
      <c r="I253" s="26"/>
      <c r="J253" s="69"/>
      <c r="K253" s="69"/>
      <c r="L253" s="67"/>
      <c r="M253" s="69"/>
      <c r="N253" s="71"/>
      <c r="O253" s="72"/>
      <c r="P253" s="26"/>
      <c r="Q253" s="26"/>
      <c r="R253" s="26"/>
      <c r="S253" s="26"/>
    </row>
    <row r="254" spans="2:19" s="66" customFormat="1">
      <c r="B254" s="26"/>
      <c r="C254" s="26"/>
      <c r="D254" s="67"/>
      <c r="E254" s="67"/>
      <c r="F254" s="26"/>
      <c r="G254" s="69"/>
      <c r="I254" s="26"/>
      <c r="J254" s="69"/>
      <c r="K254" s="69"/>
      <c r="L254" s="67"/>
      <c r="M254" s="69"/>
      <c r="N254" s="71"/>
      <c r="O254" s="72"/>
      <c r="P254" s="26"/>
      <c r="Q254" s="26"/>
      <c r="R254" s="26"/>
      <c r="S254" s="26"/>
    </row>
    <row r="255" spans="2:19" s="66" customFormat="1">
      <c r="B255" s="26"/>
      <c r="C255" s="26"/>
      <c r="D255" s="67"/>
      <c r="E255" s="67"/>
      <c r="F255" s="26"/>
      <c r="G255" s="69"/>
      <c r="I255" s="26"/>
      <c r="J255" s="69"/>
      <c r="K255" s="69"/>
      <c r="L255" s="67"/>
      <c r="M255" s="69"/>
      <c r="N255" s="71"/>
      <c r="O255" s="72"/>
      <c r="P255" s="26"/>
      <c r="Q255" s="26"/>
      <c r="R255" s="26"/>
      <c r="S255" s="26"/>
    </row>
    <row r="256" spans="2:19" s="66" customFormat="1">
      <c r="B256" s="26"/>
      <c r="C256" s="26"/>
      <c r="D256" s="67"/>
      <c r="E256" s="67"/>
      <c r="F256" s="26"/>
      <c r="G256" s="69"/>
      <c r="I256" s="26"/>
      <c r="J256" s="69"/>
      <c r="K256" s="69"/>
      <c r="L256" s="67"/>
      <c r="M256" s="69"/>
      <c r="N256" s="71"/>
      <c r="O256" s="72"/>
      <c r="P256" s="26"/>
      <c r="Q256" s="26"/>
      <c r="R256" s="26"/>
      <c r="S256" s="26"/>
    </row>
    <row r="257" spans="2:19" s="66" customFormat="1">
      <c r="B257" s="26"/>
      <c r="C257" s="26"/>
      <c r="D257" s="67"/>
      <c r="E257" s="67"/>
      <c r="F257" s="26"/>
      <c r="G257" s="69"/>
      <c r="I257" s="26"/>
      <c r="J257" s="69"/>
      <c r="K257" s="69"/>
      <c r="L257" s="67"/>
      <c r="M257" s="69"/>
      <c r="N257" s="71"/>
      <c r="O257" s="72"/>
      <c r="P257" s="26"/>
      <c r="Q257" s="26"/>
      <c r="R257" s="26"/>
      <c r="S257" s="26"/>
    </row>
    <row r="258" spans="2:19" s="66" customFormat="1">
      <c r="B258" s="26"/>
      <c r="C258" s="26"/>
      <c r="D258" s="67"/>
      <c r="E258" s="67"/>
      <c r="F258" s="26"/>
      <c r="G258" s="69"/>
      <c r="I258" s="26"/>
      <c r="J258" s="69"/>
      <c r="K258" s="69"/>
      <c r="L258" s="67"/>
      <c r="M258" s="69"/>
      <c r="N258" s="71"/>
      <c r="O258" s="72"/>
      <c r="P258" s="26"/>
      <c r="Q258" s="26"/>
      <c r="R258" s="26"/>
      <c r="S258" s="26"/>
    </row>
    <row r="259" spans="2:19" s="66" customFormat="1">
      <c r="B259" s="26"/>
      <c r="C259" s="26"/>
      <c r="D259" s="67"/>
      <c r="E259" s="67"/>
      <c r="F259" s="26"/>
      <c r="G259" s="69"/>
      <c r="I259" s="26"/>
      <c r="J259" s="69"/>
      <c r="K259" s="69"/>
      <c r="L259" s="67"/>
      <c r="M259" s="69"/>
      <c r="N259" s="71"/>
      <c r="O259" s="72"/>
      <c r="P259" s="26"/>
      <c r="Q259" s="26"/>
      <c r="R259" s="26"/>
      <c r="S259" s="26"/>
    </row>
    <row r="260" spans="2:19" s="66" customFormat="1">
      <c r="B260" s="26"/>
      <c r="C260" s="26"/>
      <c r="D260" s="67"/>
      <c r="E260" s="67"/>
      <c r="F260" s="26"/>
      <c r="G260" s="69"/>
      <c r="I260" s="26"/>
      <c r="J260" s="69"/>
      <c r="K260" s="69"/>
      <c r="L260" s="67"/>
      <c r="M260" s="69"/>
      <c r="N260" s="71"/>
      <c r="O260" s="72"/>
      <c r="P260" s="26"/>
      <c r="Q260" s="26"/>
      <c r="R260" s="26"/>
      <c r="S260" s="26"/>
    </row>
    <row r="261" spans="2:19"/>
    <row r="262" spans="2:19"/>
    <row r="263" spans="2:19"/>
    <row r="264" spans="2:19"/>
    <row r="265" spans="2:19"/>
    <row r="266" spans="2:19"/>
    <row r="267" spans="2:19"/>
    <row r="268" spans="2:19"/>
    <row r="269" spans="2:19"/>
    <row r="270" spans="2:19"/>
    <row r="271" spans="2:19"/>
    <row r="272" spans="2:19"/>
    <row r="273" spans="2:19"/>
    <row r="274" spans="2:19" s="66" customFormat="1">
      <c r="B274" s="26"/>
      <c r="C274" s="26"/>
      <c r="D274" s="67"/>
      <c r="E274" s="67"/>
      <c r="F274" s="26"/>
      <c r="G274" s="69"/>
      <c r="I274" s="26"/>
      <c r="J274" s="69"/>
      <c r="K274" s="69"/>
      <c r="L274" s="67"/>
      <c r="M274" s="69"/>
      <c r="N274" s="71"/>
      <c r="O274" s="72"/>
      <c r="P274" s="26"/>
      <c r="Q274" s="26"/>
      <c r="R274" s="26"/>
      <c r="S274" s="26"/>
    </row>
    <row r="275" spans="2:19" s="66" customFormat="1">
      <c r="B275" s="26"/>
      <c r="C275" s="26"/>
      <c r="D275" s="67"/>
      <c r="E275" s="67"/>
      <c r="F275" s="26"/>
      <c r="G275" s="69"/>
      <c r="I275" s="26"/>
      <c r="J275" s="69"/>
      <c r="K275" s="69"/>
      <c r="L275" s="67"/>
      <c r="M275" s="69"/>
      <c r="N275" s="71"/>
      <c r="O275" s="72"/>
      <c r="P275" s="26"/>
      <c r="Q275" s="26"/>
      <c r="R275" s="26"/>
      <c r="S275" s="26"/>
    </row>
    <row r="276" spans="2:19" s="66" customFormat="1">
      <c r="B276" s="26"/>
      <c r="C276" s="26"/>
      <c r="D276" s="67"/>
      <c r="E276" s="67"/>
      <c r="F276" s="26"/>
      <c r="G276" s="69"/>
      <c r="I276" s="26"/>
      <c r="J276" s="69"/>
      <c r="K276" s="69"/>
      <c r="L276" s="67"/>
      <c r="M276" s="69"/>
      <c r="N276" s="71"/>
      <c r="O276" s="72"/>
      <c r="P276" s="26"/>
      <c r="Q276" s="26"/>
      <c r="R276" s="26"/>
      <c r="S276" s="26"/>
    </row>
    <row r="277" spans="2:19" s="66" customFormat="1">
      <c r="B277" s="26"/>
      <c r="C277" s="26"/>
      <c r="D277" s="67"/>
      <c r="E277" s="67"/>
      <c r="F277" s="26"/>
      <c r="G277" s="69"/>
      <c r="I277" s="26"/>
      <c r="J277" s="69"/>
      <c r="K277" s="69"/>
      <c r="L277" s="67"/>
      <c r="M277" s="69"/>
      <c r="N277" s="71"/>
      <c r="O277" s="72"/>
      <c r="P277" s="26"/>
      <c r="Q277" s="26"/>
      <c r="R277" s="26"/>
      <c r="S277" s="26"/>
    </row>
    <row r="278" spans="2:19" s="66" customFormat="1">
      <c r="B278" s="26"/>
      <c r="C278" s="26"/>
      <c r="D278" s="67"/>
      <c r="E278" s="67"/>
      <c r="F278" s="26"/>
      <c r="G278" s="69"/>
      <c r="I278" s="26"/>
      <c r="J278" s="69"/>
      <c r="K278" s="69"/>
      <c r="L278" s="67"/>
      <c r="M278" s="69"/>
      <c r="N278" s="71"/>
      <c r="O278" s="72"/>
      <c r="P278" s="26"/>
      <c r="Q278" s="26"/>
      <c r="R278" s="26"/>
      <c r="S278" s="26"/>
    </row>
    <row r="279" spans="2:19" s="66" customFormat="1">
      <c r="B279" s="26"/>
      <c r="C279" s="26"/>
      <c r="D279" s="67"/>
      <c r="E279" s="67"/>
      <c r="F279" s="26"/>
      <c r="G279" s="69"/>
      <c r="I279" s="26"/>
      <c r="J279" s="69"/>
      <c r="K279" s="69"/>
      <c r="L279" s="67"/>
      <c r="M279" s="69"/>
      <c r="N279" s="71"/>
      <c r="O279" s="72"/>
      <c r="P279" s="26"/>
      <c r="Q279" s="26"/>
      <c r="R279" s="26"/>
      <c r="S279" s="26"/>
    </row>
    <row r="280" spans="2:19" s="66" customFormat="1">
      <c r="B280" s="26"/>
      <c r="C280" s="26"/>
      <c r="D280" s="67"/>
      <c r="E280" s="67"/>
      <c r="F280" s="26"/>
      <c r="G280" s="69"/>
      <c r="I280" s="26"/>
      <c r="J280" s="69"/>
      <c r="K280" s="69"/>
      <c r="L280" s="67"/>
      <c r="M280" s="69"/>
      <c r="N280" s="71"/>
      <c r="O280" s="72"/>
      <c r="P280" s="26"/>
      <c r="Q280" s="26"/>
      <c r="R280" s="26"/>
      <c r="S280" s="26"/>
    </row>
    <row r="281" spans="2:19" s="66" customFormat="1">
      <c r="B281" s="26"/>
      <c r="C281" s="26"/>
      <c r="D281" s="67"/>
      <c r="E281" s="67"/>
      <c r="F281" s="26"/>
      <c r="G281" s="69"/>
      <c r="I281" s="26"/>
      <c r="J281" s="69"/>
      <c r="K281" s="69"/>
      <c r="L281" s="67"/>
      <c r="M281" s="69"/>
      <c r="N281" s="71"/>
      <c r="O281" s="72"/>
      <c r="P281" s="26"/>
      <c r="Q281" s="26"/>
      <c r="R281" s="26"/>
      <c r="S281" s="26"/>
    </row>
    <row r="282" spans="2:19"/>
    <row r="283" spans="2:19"/>
    <row r="284" spans="2:19"/>
    <row r="285" spans="2:19"/>
    <row r="286" spans="2:19"/>
    <row r="287" spans="2:19"/>
    <row r="288" spans="2:19"/>
    <row r="289" spans="2:19"/>
    <row r="290" spans="2:19"/>
    <row r="291" spans="2:19"/>
    <row r="292" spans="2:19"/>
    <row r="293" spans="2:19"/>
    <row r="294" spans="2:19" s="66" customFormat="1">
      <c r="B294" s="26"/>
      <c r="C294" s="26"/>
      <c r="D294" s="67"/>
      <c r="E294" s="67"/>
      <c r="F294" s="26"/>
      <c r="G294" s="69"/>
      <c r="I294" s="26"/>
      <c r="J294" s="69"/>
      <c r="K294" s="69"/>
      <c r="L294" s="67"/>
      <c r="M294" s="69"/>
      <c r="N294" s="71"/>
      <c r="O294" s="72"/>
      <c r="P294" s="26"/>
      <c r="Q294" s="26"/>
      <c r="R294" s="26"/>
      <c r="S294" s="26"/>
    </row>
    <row r="295" spans="2:19" s="66" customFormat="1">
      <c r="B295" s="26"/>
      <c r="C295" s="26"/>
      <c r="D295" s="67"/>
      <c r="E295" s="67"/>
      <c r="F295" s="26"/>
      <c r="G295" s="69"/>
      <c r="I295" s="26"/>
      <c r="J295" s="69"/>
      <c r="K295" s="69"/>
      <c r="L295" s="67"/>
      <c r="M295" s="69"/>
      <c r="N295" s="71"/>
      <c r="O295" s="72"/>
      <c r="P295" s="26"/>
      <c r="Q295" s="26"/>
      <c r="R295" s="26"/>
      <c r="S295" s="26"/>
    </row>
    <row r="296" spans="2:19" s="66" customFormat="1">
      <c r="B296" s="26"/>
      <c r="C296" s="26"/>
      <c r="D296" s="67"/>
      <c r="E296" s="67"/>
      <c r="F296" s="26"/>
      <c r="G296" s="69"/>
      <c r="I296" s="26"/>
      <c r="J296" s="69"/>
      <c r="K296" s="69"/>
      <c r="L296" s="67"/>
      <c r="M296" s="69"/>
      <c r="N296" s="71"/>
      <c r="O296" s="72"/>
      <c r="P296" s="26"/>
      <c r="Q296" s="26"/>
      <c r="R296" s="26"/>
      <c r="S296" s="26"/>
    </row>
    <row r="297" spans="2:19" s="66" customFormat="1">
      <c r="B297" s="26"/>
      <c r="C297" s="26"/>
      <c r="D297" s="67"/>
      <c r="E297" s="67"/>
      <c r="F297" s="26"/>
      <c r="G297" s="69"/>
      <c r="I297" s="26"/>
      <c r="J297" s="69"/>
      <c r="K297" s="69"/>
      <c r="L297" s="67"/>
      <c r="M297" s="69"/>
      <c r="N297" s="71"/>
      <c r="O297" s="72"/>
      <c r="P297" s="26"/>
      <c r="Q297" s="26"/>
      <c r="R297" s="26"/>
      <c r="S297" s="26"/>
    </row>
    <row r="298" spans="2:19" s="66" customFormat="1">
      <c r="B298" s="26"/>
      <c r="C298" s="26"/>
      <c r="D298" s="67"/>
      <c r="E298" s="67"/>
      <c r="F298" s="26"/>
      <c r="G298" s="69"/>
      <c r="I298" s="26"/>
      <c r="J298" s="69"/>
      <c r="K298" s="69"/>
      <c r="L298" s="67"/>
      <c r="M298" s="69"/>
      <c r="N298" s="71"/>
      <c r="O298" s="72"/>
      <c r="P298" s="26"/>
      <c r="Q298" s="26"/>
      <c r="R298" s="26"/>
      <c r="S298" s="26"/>
    </row>
    <row r="299" spans="2:19" s="66" customFormat="1">
      <c r="B299" s="26"/>
      <c r="C299" s="26"/>
      <c r="D299" s="67"/>
      <c r="E299" s="67"/>
      <c r="F299" s="26"/>
      <c r="G299" s="69"/>
      <c r="I299" s="26"/>
      <c r="J299" s="69"/>
      <c r="K299" s="69"/>
      <c r="L299" s="67"/>
      <c r="M299" s="69"/>
      <c r="N299" s="71"/>
      <c r="O299" s="72"/>
      <c r="P299" s="26"/>
      <c r="Q299" s="26"/>
      <c r="R299" s="26"/>
      <c r="S299" s="26"/>
    </row>
    <row r="300" spans="2:19" s="66" customFormat="1">
      <c r="B300" s="26"/>
      <c r="C300" s="26"/>
      <c r="D300" s="67"/>
      <c r="E300" s="67"/>
      <c r="F300" s="26"/>
      <c r="G300" s="69"/>
      <c r="I300" s="26"/>
      <c r="J300" s="69"/>
      <c r="K300" s="69"/>
      <c r="L300" s="67"/>
      <c r="M300" s="69"/>
      <c r="N300" s="71"/>
      <c r="O300" s="72"/>
      <c r="P300" s="26"/>
      <c r="Q300" s="26"/>
      <c r="R300" s="26"/>
      <c r="S300" s="26"/>
    </row>
    <row r="301" spans="2:19" s="66" customFormat="1">
      <c r="B301" s="26"/>
      <c r="C301" s="26"/>
      <c r="D301" s="67"/>
      <c r="E301" s="67"/>
      <c r="F301" s="26"/>
      <c r="G301" s="69"/>
      <c r="I301" s="26"/>
      <c r="J301" s="69"/>
      <c r="K301" s="69"/>
      <c r="L301" s="67"/>
      <c r="M301" s="69"/>
      <c r="N301" s="71"/>
      <c r="O301" s="72"/>
      <c r="P301" s="26"/>
      <c r="Q301" s="26"/>
      <c r="R301" s="26"/>
      <c r="S301" s="26"/>
    </row>
    <row r="302" spans="2:19" s="66" customFormat="1">
      <c r="B302" s="26"/>
      <c r="C302" s="26"/>
      <c r="D302" s="67"/>
      <c r="E302" s="67"/>
      <c r="F302" s="26"/>
      <c r="G302" s="69"/>
      <c r="I302" s="26"/>
      <c r="J302" s="69"/>
      <c r="K302" s="69"/>
      <c r="L302" s="67"/>
      <c r="M302" s="69"/>
      <c r="N302" s="71"/>
      <c r="O302" s="72"/>
      <c r="P302" s="26"/>
      <c r="Q302" s="26"/>
      <c r="R302" s="26"/>
      <c r="S302" s="26"/>
    </row>
    <row r="303" spans="2:19" s="66" customFormat="1">
      <c r="B303" s="26"/>
      <c r="C303" s="26"/>
      <c r="D303" s="67"/>
      <c r="E303" s="67"/>
      <c r="F303" s="26"/>
      <c r="G303" s="69"/>
      <c r="I303" s="26"/>
      <c r="J303" s="69"/>
      <c r="K303" s="69"/>
      <c r="L303" s="67"/>
      <c r="M303" s="69"/>
      <c r="N303" s="71"/>
      <c r="O303" s="72"/>
      <c r="P303" s="26"/>
      <c r="Q303" s="26"/>
      <c r="R303" s="26"/>
      <c r="S303" s="26"/>
    </row>
    <row r="304" spans="2:19"/>
    <row r="305" spans="2:19"/>
    <row r="306" spans="2:19"/>
    <row r="307" spans="2:19"/>
    <row r="308" spans="2:19" s="66" customFormat="1">
      <c r="B308" s="26"/>
      <c r="C308" s="26"/>
      <c r="D308" s="67"/>
      <c r="E308" s="67"/>
      <c r="F308" s="26"/>
      <c r="G308" s="69"/>
      <c r="I308" s="26"/>
      <c r="J308" s="69"/>
      <c r="K308" s="69"/>
      <c r="L308" s="67"/>
      <c r="M308" s="69"/>
      <c r="N308" s="71"/>
      <c r="O308" s="72"/>
      <c r="P308" s="26"/>
      <c r="Q308" s="26"/>
      <c r="R308" s="26"/>
      <c r="S308" s="26"/>
    </row>
    <row r="309" spans="2:19" s="66" customFormat="1">
      <c r="B309" s="26"/>
      <c r="C309" s="26"/>
      <c r="D309" s="67"/>
      <c r="E309" s="67"/>
      <c r="F309" s="26"/>
      <c r="G309" s="69"/>
      <c r="I309" s="26"/>
      <c r="J309" s="69"/>
      <c r="K309" s="69"/>
      <c r="L309" s="67"/>
      <c r="M309" s="69"/>
      <c r="N309" s="71"/>
      <c r="O309" s="72"/>
      <c r="P309" s="26"/>
      <c r="Q309" s="26"/>
      <c r="R309" s="26"/>
      <c r="S309" s="26"/>
    </row>
    <row r="310" spans="2:19" s="66" customFormat="1">
      <c r="B310" s="26"/>
      <c r="C310" s="26"/>
      <c r="D310" s="67"/>
      <c r="E310" s="67"/>
      <c r="F310" s="26"/>
      <c r="G310" s="69"/>
      <c r="I310" s="26"/>
      <c r="J310" s="69"/>
      <c r="K310" s="69"/>
      <c r="L310" s="67"/>
      <c r="M310" s="69"/>
      <c r="N310" s="71"/>
      <c r="O310" s="72"/>
      <c r="P310" s="26"/>
      <c r="Q310" s="26"/>
      <c r="R310" s="26"/>
      <c r="S310" s="26"/>
    </row>
    <row r="311" spans="2:19" s="66" customFormat="1">
      <c r="B311" s="26"/>
      <c r="C311" s="26"/>
      <c r="D311" s="67"/>
      <c r="E311" s="67"/>
      <c r="F311" s="26"/>
      <c r="G311" s="69"/>
      <c r="I311" s="26"/>
      <c r="J311" s="69"/>
      <c r="K311" s="69"/>
      <c r="L311" s="67"/>
      <c r="M311" s="69"/>
      <c r="N311" s="71"/>
      <c r="O311" s="72"/>
      <c r="P311" s="26"/>
      <c r="Q311" s="26"/>
      <c r="R311" s="26"/>
      <c r="S311" s="26"/>
    </row>
    <row r="312" spans="2:19" s="66" customFormat="1">
      <c r="B312" s="26"/>
      <c r="C312" s="26"/>
      <c r="D312" s="67"/>
      <c r="E312" s="67"/>
      <c r="F312" s="26"/>
      <c r="G312" s="69"/>
      <c r="I312" s="26"/>
      <c r="J312" s="69"/>
      <c r="K312" s="69"/>
      <c r="L312" s="67"/>
      <c r="M312" s="69"/>
      <c r="N312" s="71"/>
      <c r="O312" s="72"/>
      <c r="P312" s="26"/>
      <c r="Q312" s="26"/>
      <c r="R312" s="26"/>
      <c r="S312" s="26"/>
    </row>
    <row r="313" spans="2:19" s="66" customFormat="1">
      <c r="B313" s="26"/>
      <c r="C313" s="26"/>
      <c r="D313" s="67"/>
      <c r="E313" s="67"/>
      <c r="F313" s="26"/>
      <c r="G313" s="69"/>
      <c r="I313" s="26"/>
      <c r="J313" s="69"/>
      <c r="K313" s="69"/>
      <c r="L313" s="67"/>
      <c r="M313" s="69"/>
      <c r="N313" s="71"/>
      <c r="O313" s="72"/>
      <c r="P313" s="26"/>
      <c r="Q313" s="26"/>
      <c r="R313" s="26"/>
      <c r="S313" s="26"/>
    </row>
    <row r="314" spans="2:19" s="66" customFormat="1">
      <c r="B314" s="26"/>
      <c r="C314" s="26"/>
      <c r="D314" s="67"/>
      <c r="E314" s="67"/>
      <c r="F314" s="26"/>
      <c r="G314" s="69"/>
      <c r="I314" s="26"/>
      <c r="J314" s="69"/>
      <c r="K314" s="69"/>
      <c r="L314" s="67"/>
      <c r="M314" s="69"/>
      <c r="N314" s="71"/>
      <c r="O314" s="72"/>
      <c r="P314" s="26"/>
      <c r="Q314" s="26"/>
      <c r="R314" s="26"/>
      <c r="S314" s="26"/>
    </row>
    <row r="315" spans="2:19"/>
    <row r="316" spans="2:19"/>
    <row r="317" spans="2:19"/>
    <row r="318" spans="2:19"/>
    <row r="319" spans="2:19"/>
    <row r="320" spans="2:19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</sheetData>
  <mergeCells count="1">
    <mergeCell ref="A1:O1"/>
  </mergeCells>
  <conditionalFormatting sqref="C3:C27 C29:C55">
    <cfRule type="duplicateValues" dxfId="55" priority="51"/>
  </conditionalFormatting>
  <conditionalFormatting sqref="C28">
    <cfRule type="duplicateValues" dxfId="54" priority="1"/>
  </conditionalFormatting>
  <conditionalFormatting sqref="D19">
    <cfRule type="duplicateValues" dxfId="53" priority="2"/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legacyDrawing r:id="rId2"/>
  <tableParts count="1"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22CFE-C0EC-4C39-BED7-B5E20EC2CF6D}">
  <sheetPr>
    <pageSetUpPr fitToPage="1"/>
  </sheetPr>
  <dimension ref="A1:S336"/>
  <sheetViews>
    <sheetView topLeftCell="A6" zoomScale="60" zoomScaleNormal="60" workbookViewId="0">
      <selection activeCell="C20" sqref="C20"/>
    </sheetView>
  </sheetViews>
  <sheetFormatPr defaultColWidth="0" defaultRowHeight="11.4" zeroHeight="1"/>
  <cols>
    <col min="1" max="1" width="4.75" style="66" customWidth="1"/>
    <col min="2" max="2" width="4.75" style="26" customWidth="1"/>
    <col min="3" max="3" width="30.75" style="26" customWidth="1"/>
    <col min="4" max="5" width="20.75" style="67" customWidth="1"/>
    <col min="6" max="6" width="20.75" style="26" customWidth="1"/>
    <col min="7" max="7" width="20.75" style="69" customWidth="1"/>
    <col min="8" max="8" width="20.75" style="66" customWidth="1"/>
    <col min="9" max="9" width="20.75" style="26" customWidth="1"/>
    <col min="10" max="11" width="20.75" style="69" customWidth="1"/>
    <col min="12" max="12" width="20.75" style="67" customWidth="1"/>
    <col min="13" max="13" width="20.75" style="69" customWidth="1"/>
    <col min="14" max="14" width="20.75" style="71" customWidth="1"/>
    <col min="15" max="15" width="30.75" style="72" customWidth="1"/>
    <col min="16" max="16384" width="5.375" style="26" hidden="1"/>
  </cols>
  <sheetData>
    <row r="1" spans="1:18" s="59" customFormat="1" ht="40.5" customHeight="1" thickBot="1">
      <c r="A1" s="171" t="s">
        <v>266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8" s="5" customFormat="1" ht="63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24" customFormat="1" ht="24.9" customHeight="1">
      <c r="A3" s="22">
        <v>1</v>
      </c>
      <c r="B3" s="22" t="s">
        <v>51</v>
      </c>
      <c r="C3" s="53" t="s">
        <v>262</v>
      </c>
      <c r="D3" s="19">
        <v>178854</v>
      </c>
      <c r="E3" s="19" t="s">
        <v>53</v>
      </c>
      <c r="F3" s="20" t="s">
        <v>53</v>
      </c>
      <c r="G3" s="21">
        <v>20642</v>
      </c>
      <c r="H3" s="22">
        <v>354</v>
      </c>
      <c r="I3" s="22">
        <f>G3/H3</f>
        <v>58.310734463276837</v>
      </c>
      <c r="J3" s="21">
        <v>22</v>
      </c>
      <c r="K3" s="21">
        <v>1</v>
      </c>
      <c r="L3" s="19">
        <v>211811.3</v>
      </c>
      <c r="M3" s="21">
        <v>24746</v>
      </c>
      <c r="N3" s="23">
        <v>46136</v>
      </c>
      <c r="O3" s="29" t="s">
        <v>215</v>
      </c>
      <c r="R3" s="17"/>
    </row>
    <row r="4" spans="1:18" s="24" customFormat="1" ht="24.9" customHeight="1">
      <c r="A4" s="22">
        <v>2</v>
      </c>
      <c r="B4" s="22" t="s">
        <v>57</v>
      </c>
      <c r="C4" s="18" t="s">
        <v>273</v>
      </c>
      <c r="D4" s="19">
        <v>66644.33</v>
      </c>
      <c r="E4" s="19" t="s">
        <v>53</v>
      </c>
      <c r="F4" s="20" t="s">
        <v>53</v>
      </c>
      <c r="G4" s="21">
        <v>8015</v>
      </c>
      <c r="H4" s="22">
        <v>52</v>
      </c>
      <c r="I4" s="22">
        <f>G4/H4</f>
        <v>154.13461538461539</v>
      </c>
      <c r="J4" s="21">
        <v>14</v>
      </c>
      <c r="K4" s="21">
        <v>0</v>
      </c>
      <c r="L4" s="19">
        <v>66644.33</v>
      </c>
      <c r="M4" s="21">
        <v>8015</v>
      </c>
      <c r="N4" s="23" t="s">
        <v>48</v>
      </c>
      <c r="O4" s="29" t="s">
        <v>40</v>
      </c>
      <c r="R4" s="17"/>
    </row>
    <row r="5" spans="1:18" s="24" customFormat="1" ht="24.9" customHeight="1">
      <c r="A5" s="22">
        <v>3</v>
      </c>
      <c r="B5" s="22">
        <v>1</v>
      </c>
      <c r="C5" s="53" t="s">
        <v>225</v>
      </c>
      <c r="D5" s="19">
        <v>58703.85</v>
      </c>
      <c r="E5" s="19">
        <v>59376.92</v>
      </c>
      <c r="F5" s="20">
        <f>(D5-E5)/E5</f>
        <v>-1.1335549233607935E-2</v>
      </c>
      <c r="G5" s="21">
        <v>9309</v>
      </c>
      <c r="H5" s="22">
        <v>283</v>
      </c>
      <c r="I5" s="22">
        <f>G5/H5</f>
        <v>32.89399293286219</v>
      </c>
      <c r="J5" s="21">
        <v>26</v>
      </c>
      <c r="K5" s="21">
        <v>5</v>
      </c>
      <c r="L5" s="19">
        <v>397477.09</v>
      </c>
      <c r="M5" s="21">
        <v>63476</v>
      </c>
      <c r="N5" s="23">
        <v>46113</v>
      </c>
      <c r="O5" s="29" t="s">
        <v>215</v>
      </c>
      <c r="R5" s="17"/>
    </row>
    <row r="6" spans="1:18" s="24" customFormat="1" ht="24.9" customHeight="1">
      <c r="A6" s="22">
        <v>4</v>
      </c>
      <c r="B6" s="22">
        <v>2</v>
      </c>
      <c r="C6" s="53" t="s">
        <v>184</v>
      </c>
      <c r="D6" s="19">
        <v>48045.67</v>
      </c>
      <c r="E6" s="19">
        <v>56865.01</v>
      </c>
      <c r="F6" s="20">
        <f>(D6-E6)/E6</f>
        <v>-0.15509256043391187</v>
      </c>
      <c r="G6" s="21">
        <v>5826</v>
      </c>
      <c r="H6" s="22">
        <v>204</v>
      </c>
      <c r="I6" s="22">
        <f>G6/H6</f>
        <v>28.558823529411764</v>
      </c>
      <c r="J6" s="21">
        <v>13</v>
      </c>
      <c r="K6" s="21">
        <v>6</v>
      </c>
      <c r="L6" s="19">
        <v>629835.54</v>
      </c>
      <c r="M6" s="21">
        <v>70163</v>
      </c>
      <c r="N6" s="23">
        <v>46101</v>
      </c>
      <c r="O6" s="29" t="s">
        <v>41</v>
      </c>
      <c r="R6" s="17"/>
    </row>
    <row r="7" spans="1:18" s="24" customFormat="1" ht="24.9" customHeight="1">
      <c r="A7" s="22">
        <v>5</v>
      </c>
      <c r="B7" s="22">
        <v>3</v>
      </c>
      <c r="C7" s="53" t="s">
        <v>238</v>
      </c>
      <c r="D7" s="19">
        <v>36404.69</v>
      </c>
      <c r="E7" s="19">
        <v>46444.810000000005</v>
      </c>
      <c r="F7" s="20">
        <f>(D7-E7)/E7</f>
        <v>-0.21617313107750902</v>
      </c>
      <c r="G7" s="21">
        <v>4894</v>
      </c>
      <c r="H7" s="22">
        <v>178</v>
      </c>
      <c r="I7" s="22">
        <f>G7/H7</f>
        <v>27.49438202247191</v>
      </c>
      <c r="J7" s="21">
        <v>18</v>
      </c>
      <c r="K7" s="21">
        <v>3</v>
      </c>
      <c r="L7" s="19">
        <v>176235.73</v>
      </c>
      <c r="M7" s="21">
        <v>24484</v>
      </c>
      <c r="N7" s="23">
        <v>46122</v>
      </c>
      <c r="O7" s="29" t="s">
        <v>47</v>
      </c>
      <c r="R7" s="17"/>
    </row>
    <row r="8" spans="1:18" s="24" customFormat="1" ht="24.9" customHeight="1">
      <c r="A8" s="22">
        <v>6</v>
      </c>
      <c r="B8" s="22" t="s">
        <v>51</v>
      </c>
      <c r="C8" s="18" t="s">
        <v>269</v>
      </c>
      <c r="D8" s="19">
        <v>35404</v>
      </c>
      <c r="E8" s="19" t="s">
        <v>53</v>
      </c>
      <c r="F8" s="20" t="s">
        <v>53</v>
      </c>
      <c r="G8" s="21">
        <v>6426</v>
      </c>
      <c r="H8" s="21" t="s">
        <v>53</v>
      </c>
      <c r="I8" s="22" t="s">
        <v>53</v>
      </c>
      <c r="J8" s="21">
        <v>20</v>
      </c>
      <c r="K8" s="22">
        <v>1</v>
      </c>
      <c r="L8" s="19">
        <v>35404</v>
      </c>
      <c r="M8" s="21">
        <v>6426</v>
      </c>
      <c r="N8" s="23">
        <v>46136</v>
      </c>
      <c r="O8" s="29" t="s">
        <v>46</v>
      </c>
      <c r="R8" s="17"/>
    </row>
    <row r="9" spans="1:18" s="24" customFormat="1" ht="24.9" customHeight="1">
      <c r="A9" s="22">
        <v>7</v>
      </c>
      <c r="B9" s="22">
        <v>4</v>
      </c>
      <c r="C9" s="53" t="s">
        <v>253</v>
      </c>
      <c r="D9" s="19">
        <v>32148.52</v>
      </c>
      <c r="E9" s="19">
        <v>45845.72</v>
      </c>
      <c r="F9" s="20">
        <f>(D9-E9)/E9</f>
        <v>-0.29876725679081928</v>
      </c>
      <c r="G9" s="21">
        <v>4096</v>
      </c>
      <c r="H9" s="22">
        <v>152</v>
      </c>
      <c r="I9" s="22">
        <f t="shared" ref="I9:I28" si="0">G9/H9</f>
        <v>26.94736842105263</v>
      </c>
      <c r="J9" s="21">
        <v>14</v>
      </c>
      <c r="K9" s="21">
        <v>2</v>
      </c>
      <c r="L9" s="19">
        <v>81010.67</v>
      </c>
      <c r="M9" s="21">
        <v>10790</v>
      </c>
      <c r="N9" s="23">
        <v>46129</v>
      </c>
      <c r="O9" s="29" t="s">
        <v>60</v>
      </c>
      <c r="R9" s="17"/>
    </row>
    <row r="10" spans="1:18" s="24" customFormat="1" ht="24.9" customHeight="1">
      <c r="A10" s="22">
        <v>8</v>
      </c>
      <c r="B10" s="22">
        <v>6</v>
      </c>
      <c r="C10" s="53" t="s">
        <v>176</v>
      </c>
      <c r="D10" s="19">
        <v>17997.84</v>
      </c>
      <c r="E10" s="19">
        <v>18155.04</v>
      </c>
      <c r="F10" s="20">
        <f>(D10-E10)/E10</f>
        <v>-8.6587526108452932E-3</v>
      </c>
      <c r="G10" s="21">
        <v>2983</v>
      </c>
      <c r="H10" s="22">
        <v>110</v>
      </c>
      <c r="I10" s="22">
        <f t="shared" si="0"/>
        <v>27.118181818181817</v>
      </c>
      <c r="J10" s="21">
        <v>14</v>
      </c>
      <c r="K10" s="21">
        <v>8</v>
      </c>
      <c r="L10" s="19">
        <v>360350.96</v>
      </c>
      <c r="M10" s="21">
        <v>59922</v>
      </c>
      <c r="N10" s="23">
        <v>46087</v>
      </c>
      <c r="O10" s="29" t="s">
        <v>40</v>
      </c>
      <c r="R10" s="17"/>
    </row>
    <row r="11" spans="1:18" s="24" customFormat="1" ht="24.9" customHeight="1">
      <c r="A11" s="22">
        <v>9</v>
      </c>
      <c r="B11" s="22" t="s">
        <v>51</v>
      </c>
      <c r="C11" s="18" t="s">
        <v>270</v>
      </c>
      <c r="D11" s="19">
        <v>9792.65</v>
      </c>
      <c r="E11" s="19" t="s">
        <v>53</v>
      </c>
      <c r="F11" s="20" t="s">
        <v>53</v>
      </c>
      <c r="G11" s="21">
        <v>1339</v>
      </c>
      <c r="H11" s="22">
        <v>162</v>
      </c>
      <c r="I11" s="22">
        <f t="shared" si="0"/>
        <v>8.2654320987654319</v>
      </c>
      <c r="J11" s="21">
        <v>15</v>
      </c>
      <c r="K11" s="21">
        <v>1</v>
      </c>
      <c r="L11" s="19">
        <v>9792.65</v>
      </c>
      <c r="M11" s="21">
        <v>1339</v>
      </c>
      <c r="N11" s="23">
        <v>46136</v>
      </c>
      <c r="O11" s="29" t="s">
        <v>44</v>
      </c>
      <c r="R11" s="17"/>
    </row>
    <row r="12" spans="1:18" s="24" customFormat="1" ht="24.9" customHeight="1">
      <c r="A12" s="22">
        <v>10</v>
      </c>
      <c r="B12" s="22">
        <v>8</v>
      </c>
      <c r="C12" s="53" t="s">
        <v>254</v>
      </c>
      <c r="D12" s="19">
        <v>9248.24</v>
      </c>
      <c r="E12" s="19">
        <v>11206.95</v>
      </c>
      <c r="F12" s="20">
        <f t="shared" ref="F12:F17" si="1">(D12-E12)/E12</f>
        <v>-0.17477636645117545</v>
      </c>
      <c r="G12" s="21">
        <v>1497</v>
      </c>
      <c r="H12" s="22">
        <v>96</v>
      </c>
      <c r="I12" s="22">
        <f t="shared" si="0"/>
        <v>15.59375</v>
      </c>
      <c r="J12" s="21">
        <v>15</v>
      </c>
      <c r="K12" s="21">
        <v>2</v>
      </c>
      <c r="L12" s="19">
        <v>20689.189999999999</v>
      </c>
      <c r="M12" s="21">
        <v>3491</v>
      </c>
      <c r="N12" s="23">
        <v>46129</v>
      </c>
      <c r="O12" s="29" t="s">
        <v>44</v>
      </c>
      <c r="R12" s="17"/>
    </row>
    <row r="13" spans="1:18" s="24" customFormat="1" ht="24.9" customHeight="1">
      <c r="A13" s="22">
        <v>11</v>
      </c>
      <c r="B13" s="22">
        <v>7</v>
      </c>
      <c r="C13" s="53" t="s">
        <v>214</v>
      </c>
      <c r="D13" s="19">
        <v>7190.32</v>
      </c>
      <c r="E13" s="19">
        <v>13606.44</v>
      </c>
      <c r="F13" s="20">
        <f t="shared" si="1"/>
        <v>-0.4715502365056547</v>
      </c>
      <c r="G13" s="21">
        <v>939</v>
      </c>
      <c r="H13" s="22">
        <v>48</v>
      </c>
      <c r="I13" s="22">
        <f t="shared" si="0"/>
        <v>19.5625</v>
      </c>
      <c r="J13" s="21">
        <v>9</v>
      </c>
      <c r="K13" s="21">
        <v>5</v>
      </c>
      <c r="L13" s="19">
        <v>170763.33</v>
      </c>
      <c r="M13" s="21">
        <v>22315</v>
      </c>
      <c r="N13" s="23">
        <v>46108</v>
      </c>
      <c r="O13" s="29" t="s">
        <v>215</v>
      </c>
      <c r="R13" s="17"/>
    </row>
    <row r="14" spans="1:18" s="24" customFormat="1" ht="24.9" customHeight="1">
      <c r="A14" s="22">
        <v>12</v>
      </c>
      <c r="B14" s="22">
        <v>9</v>
      </c>
      <c r="C14" s="53" t="s">
        <v>131</v>
      </c>
      <c r="D14" s="19">
        <v>4934.3</v>
      </c>
      <c r="E14" s="19">
        <v>4524.8999999999996</v>
      </c>
      <c r="F14" s="20">
        <f t="shared" si="1"/>
        <v>9.0477137616301037E-2</v>
      </c>
      <c r="G14" s="21">
        <v>626</v>
      </c>
      <c r="H14" s="22">
        <v>34</v>
      </c>
      <c r="I14" s="22">
        <f t="shared" si="0"/>
        <v>18.411764705882351</v>
      </c>
      <c r="J14" s="21">
        <v>11</v>
      </c>
      <c r="K14" s="21">
        <v>11</v>
      </c>
      <c r="L14" s="19">
        <v>973126.21999999986</v>
      </c>
      <c r="M14" s="21">
        <v>121474</v>
      </c>
      <c r="N14" s="23">
        <v>46066</v>
      </c>
      <c r="O14" s="29" t="s">
        <v>132</v>
      </c>
      <c r="R14" s="17"/>
    </row>
    <row r="15" spans="1:18" s="24" customFormat="1" ht="24.9" customHeight="1">
      <c r="A15" s="22">
        <v>13</v>
      </c>
      <c r="B15" s="22">
        <v>11</v>
      </c>
      <c r="C15" s="53" t="s">
        <v>187</v>
      </c>
      <c r="D15" s="19">
        <v>1769.44</v>
      </c>
      <c r="E15" s="19">
        <v>3548.13</v>
      </c>
      <c r="F15" s="20">
        <f t="shared" si="1"/>
        <v>-0.50130350353566522</v>
      </c>
      <c r="G15" s="21">
        <v>239</v>
      </c>
      <c r="H15" s="22">
        <v>12</v>
      </c>
      <c r="I15" s="22">
        <f t="shared" si="0"/>
        <v>19.916666666666668</v>
      </c>
      <c r="J15" s="21">
        <v>2</v>
      </c>
      <c r="K15" s="21">
        <v>6</v>
      </c>
      <c r="L15" s="19">
        <v>68925.55</v>
      </c>
      <c r="M15" s="21">
        <v>9324</v>
      </c>
      <c r="N15" s="23">
        <v>46101</v>
      </c>
      <c r="O15" s="29" t="s">
        <v>40</v>
      </c>
      <c r="R15" s="17"/>
    </row>
    <row r="16" spans="1:18" s="24" customFormat="1" ht="24.9" customHeight="1">
      <c r="A16" s="22">
        <v>14</v>
      </c>
      <c r="B16" s="22">
        <v>16</v>
      </c>
      <c r="C16" s="53" t="s">
        <v>207</v>
      </c>
      <c r="D16" s="19">
        <v>1515.17</v>
      </c>
      <c r="E16" s="19">
        <v>1806.2199999999998</v>
      </c>
      <c r="F16" s="20">
        <f t="shared" si="1"/>
        <v>-0.16113762443113228</v>
      </c>
      <c r="G16" s="21">
        <v>238</v>
      </c>
      <c r="H16" s="22">
        <v>21</v>
      </c>
      <c r="I16" s="22">
        <f t="shared" si="0"/>
        <v>11.333333333333334</v>
      </c>
      <c r="J16" s="21">
        <v>6</v>
      </c>
      <c r="K16" s="21">
        <v>6</v>
      </c>
      <c r="L16" s="19">
        <v>47607.56</v>
      </c>
      <c r="M16" s="21">
        <v>6688</v>
      </c>
      <c r="N16" s="23">
        <v>46104</v>
      </c>
      <c r="O16" s="29" t="s">
        <v>47</v>
      </c>
      <c r="R16" s="17"/>
    </row>
    <row r="17" spans="1:19" ht="24.9" customHeight="1">
      <c r="A17" s="22">
        <v>15</v>
      </c>
      <c r="B17" s="22">
        <v>18</v>
      </c>
      <c r="C17" s="53" t="s">
        <v>213</v>
      </c>
      <c r="D17" s="19">
        <v>1357.67</v>
      </c>
      <c r="E17" s="19">
        <v>1485.4</v>
      </c>
      <c r="F17" s="20">
        <f t="shared" si="1"/>
        <v>-8.599030564157803E-2</v>
      </c>
      <c r="G17" s="21">
        <v>281</v>
      </c>
      <c r="H17" s="22">
        <v>12</v>
      </c>
      <c r="I17" s="22">
        <f t="shared" si="0"/>
        <v>23.416666666666668</v>
      </c>
      <c r="J17" s="21">
        <v>6</v>
      </c>
      <c r="K17" s="21">
        <v>5</v>
      </c>
      <c r="L17" s="19">
        <v>27565.77</v>
      </c>
      <c r="M17" s="21">
        <v>5114</v>
      </c>
      <c r="N17" s="23">
        <v>46108</v>
      </c>
      <c r="O17" s="29" t="s">
        <v>88</v>
      </c>
      <c r="R17" s="17"/>
      <c r="S17" s="24"/>
    </row>
    <row r="18" spans="1:19" ht="24.9" customHeight="1">
      <c r="A18" s="22">
        <v>16</v>
      </c>
      <c r="B18" s="22" t="s">
        <v>51</v>
      </c>
      <c r="C18" s="18" t="s">
        <v>271</v>
      </c>
      <c r="D18" s="19">
        <v>1256.58</v>
      </c>
      <c r="E18" s="19" t="s">
        <v>53</v>
      </c>
      <c r="F18" s="20" t="s">
        <v>53</v>
      </c>
      <c r="G18" s="21">
        <v>221</v>
      </c>
      <c r="H18" s="22">
        <v>39</v>
      </c>
      <c r="I18" s="22">
        <f t="shared" si="0"/>
        <v>5.666666666666667</v>
      </c>
      <c r="J18" s="21">
        <v>6</v>
      </c>
      <c r="K18" s="21">
        <v>1</v>
      </c>
      <c r="L18" s="19">
        <v>1256.58</v>
      </c>
      <c r="M18" s="21">
        <v>221</v>
      </c>
      <c r="N18" s="23">
        <v>46136</v>
      </c>
      <c r="O18" s="29" t="s">
        <v>192</v>
      </c>
    </row>
    <row r="19" spans="1:19" ht="24.9" customHeight="1">
      <c r="A19" s="22">
        <v>17</v>
      </c>
      <c r="B19" s="22" t="s">
        <v>53</v>
      </c>
      <c r="C19" s="53" t="s">
        <v>220</v>
      </c>
      <c r="D19" s="19">
        <v>1135</v>
      </c>
      <c r="E19" s="19" t="s">
        <v>53</v>
      </c>
      <c r="F19" s="20" t="s">
        <v>53</v>
      </c>
      <c r="G19" s="21">
        <v>227</v>
      </c>
      <c r="H19" s="21">
        <v>3</v>
      </c>
      <c r="I19" s="22">
        <f t="shared" si="0"/>
        <v>75.666666666666671</v>
      </c>
      <c r="J19" s="21">
        <v>2</v>
      </c>
      <c r="K19" s="21" t="s">
        <v>53</v>
      </c>
      <c r="L19" s="19">
        <v>210518.21</v>
      </c>
      <c r="M19" s="21">
        <v>32367</v>
      </c>
      <c r="N19" s="23">
        <v>45740</v>
      </c>
      <c r="O19" s="29" t="s">
        <v>47</v>
      </c>
    </row>
    <row r="20" spans="1:19" ht="24.9" customHeight="1">
      <c r="A20" s="22">
        <v>18</v>
      </c>
      <c r="B20" s="22">
        <v>15</v>
      </c>
      <c r="C20" s="53" t="s">
        <v>135</v>
      </c>
      <c r="D20" s="19">
        <v>1100.53</v>
      </c>
      <c r="E20" s="19">
        <v>1929.33</v>
      </c>
      <c r="F20" s="20">
        <f t="shared" ref="F20:F29" si="2">(D20-E20)/E20</f>
        <v>-0.42957918033721548</v>
      </c>
      <c r="G20" s="21">
        <v>241</v>
      </c>
      <c r="H20" s="22">
        <v>8</v>
      </c>
      <c r="I20" s="22">
        <f t="shared" si="0"/>
        <v>30.125</v>
      </c>
      <c r="J20" s="21">
        <v>2</v>
      </c>
      <c r="K20" s="21">
        <v>10</v>
      </c>
      <c r="L20" s="19">
        <v>328639.51</v>
      </c>
      <c r="M20" s="21">
        <v>54195</v>
      </c>
      <c r="N20" s="23">
        <v>46073</v>
      </c>
      <c r="O20" s="29" t="s">
        <v>41</v>
      </c>
    </row>
    <row r="21" spans="1:19" ht="24.9" customHeight="1">
      <c r="A21" s="22">
        <v>19</v>
      </c>
      <c r="B21" s="22">
        <v>23</v>
      </c>
      <c r="C21" s="53" t="s">
        <v>94</v>
      </c>
      <c r="D21" s="19">
        <v>1064.08</v>
      </c>
      <c r="E21" s="19">
        <v>607.65</v>
      </c>
      <c r="F21" s="20">
        <f t="shared" si="2"/>
        <v>0.75113963630379321</v>
      </c>
      <c r="G21" s="21">
        <v>306</v>
      </c>
      <c r="H21" s="22">
        <v>5</v>
      </c>
      <c r="I21" s="22">
        <f t="shared" si="0"/>
        <v>61.2</v>
      </c>
      <c r="J21" s="21">
        <v>3</v>
      </c>
      <c r="K21" s="21" t="s">
        <v>53</v>
      </c>
      <c r="L21" s="19">
        <v>300951.7</v>
      </c>
      <c r="M21" s="21">
        <v>53900</v>
      </c>
      <c r="N21" s="23">
        <v>46038</v>
      </c>
      <c r="O21" s="29" t="s">
        <v>44</v>
      </c>
    </row>
    <row r="22" spans="1:19" ht="24.9" customHeight="1">
      <c r="A22" s="22">
        <v>20</v>
      </c>
      <c r="B22" s="22">
        <v>28</v>
      </c>
      <c r="C22" s="53" t="s">
        <v>162</v>
      </c>
      <c r="D22" s="19">
        <v>953.54</v>
      </c>
      <c r="E22" s="19">
        <v>370.34</v>
      </c>
      <c r="F22" s="20">
        <f t="shared" si="2"/>
        <v>1.5747691310687479</v>
      </c>
      <c r="G22" s="21">
        <v>230</v>
      </c>
      <c r="H22" s="22">
        <v>4</v>
      </c>
      <c r="I22" s="22">
        <f t="shared" si="0"/>
        <v>57.5</v>
      </c>
      <c r="J22" s="21">
        <v>3</v>
      </c>
      <c r="K22" s="21" t="s">
        <v>53</v>
      </c>
      <c r="L22" s="19">
        <v>31485.58</v>
      </c>
      <c r="M22" s="21">
        <v>5415</v>
      </c>
      <c r="N22" s="23">
        <v>46080</v>
      </c>
      <c r="O22" s="29" t="s">
        <v>163</v>
      </c>
    </row>
    <row r="23" spans="1:19" ht="24.9" customHeight="1">
      <c r="A23" s="22">
        <v>21</v>
      </c>
      <c r="B23" s="22">
        <v>39</v>
      </c>
      <c r="C23" s="53" t="s">
        <v>239</v>
      </c>
      <c r="D23" s="19">
        <v>828</v>
      </c>
      <c r="E23" s="19">
        <v>77.19</v>
      </c>
      <c r="F23" s="20">
        <f t="shared" si="2"/>
        <v>9.7267780800621839</v>
      </c>
      <c r="G23" s="21">
        <v>207</v>
      </c>
      <c r="H23" s="22">
        <v>3</v>
      </c>
      <c r="I23" s="22">
        <f t="shared" si="0"/>
        <v>69</v>
      </c>
      <c r="J23" s="21">
        <v>1</v>
      </c>
      <c r="K23" s="21" t="s">
        <v>53</v>
      </c>
      <c r="L23" s="19">
        <v>199259.99</v>
      </c>
      <c r="M23" s="21">
        <v>49785</v>
      </c>
      <c r="N23" s="23">
        <v>44659</v>
      </c>
      <c r="O23" s="29" t="s">
        <v>44</v>
      </c>
    </row>
    <row r="24" spans="1:19" ht="24.9" customHeight="1">
      <c r="A24" s="22">
        <v>22</v>
      </c>
      <c r="B24" s="22">
        <v>14</v>
      </c>
      <c r="C24" s="53" t="s">
        <v>382</v>
      </c>
      <c r="D24" s="19">
        <v>740.21</v>
      </c>
      <c r="E24" s="19">
        <v>2681.67</v>
      </c>
      <c r="F24" s="20">
        <f t="shared" si="2"/>
        <v>-0.72397423993257937</v>
      </c>
      <c r="G24" s="21">
        <v>111</v>
      </c>
      <c r="H24" s="22">
        <v>9</v>
      </c>
      <c r="I24" s="22">
        <f t="shared" si="0"/>
        <v>12.333333333333334</v>
      </c>
      <c r="J24" s="21">
        <v>5</v>
      </c>
      <c r="K24" s="21">
        <v>6</v>
      </c>
      <c r="L24" s="19">
        <v>31202.959999999999</v>
      </c>
      <c r="M24" s="21">
        <v>4246</v>
      </c>
      <c r="N24" s="23">
        <v>46104</v>
      </c>
      <c r="O24" s="29" t="s">
        <v>47</v>
      </c>
    </row>
    <row r="25" spans="1:19" ht="24.9" customHeight="1">
      <c r="A25" s="22">
        <v>23</v>
      </c>
      <c r="B25" s="22">
        <v>10</v>
      </c>
      <c r="C25" s="53" t="s">
        <v>248</v>
      </c>
      <c r="D25" s="19">
        <v>737.55</v>
      </c>
      <c r="E25" s="19">
        <v>3954.28</v>
      </c>
      <c r="F25" s="20">
        <f t="shared" si="2"/>
        <v>-0.8134805830644265</v>
      </c>
      <c r="G25" s="21">
        <v>115</v>
      </c>
      <c r="H25" s="22">
        <v>6</v>
      </c>
      <c r="I25" s="22">
        <f t="shared" si="0"/>
        <v>19.166666666666668</v>
      </c>
      <c r="J25" s="21">
        <v>5</v>
      </c>
      <c r="K25" s="21">
        <v>3</v>
      </c>
      <c r="L25" s="19">
        <v>13271.25</v>
      </c>
      <c r="M25" s="21">
        <v>2269</v>
      </c>
      <c r="N25" s="23">
        <v>46122</v>
      </c>
      <c r="O25" s="29" t="s">
        <v>54</v>
      </c>
    </row>
    <row r="26" spans="1:19" ht="24.9" customHeight="1">
      <c r="A26" s="22">
        <v>24</v>
      </c>
      <c r="B26" s="22">
        <v>34</v>
      </c>
      <c r="C26" s="53" t="s">
        <v>199</v>
      </c>
      <c r="D26" s="19">
        <v>712.5</v>
      </c>
      <c r="E26" s="19">
        <v>167.75</v>
      </c>
      <c r="F26" s="20">
        <f t="shared" si="2"/>
        <v>3.247391952309985</v>
      </c>
      <c r="G26" s="21">
        <v>128</v>
      </c>
      <c r="H26" s="22">
        <v>3</v>
      </c>
      <c r="I26" s="22">
        <f t="shared" si="0"/>
        <v>42.666666666666664</v>
      </c>
      <c r="J26" s="21">
        <v>2</v>
      </c>
      <c r="K26" s="21">
        <v>6</v>
      </c>
      <c r="L26" s="19">
        <v>2024.1</v>
      </c>
      <c r="M26" s="21">
        <v>365</v>
      </c>
      <c r="N26" s="23">
        <v>46104</v>
      </c>
      <c r="O26" s="29" t="s">
        <v>47</v>
      </c>
    </row>
    <row r="27" spans="1:19" ht="24.9" customHeight="1">
      <c r="A27" s="22">
        <v>25</v>
      </c>
      <c r="B27" s="22">
        <v>13</v>
      </c>
      <c r="C27" s="53" t="s">
        <v>255</v>
      </c>
      <c r="D27" s="19">
        <v>692.37</v>
      </c>
      <c r="E27" s="19">
        <v>3088.41</v>
      </c>
      <c r="F27" s="20">
        <f t="shared" si="2"/>
        <v>-0.77581668237054024</v>
      </c>
      <c r="G27" s="21">
        <v>116</v>
      </c>
      <c r="H27" s="22">
        <v>9</v>
      </c>
      <c r="I27" s="22">
        <f t="shared" si="0"/>
        <v>12.888888888888889</v>
      </c>
      <c r="J27" s="21">
        <v>3</v>
      </c>
      <c r="K27" s="21">
        <v>2</v>
      </c>
      <c r="L27" s="19">
        <v>3980.18</v>
      </c>
      <c r="M27" s="21">
        <v>609</v>
      </c>
      <c r="N27" s="23">
        <v>46129</v>
      </c>
      <c r="O27" s="29" t="s">
        <v>44</v>
      </c>
    </row>
    <row r="28" spans="1:19" ht="24.9" customHeight="1">
      <c r="A28" s="22">
        <v>26</v>
      </c>
      <c r="B28" s="22">
        <v>24</v>
      </c>
      <c r="C28" s="53" t="s">
        <v>16</v>
      </c>
      <c r="D28" s="19">
        <v>662.54</v>
      </c>
      <c r="E28" s="19">
        <v>553</v>
      </c>
      <c r="F28" s="20">
        <f t="shared" si="2"/>
        <v>0.1980831826401446</v>
      </c>
      <c r="G28" s="21">
        <v>77</v>
      </c>
      <c r="H28" s="22">
        <v>6</v>
      </c>
      <c r="I28" s="22">
        <f t="shared" si="0"/>
        <v>12.833333333333334</v>
      </c>
      <c r="J28" s="21">
        <v>1</v>
      </c>
      <c r="K28" s="21" t="s">
        <v>53</v>
      </c>
      <c r="L28" s="19">
        <v>2038979.37</v>
      </c>
      <c r="M28" s="21">
        <v>224452</v>
      </c>
      <c r="N28" s="23">
        <v>46010</v>
      </c>
      <c r="O28" s="29" t="s">
        <v>40</v>
      </c>
    </row>
    <row r="29" spans="1:19" ht="24.9" customHeight="1">
      <c r="A29" s="22">
        <v>27</v>
      </c>
      <c r="B29" s="22">
        <v>21</v>
      </c>
      <c r="C29" s="53" t="s">
        <v>252</v>
      </c>
      <c r="D29" s="19">
        <v>589</v>
      </c>
      <c r="E29" s="19">
        <v>925</v>
      </c>
      <c r="F29" s="20">
        <f t="shared" si="2"/>
        <v>-0.36324324324324325</v>
      </c>
      <c r="G29" s="21">
        <v>93</v>
      </c>
      <c r="H29" s="22">
        <v>1</v>
      </c>
      <c r="I29" s="22">
        <v>93</v>
      </c>
      <c r="J29" s="21">
        <v>1</v>
      </c>
      <c r="K29" s="21" t="s">
        <v>53</v>
      </c>
      <c r="L29" s="19">
        <v>202742.74</v>
      </c>
      <c r="M29" s="21">
        <v>36775</v>
      </c>
      <c r="N29" s="23">
        <v>45905</v>
      </c>
      <c r="O29" s="29" t="s">
        <v>49</v>
      </c>
    </row>
    <row r="30" spans="1:19" ht="24.9" customHeight="1">
      <c r="A30" s="22">
        <v>28</v>
      </c>
      <c r="B30" s="22" t="s">
        <v>53</v>
      </c>
      <c r="C30" s="18" t="s">
        <v>29</v>
      </c>
      <c r="D30" s="19">
        <v>505</v>
      </c>
      <c r="E30" s="19" t="s">
        <v>53</v>
      </c>
      <c r="F30" s="20" t="s">
        <v>53</v>
      </c>
      <c r="G30" s="21">
        <v>83</v>
      </c>
      <c r="H30" s="22">
        <v>1</v>
      </c>
      <c r="I30" s="22">
        <f>G30/H30</f>
        <v>83</v>
      </c>
      <c r="J30" s="21">
        <v>1</v>
      </c>
      <c r="K30" s="21" t="s">
        <v>53</v>
      </c>
      <c r="L30" s="19">
        <v>32006.129999999997</v>
      </c>
      <c r="M30" s="21">
        <v>5626</v>
      </c>
      <c r="N30" s="23">
        <v>46024</v>
      </c>
      <c r="O30" s="29" t="s">
        <v>49</v>
      </c>
    </row>
    <row r="31" spans="1:19" ht="24.9" customHeight="1">
      <c r="A31" s="22">
        <v>29</v>
      </c>
      <c r="B31" s="22" t="s">
        <v>53</v>
      </c>
      <c r="C31" s="18" t="s">
        <v>181</v>
      </c>
      <c r="D31" s="19">
        <v>453.75</v>
      </c>
      <c r="E31" s="19" t="s">
        <v>53</v>
      </c>
      <c r="F31" s="20" t="s">
        <v>53</v>
      </c>
      <c r="G31" s="21">
        <v>77</v>
      </c>
      <c r="H31" s="22">
        <v>2</v>
      </c>
      <c r="I31" s="22">
        <v>38.5</v>
      </c>
      <c r="J31" s="21">
        <v>2</v>
      </c>
      <c r="K31" s="21" t="s">
        <v>53</v>
      </c>
      <c r="L31" s="19">
        <v>9685.6299999999992</v>
      </c>
      <c r="M31" s="21">
        <v>1446</v>
      </c>
      <c r="N31" s="23">
        <v>46094</v>
      </c>
      <c r="O31" s="29" t="s">
        <v>163</v>
      </c>
    </row>
    <row r="32" spans="1:19" ht="24.9" customHeight="1">
      <c r="A32" s="22">
        <v>30</v>
      </c>
      <c r="B32" s="22">
        <v>19</v>
      </c>
      <c r="C32" s="53" t="s">
        <v>234</v>
      </c>
      <c r="D32" s="19">
        <v>439</v>
      </c>
      <c r="E32" s="19">
        <v>1451.17</v>
      </c>
      <c r="F32" s="20">
        <f>(D32-E32)/E32</f>
        <v>-0.69748547723560994</v>
      </c>
      <c r="G32" s="21">
        <v>76</v>
      </c>
      <c r="H32" s="22">
        <v>76</v>
      </c>
      <c r="I32" s="22">
        <f>G32/H32</f>
        <v>1</v>
      </c>
      <c r="J32" s="21">
        <v>2</v>
      </c>
      <c r="K32" s="21">
        <v>4</v>
      </c>
      <c r="L32" s="19">
        <v>9532.83</v>
      </c>
      <c r="M32" s="21">
        <v>1549</v>
      </c>
      <c r="N32" s="23">
        <v>46115</v>
      </c>
      <c r="O32" s="29" t="s">
        <v>49</v>
      </c>
    </row>
    <row r="33" spans="1:15" ht="24.9" customHeight="1">
      <c r="A33" s="22">
        <v>31</v>
      </c>
      <c r="B33" s="22">
        <v>22</v>
      </c>
      <c r="C33" s="53" t="s">
        <v>125</v>
      </c>
      <c r="D33" s="19">
        <v>422.85</v>
      </c>
      <c r="E33" s="19">
        <v>923.9</v>
      </c>
      <c r="F33" s="20">
        <f>(D33-E33)/E33</f>
        <v>-0.54232059746725836</v>
      </c>
      <c r="G33" s="21">
        <v>67</v>
      </c>
      <c r="H33" s="22">
        <v>4</v>
      </c>
      <c r="I33" s="22">
        <f>G33/H33</f>
        <v>16.75</v>
      </c>
      <c r="J33" s="21">
        <v>3</v>
      </c>
      <c r="K33" s="21">
        <v>11</v>
      </c>
      <c r="L33" s="19">
        <v>523258.41</v>
      </c>
      <c r="M33" s="21">
        <v>62055</v>
      </c>
      <c r="N33" s="23">
        <v>46066</v>
      </c>
      <c r="O33" s="29" t="s">
        <v>60</v>
      </c>
    </row>
    <row r="34" spans="1:15" ht="24.9" customHeight="1">
      <c r="A34" s="22">
        <v>32</v>
      </c>
      <c r="B34" s="22">
        <v>25</v>
      </c>
      <c r="C34" s="53" t="s">
        <v>236</v>
      </c>
      <c r="D34" s="19">
        <v>353.3</v>
      </c>
      <c r="E34" s="19">
        <v>549.61</v>
      </c>
      <c r="F34" s="20">
        <f>(D34-E34)/E34</f>
        <v>-0.35718054620549117</v>
      </c>
      <c r="G34" s="21">
        <v>44</v>
      </c>
      <c r="H34" s="22">
        <v>5</v>
      </c>
      <c r="I34" s="22">
        <f>G34/H34</f>
        <v>8.8000000000000007</v>
      </c>
      <c r="J34" s="21">
        <v>3</v>
      </c>
      <c r="K34" s="21" t="s">
        <v>53</v>
      </c>
      <c r="L34" s="19">
        <v>25338.79</v>
      </c>
      <c r="M34" s="21">
        <v>3419</v>
      </c>
      <c r="N34" s="23">
        <v>46104</v>
      </c>
      <c r="O34" s="29" t="s">
        <v>47</v>
      </c>
    </row>
    <row r="35" spans="1:15" ht="24.9" customHeight="1">
      <c r="A35" s="22">
        <v>33</v>
      </c>
      <c r="B35" s="22" t="s">
        <v>53</v>
      </c>
      <c r="C35" s="18" t="s">
        <v>86</v>
      </c>
      <c r="D35" s="19">
        <v>344.33</v>
      </c>
      <c r="E35" s="19" t="s">
        <v>53</v>
      </c>
      <c r="F35" s="20" t="s">
        <v>53</v>
      </c>
      <c r="G35" s="21">
        <v>69</v>
      </c>
      <c r="H35" s="22">
        <v>2</v>
      </c>
      <c r="I35" s="22">
        <f>G35/H35</f>
        <v>34.5</v>
      </c>
      <c r="J35" s="21">
        <v>1</v>
      </c>
      <c r="K35" s="21" t="s">
        <v>53</v>
      </c>
      <c r="L35" s="19">
        <v>40681.9</v>
      </c>
      <c r="M35" s="21">
        <v>6448</v>
      </c>
      <c r="N35" s="23">
        <v>46038</v>
      </c>
      <c r="O35" s="29" t="s">
        <v>272</v>
      </c>
    </row>
    <row r="36" spans="1:15" ht="24.9" customHeight="1">
      <c r="A36" s="22">
        <v>34</v>
      </c>
      <c r="B36" s="22">
        <v>27</v>
      </c>
      <c r="C36" s="53" t="s">
        <v>249</v>
      </c>
      <c r="D36" s="19">
        <v>341</v>
      </c>
      <c r="E36" s="19">
        <v>381</v>
      </c>
      <c r="F36" s="20">
        <f>(D36-E36)/E36</f>
        <v>-0.10498687664041995</v>
      </c>
      <c r="G36" s="21">
        <v>99</v>
      </c>
      <c r="H36" s="22" t="s">
        <v>53</v>
      </c>
      <c r="I36" s="22" t="s">
        <v>53</v>
      </c>
      <c r="J36" s="21">
        <v>6</v>
      </c>
      <c r="K36" s="21">
        <v>3</v>
      </c>
      <c r="L36" s="19">
        <v>4893</v>
      </c>
      <c r="M36" s="21">
        <v>787</v>
      </c>
      <c r="N36" s="23">
        <v>46122</v>
      </c>
      <c r="O36" s="29" t="s">
        <v>46</v>
      </c>
    </row>
    <row r="37" spans="1:15" ht="24.9" customHeight="1">
      <c r="A37" s="22">
        <v>35</v>
      </c>
      <c r="B37" s="22" t="s">
        <v>53</v>
      </c>
      <c r="C37" s="18" t="s">
        <v>251</v>
      </c>
      <c r="D37" s="19">
        <v>329.03</v>
      </c>
      <c r="E37" s="19" t="s">
        <v>53</v>
      </c>
      <c r="F37" s="20" t="s">
        <v>53</v>
      </c>
      <c r="G37" s="21">
        <v>83</v>
      </c>
      <c r="H37" s="22">
        <v>2</v>
      </c>
      <c r="I37" s="22">
        <f t="shared" ref="I37:I45" si="3">G37/H37</f>
        <v>41.5</v>
      </c>
      <c r="J37" s="21">
        <v>1</v>
      </c>
      <c r="K37" s="21" t="s">
        <v>53</v>
      </c>
      <c r="L37" s="19">
        <v>53870.579999999994</v>
      </c>
      <c r="M37" s="21">
        <v>11500</v>
      </c>
      <c r="N37" s="23">
        <v>45541</v>
      </c>
      <c r="O37" s="29" t="s">
        <v>49</v>
      </c>
    </row>
    <row r="38" spans="1:15" ht="24.9" customHeight="1">
      <c r="A38" s="22">
        <v>36</v>
      </c>
      <c r="B38" s="22">
        <v>17</v>
      </c>
      <c r="C38" s="53" t="s">
        <v>264</v>
      </c>
      <c r="D38" s="19">
        <v>266.04999999999995</v>
      </c>
      <c r="E38" s="19">
        <v>1756.6</v>
      </c>
      <c r="F38" s="20">
        <f>(D38-E38)/E38</f>
        <v>-0.84854263918934303</v>
      </c>
      <c r="G38" s="21">
        <v>37</v>
      </c>
      <c r="H38" s="22">
        <v>3</v>
      </c>
      <c r="I38" s="22">
        <f t="shared" si="3"/>
        <v>12.333333333333334</v>
      </c>
      <c r="J38" s="21">
        <v>3</v>
      </c>
      <c r="K38" s="21">
        <v>2</v>
      </c>
      <c r="L38" s="19">
        <v>2022.6499999999999</v>
      </c>
      <c r="M38" s="21">
        <v>316</v>
      </c>
      <c r="N38" s="23">
        <v>46129</v>
      </c>
      <c r="O38" s="29" t="s">
        <v>45</v>
      </c>
    </row>
    <row r="39" spans="1:15" ht="24.9" customHeight="1">
      <c r="A39" s="22">
        <v>37</v>
      </c>
      <c r="B39" s="22">
        <v>32</v>
      </c>
      <c r="C39" s="53" t="s">
        <v>164</v>
      </c>
      <c r="D39" s="19">
        <v>214</v>
      </c>
      <c r="E39" s="19">
        <v>194</v>
      </c>
      <c r="F39" s="20">
        <f>(D39-E39)/E39</f>
        <v>0.10309278350515463</v>
      </c>
      <c r="G39" s="21">
        <v>28</v>
      </c>
      <c r="H39" s="22">
        <v>1</v>
      </c>
      <c r="I39" s="22">
        <f t="shared" si="3"/>
        <v>28</v>
      </c>
      <c r="J39" s="21">
        <v>1</v>
      </c>
      <c r="K39" s="21">
        <v>9</v>
      </c>
      <c r="L39" s="19">
        <v>122548.54</v>
      </c>
      <c r="M39" s="21">
        <v>15418</v>
      </c>
      <c r="N39" s="23">
        <v>46080</v>
      </c>
      <c r="O39" s="29" t="s">
        <v>308</v>
      </c>
    </row>
    <row r="40" spans="1:15" ht="24.9" customHeight="1">
      <c r="A40" s="22">
        <v>38</v>
      </c>
      <c r="B40" s="22" t="s">
        <v>53</v>
      </c>
      <c r="C40" s="18" t="s">
        <v>195</v>
      </c>
      <c r="D40" s="19">
        <v>195.25</v>
      </c>
      <c r="E40" s="19" t="s">
        <v>53</v>
      </c>
      <c r="F40" s="20" t="s">
        <v>53</v>
      </c>
      <c r="G40" s="21">
        <v>31</v>
      </c>
      <c r="H40" s="22">
        <v>3</v>
      </c>
      <c r="I40" s="22">
        <f t="shared" si="3"/>
        <v>10.333333333333334</v>
      </c>
      <c r="J40" s="21">
        <v>2</v>
      </c>
      <c r="K40" s="21" t="s">
        <v>53</v>
      </c>
      <c r="L40" s="19">
        <v>1821</v>
      </c>
      <c r="M40" s="21">
        <v>265</v>
      </c>
      <c r="N40" s="23">
        <v>46104</v>
      </c>
      <c r="O40" s="29" t="s">
        <v>47</v>
      </c>
    </row>
    <row r="41" spans="1:15" ht="24.9" customHeight="1">
      <c r="A41" s="22">
        <v>39</v>
      </c>
      <c r="B41" s="22" t="s">
        <v>53</v>
      </c>
      <c r="C41" s="18" t="s">
        <v>79</v>
      </c>
      <c r="D41" s="19">
        <v>195</v>
      </c>
      <c r="E41" s="19" t="s">
        <v>53</v>
      </c>
      <c r="F41" s="20" t="s">
        <v>53</v>
      </c>
      <c r="G41" s="21">
        <v>39</v>
      </c>
      <c r="H41" s="22">
        <v>1</v>
      </c>
      <c r="I41" s="22">
        <f t="shared" si="3"/>
        <v>39</v>
      </c>
      <c r="J41" s="21">
        <v>1</v>
      </c>
      <c r="K41" s="21" t="s">
        <v>53</v>
      </c>
      <c r="L41" s="19">
        <v>69616.89</v>
      </c>
      <c r="M41" s="21">
        <v>11466</v>
      </c>
      <c r="N41" s="23">
        <v>45954</v>
      </c>
      <c r="O41" s="29" t="s">
        <v>47</v>
      </c>
    </row>
    <row r="42" spans="1:15" ht="24.9" customHeight="1">
      <c r="A42" s="22">
        <v>40</v>
      </c>
      <c r="B42" s="22">
        <v>36</v>
      </c>
      <c r="C42" s="53" t="s">
        <v>246</v>
      </c>
      <c r="D42" s="19">
        <v>174</v>
      </c>
      <c r="E42" s="19">
        <v>104</v>
      </c>
      <c r="F42" s="20">
        <f>(D42-E42)/E42</f>
        <v>0.67307692307692313</v>
      </c>
      <c r="G42" s="21">
        <v>29</v>
      </c>
      <c r="H42" s="22">
        <v>1</v>
      </c>
      <c r="I42" s="22">
        <f t="shared" si="3"/>
        <v>29</v>
      </c>
      <c r="J42" s="21">
        <v>1</v>
      </c>
      <c r="K42" s="21">
        <v>3</v>
      </c>
      <c r="L42" s="19">
        <v>971</v>
      </c>
      <c r="M42" s="21">
        <v>192</v>
      </c>
      <c r="N42" s="23">
        <v>46122</v>
      </c>
      <c r="O42" s="29" t="s">
        <v>90</v>
      </c>
    </row>
    <row r="43" spans="1:15" ht="24.9" customHeight="1">
      <c r="A43" s="22">
        <v>41</v>
      </c>
      <c r="B43" s="22">
        <v>37</v>
      </c>
      <c r="C43" s="53" t="s">
        <v>78</v>
      </c>
      <c r="D43" s="27">
        <v>158.15</v>
      </c>
      <c r="E43" s="19">
        <v>93.55</v>
      </c>
      <c r="F43" s="20">
        <f>(D43-E43)/E43</f>
        <v>0.69053981827899535</v>
      </c>
      <c r="G43" s="28">
        <v>21</v>
      </c>
      <c r="H43" s="58">
        <v>2</v>
      </c>
      <c r="I43" s="22">
        <f t="shared" si="3"/>
        <v>10.5</v>
      </c>
      <c r="J43" s="21">
        <v>1</v>
      </c>
      <c r="K43" s="21">
        <v>15</v>
      </c>
      <c r="L43" s="27">
        <v>152258.17000000001</v>
      </c>
      <c r="M43" s="28">
        <v>21087</v>
      </c>
      <c r="N43" s="23">
        <v>46038</v>
      </c>
      <c r="O43" s="29" t="s">
        <v>47</v>
      </c>
    </row>
    <row r="44" spans="1:15" ht="24.9" customHeight="1">
      <c r="A44" s="22">
        <v>42</v>
      </c>
      <c r="B44" s="22">
        <v>45</v>
      </c>
      <c r="C44" s="53" t="s">
        <v>198</v>
      </c>
      <c r="D44" s="19">
        <v>150.62</v>
      </c>
      <c r="E44" s="19">
        <v>26</v>
      </c>
      <c r="F44" s="20">
        <f>(D44-E44)/E44</f>
        <v>4.7930769230769235</v>
      </c>
      <c r="G44" s="21">
        <v>21</v>
      </c>
      <c r="H44" s="22">
        <v>2</v>
      </c>
      <c r="I44" s="22">
        <f t="shared" si="3"/>
        <v>10.5</v>
      </c>
      <c r="J44" s="21">
        <v>2</v>
      </c>
      <c r="K44" s="21">
        <v>6</v>
      </c>
      <c r="L44" s="19">
        <v>5335.76</v>
      </c>
      <c r="M44" s="21">
        <v>760</v>
      </c>
      <c r="N44" s="23">
        <v>46104</v>
      </c>
      <c r="O44" s="29" t="s">
        <v>47</v>
      </c>
    </row>
    <row r="45" spans="1:15" ht="24.9" customHeight="1">
      <c r="A45" s="22">
        <v>43</v>
      </c>
      <c r="B45" s="22">
        <v>41</v>
      </c>
      <c r="C45" s="53" t="s">
        <v>196</v>
      </c>
      <c r="D45" s="19">
        <v>125</v>
      </c>
      <c r="E45" s="19">
        <v>59.5</v>
      </c>
      <c r="F45" s="20">
        <f>(D45-E45)/E45</f>
        <v>1.1008403361344539</v>
      </c>
      <c r="G45" s="21">
        <v>25</v>
      </c>
      <c r="H45" s="22">
        <v>3</v>
      </c>
      <c r="I45" s="22">
        <f t="shared" si="3"/>
        <v>8.3333333333333339</v>
      </c>
      <c r="J45" s="21">
        <v>3</v>
      </c>
      <c r="K45" s="21">
        <v>6</v>
      </c>
      <c r="L45" s="19">
        <v>3435.4</v>
      </c>
      <c r="M45" s="21">
        <v>507</v>
      </c>
      <c r="N45" s="23">
        <v>46104</v>
      </c>
      <c r="O45" s="29" t="s">
        <v>47</v>
      </c>
    </row>
    <row r="46" spans="1:15" ht="24.9" customHeight="1">
      <c r="A46" s="22">
        <v>44</v>
      </c>
      <c r="B46" s="22" t="s">
        <v>53</v>
      </c>
      <c r="C46" s="53" t="s">
        <v>37</v>
      </c>
      <c r="D46" s="19">
        <v>115</v>
      </c>
      <c r="E46" s="19" t="s">
        <v>53</v>
      </c>
      <c r="F46" s="20" t="s">
        <v>53</v>
      </c>
      <c r="G46" s="21">
        <v>23</v>
      </c>
      <c r="H46" s="22" t="s">
        <v>53</v>
      </c>
      <c r="I46" s="22" t="s">
        <v>53</v>
      </c>
      <c r="J46" s="21">
        <v>1</v>
      </c>
      <c r="K46" s="21" t="s">
        <v>53</v>
      </c>
      <c r="L46" s="19">
        <v>114105</v>
      </c>
      <c r="M46" s="21">
        <v>21504</v>
      </c>
      <c r="N46" s="23">
        <v>45954</v>
      </c>
      <c r="O46" s="29" t="s">
        <v>46</v>
      </c>
    </row>
    <row r="47" spans="1:15" ht="24.9" customHeight="1">
      <c r="A47" s="22">
        <v>45</v>
      </c>
      <c r="B47" s="22" t="s">
        <v>53</v>
      </c>
      <c r="C47" s="18" t="s">
        <v>171</v>
      </c>
      <c r="D47" s="19">
        <v>112</v>
      </c>
      <c r="E47" s="19" t="s">
        <v>53</v>
      </c>
      <c r="F47" s="20" t="s">
        <v>53</v>
      </c>
      <c r="G47" s="21">
        <v>17</v>
      </c>
      <c r="H47" s="22">
        <v>1</v>
      </c>
      <c r="I47" s="22">
        <f>G47/H47</f>
        <v>17</v>
      </c>
      <c r="J47" s="21">
        <v>1</v>
      </c>
      <c r="K47" s="21" t="s">
        <v>53</v>
      </c>
      <c r="L47" s="19">
        <v>1268.57</v>
      </c>
      <c r="M47" s="21">
        <v>212</v>
      </c>
      <c r="N47" s="23">
        <v>46080</v>
      </c>
      <c r="O47" s="29" t="s">
        <v>49</v>
      </c>
    </row>
    <row r="48" spans="1:15" ht="24.9" customHeight="1">
      <c r="A48" s="22">
        <v>46</v>
      </c>
      <c r="B48" s="22" t="s">
        <v>53</v>
      </c>
      <c r="C48" s="18" t="s">
        <v>35</v>
      </c>
      <c r="D48" s="19">
        <v>105</v>
      </c>
      <c r="E48" s="19" t="s">
        <v>53</v>
      </c>
      <c r="F48" s="20" t="s">
        <v>53</v>
      </c>
      <c r="G48" s="21">
        <v>21</v>
      </c>
      <c r="H48" s="22">
        <v>1</v>
      </c>
      <c r="I48" s="22">
        <f>G48/H48</f>
        <v>21</v>
      </c>
      <c r="J48" s="21">
        <v>1</v>
      </c>
      <c r="K48" s="21" t="s">
        <v>53</v>
      </c>
      <c r="L48" s="19">
        <v>377638.29</v>
      </c>
      <c r="M48" s="21">
        <v>63684</v>
      </c>
      <c r="N48" s="23">
        <v>45744</v>
      </c>
      <c r="O48" s="29" t="s">
        <v>47</v>
      </c>
    </row>
    <row r="49" spans="1:15" ht="24.9" customHeight="1">
      <c r="A49" s="22">
        <v>47</v>
      </c>
      <c r="B49" s="22" t="s">
        <v>53</v>
      </c>
      <c r="C49" s="18" t="s">
        <v>209</v>
      </c>
      <c r="D49" s="19">
        <v>81.5</v>
      </c>
      <c r="E49" s="19" t="s">
        <v>53</v>
      </c>
      <c r="F49" s="20" t="s">
        <v>53</v>
      </c>
      <c r="G49" s="21">
        <v>16</v>
      </c>
      <c r="H49" s="22">
        <v>2</v>
      </c>
      <c r="I49" s="22">
        <f>G49/H49</f>
        <v>8</v>
      </c>
      <c r="J49" s="21">
        <v>2</v>
      </c>
      <c r="K49" s="21" t="s">
        <v>53</v>
      </c>
      <c r="L49" s="19">
        <v>3058.38</v>
      </c>
      <c r="M49" s="21">
        <v>440</v>
      </c>
      <c r="N49" s="23">
        <v>46104</v>
      </c>
      <c r="O49" s="29" t="s">
        <v>47</v>
      </c>
    </row>
    <row r="50" spans="1:15" ht="24.9" customHeight="1">
      <c r="A50" s="22">
        <v>48</v>
      </c>
      <c r="B50" s="22" t="s">
        <v>53</v>
      </c>
      <c r="C50" s="18" t="s">
        <v>197</v>
      </c>
      <c r="D50" s="19">
        <v>77</v>
      </c>
      <c r="E50" s="19" t="s">
        <v>53</v>
      </c>
      <c r="F50" s="20" t="s">
        <v>53</v>
      </c>
      <c r="G50" s="21">
        <v>18</v>
      </c>
      <c r="H50" s="22">
        <v>2</v>
      </c>
      <c r="I50" s="22">
        <f>G50/H50</f>
        <v>9</v>
      </c>
      <c r="J50" s="21">
        <v>2</v>
      </c>
      <c r="K50" s="21" t="s">
        <v>53</v>
      </c>
      <c r="L50" s="19">
        <v>3686.88</v>
      </c>
      <c r="M50" s="21">
        <v>572</v>
      </c>
      <c r="N50" s="23">
        <v>46104</v>
      </c>
      <c r="O50" s="29" t="s">
        <v>47</v>
      </c>
    </row>
    <row r="51" spans="1:15" ht="24.9" customHeight="1">
      <c r="A51" s="22">
        <v>49</v>
      </c>
      <c r="B51" s="22">
        <v>31</v>
      </c>
      <c r="C51" s="53" t="s">
        <v>295</v>
      </c>
      <c r="D51" s="19">
        <v>71.7</v>
      </c>
      <c r="E51" s="19">
        <v>255.5</v>
      </c>
      <c r="F51" s="20">
        <f>(D51-E51)/E51</f>
        <v>-0.71937377690802351</v>
      </c>
      <c r="G51" s="21">
        <v>8</v>
      </c>
      <c r="H51" s="22">
        <v>2</v>
      </c>
      <c r="I51" s="22">
        <f>G51/H51</f>
        <v>4</v>
      </c>
      <c r="J51" s="21">
        <v>1</v>
      </c>
      <c r="K51" s="21">
        <v>6</v>
      </c>
      <c r="L51" s="19">
        <v>9143.6</v>
      </c>
      <c r="M51" s="21">
        <v>1189</v>
      </c>
      <c r="N51" s="23">
        <v>46104</v>
      </c>
      <c r="O51" s="29" t="s">
        <v>47</v>
      </c>
    </row>
    <row r="52" spans="1:15" ht="24.9" customHeight="1">
      <c r="A52" s="22">
        <v>50</v>
      </c>
      <c r="B52" s="22" t="s">
        <v>53</v>
      </c>
      <c r="C52" s="53" t="s">
        <v>257</v>
      </c>
      <c r="D52" s="19">
        <v>70</v>
      </c>
      <c r="E52" s="19" t="s">
        <v>53</v>
      </c>
      <c r="F52" s="20" t="s">
        <v>53</v>
      </c>
      <c r="G52" s="21">
        <v>10</v>
      </c>
      <c r="H52" s="22">
        <v>1</v>
      </c>
      <c r="I52" s="22">
        <v>10</v>
      </c>
      <c r="J52" s="21">
        <v>1</v>
      </c>
      <c r="K52" s="21" t="s">
        <v>53</v>
      </c>
      <c r="L52" s="19">
        <v>31134.63</v>
      </c>
      <c r="M52" s="21">
        <v>5300</v>
      </c>
      <c r="N52" s="23">
        <v>45919</v>
      </c>
      <c r="O52" s="29" t="s">
        <v>90</v>
      </c>
    </row>
    <row r="53" spans="1:15" ht="24.9" customHeight="1">
      <c r="A53" s="22">
        <v>51</v>
      </c>
      <c r="B53" s="22" t="s">
        <v>53</v>
      </c>
      <c r="C53" s="18" t="s">
        <v>223</v>
      </c>
      <c r="D53" s="19">
        <v>68.5</v>
      </c>
      <c r="E53" s="19" t="s">
        <v>53</v>
      </c>
      <c r="F53" s="20" t="s">
        <v>53</v>
      </c>
      <c r="G53" s="21">
        <v>13</v>
      </c>
      <c r="H53" s="22">
        <v>1</v>
      </c>
      <c r="I53" s="22">
        <v>13</v>
      </c>
      <c r="J53" s="21">
        <v>1</v>
      </c>
      <c r="K53" s="21" t="s">
        <v>53</v>
      </c>
      <c r="L53" s="19">
        <v>1735.67</v>
      </c>
      <c r="M53" s="21">
        <v>260</v>
      </c>
      <c r="N53" s="23">
        <v>46104</v>
      </c>
      <c r="O53" s="29" t="s">
        <v>47</v>
      </c>
    </row>
    <row r="54" spans="1:15" ht="24.9" customHeight="1">
      <c r="A54" s="22">
        <v>52</v>
      </c>
      <c r="B54" s="22" t="s">
        <v>53</v>
      </c>
      <c r="C54" s="53" t="s">
        <v>268</v>
      </c>
      <c r="D54" s="19">
        <v>60</v>
      </c>
      <c r="E54" s="19" t="s">
        <v>53</v>
      </c>
      <c r="F54" s="20" t="s">
        <v>53</v>
      </c>
      <c r="G54" s="21">
        <v>12</v>
      </c>
      <c r="H54" s="22">
        <v>1</v>
      </c>
      <c r="I54" s="22">
        <f>G54/H54</f>
        <v>12</v>
      </c>
      <c r="J54" s="21">
        <v>1</v>
      </c>
      <c r="K54" s="21" t="s">
        <v>53</v>
      </c>
      <c r="L54" s="19">
        <v>15025.43</v>
      </c>
      <c r="M54" s="21">
        <v>3020</v>
      </c>
      <c r="N54" s="23">
        <v>44673</v>
      </c>
      <c r="O54" s="29" t="s">
        <v>90</v>
      </c>
    </row>
    <row r="55" spans="1:15" ht="24.9" customHeight="1">
      <c r="A55" s="22">
        <v>53</v>
      </c>
      <c r="B55" s="22" t="s">
        <v>53</v>
      </c>
      <c r="C55" s="18" t="s">
        <v>103</v>
      </c>
      <c r="D55" s="19">
        <v>52.49</v>
      </c>
      <c r="E55" s="19" t="s">
        <v>53</v>
      </c>
      <c r="F55" s="20" t="s">
        <v>53</v>
      </c>
      <c r="G55" s="21">
        <v>18</v>
      </c>
      <c r="H55" s="22">
        <v>1</v>
      </c>
      <c r="I55" s="22">
        <v>18</v>
      </c>
      <c r="J55" s="21">
        <v>1</v>
      </c>
      <c r="K55" s="21" t="s">
        <v>53</v>
      </c>
      <c r="L55" s="19">
        <v>88960.34</v>
      </c>
      <c r="M55" s="21">
        <v>18408</v>
      </c>
      <c r="N55" s="23">
        <v>44855</v>
      </c>
      <c r="O55" s="29" t="s">
        <v>44</v>
      </c>
    </row>
    <row r="56" spans="1:15" ht="24.9" customHeight="1">
      <c r="A56" s="22">
        <v>54</v>
      </c>
      <c r="B56" s="22" t="s">
        <v>53</v>
      </c>
      <c r="C56" s="18" t="s">
        <v>211</v>
      </c>
      <c r="D56" s="19">
        <v>34.799999999999997</v>
      </c>
      <c r="E56" s="19" t="s">
        <v>53</v>
      </c>
      <c r="F56" s="20" t="s">
        <v>53</v>
      </c>
      <c r="G56" s="21">
        <v>7</v>
      </c>
      <c r="H56" s="22">
        <v>1</v>
      </c>
      <c r="I56" s="22">
        <f>G56/H56</f>
        <v>7</v>
      </c>
      <c r="J56" s="21">
        <v>1</v>
      </c>
      <c r="K56" s="21" t="s">
        <v>53</v>
      </c>
      <c r="L56" s="19">
        <v>609.29999999999995</v>
      </c>
      <c r="M56" s="21">
        <v>93</v>
      </c>
      <c r="N56" s="23">
        <v>46104</v>
      </c>
      <c r="O56" s="29" t="s">
        <v>47</v>
      </c>
    </row>
    <row r="57" spans="1:15" ht="24.9" customHeight="1">
      <c r="A57" s="22">
        <v>55</v>
      </c>
      <c r="B57" s="22">
        <v>35</v>
      </c>
      <c r="C57" s="53" t="s">
        <v>190</v>
      </c>
      <c r="D57" s="19">
        <v>30</v>
      </c>
      <c r="E57" s="19">
        <v>152</v>
      </c>
      <c r="F57" s="20">
        <f>(D57-E57)/E57</f>
        <v>-0.80263157894736847</v>
      </c>
      <c r="G57" s="21">
        <v>6</v>
      </c>
      <c r="H57" s="22" t="s">
        <v>53</v>
      </c>
      <c r="I57" s="22" t="s">
        <v>53</v>
      </c>
      <c r="J57" s="21">
        <v>1</v>
      </c>
      <c r="K57" s="21">
        <v>6</v>
      </c>
      <c r="L57" s="19">
        <v>22110</v>
      </c>
      <c r="M57" s="21">
        <v>4150</v>
      </c>
      <c r="N57" s="23">
        <v>46101</v>
      </c>
      <c r="O57" s="29" t="s">
        <v>46</v>
      </c>
    </row>
    <row r="58" spans="1:15" ht="24.9" customHeight="1">
      <c r="A58" s="22">
        <v>56</v>
      </c>
      <c r="B58" s="22" t="s">
        <v>53</v>
      </c>
      <c r="C58" s="18" t="s">
        <v>237</v>
      </c>
      <c r="D58" s="19">
        <v>24</v>
      </c>
      <c r="E58" s="19" t="s">
        <v>53</v>
      </c>
      <c r="F58" s="20" t="s">
        <v>53</v>
      </c>
      <c r="G58" s="21">
        <v>7</v>
      </c>
      <c r="H58" s="22">
        <v>1</v>
      </c>
      <c r="I58" s="22">
        <f>G58/H58</f>
        <v>7</v>
      </c>
      <c r="J58" s="21">
        <v>1</v>
      </c>
      <c r="K58" s="21" t="s">
        <v>53</v>
      </c>
      <c r="L58" s="19">
        <v>3016.05</v>
      </c>
      <c r="M58" s="21">
        <v>395</v>
      </c>
      <c r="N58" s="23">
        <v>46104</v>
      </c>
      <c r="O58" s="29" t="s">
        <v>47</v>
      </c>
    </row>
    <row r="59" spans="1:15" ht="24.9" customHeight="1">
      <c r="A59" s="22">
        <v>57</v>
      </c>
      <c r="B59" s="22">
        <v>42</v>
      </c>
      <c r="C59" s="53" t="s">
        <v>186</v>
      </c>
      <c r="D59" s="19">
        <v>17.5</v>
      </c>
      <c r="E59" s="19">
        <v>45</v>
      </c>
      <c r="F59" s="20">
        <f>(D59-E59)/E59</f>
        <v>-0.61111111111111116</v>
      </c>
      <c r="G59" s="21">
        <v>5</v>
      </c>
      <c r="H59" s="22">
        <v>1</v>
      </c>
      <c r="I59" s="22">
        <f>G59/H59</f>
        <v>5</v>
      </c>
      <c r="J59" s="21">
        <v>1</v>
      </c>
      <c r="K59" s="21">
        <v>6</v>
      </c>
      <c r="L59" s="19">
        <v>20418.73</v>
      </c>
      <c r="M59" s="21">
        <v>3711</v>
      </c>
      <c r="N59" s="23">
        <v>46101</v>
      </c>
      <c r="O59" s="29" t="s">
        <v>44</v>
      </c>
    </row>
    <row r="60" spans="1:15" ht="24.9" customHeight="1">
      <c r="A60" s="22">
        <v>58</v>
      </c>
      <c r="B60" s="22" t="s">
        <v>53</v>
      </c>
      <c r="C60" s="18" t="s">
        <v>191</v>
      </c>
      <c r="D60" s="19">
        <v>10</v>
      </c>
      <c r="E60" s="19" t="s">
        <v>53</v>
      </c>
      <c r="F60" s="20" t="s">
        <v>53</v>
      </c>
      <c r="G60" s="21">
        <v>2</v>
      </c>
      <c r="H60" s="22">
        <v>1</v>
      </c>
      <c r="I60" s="22">
        <v>2</v>
      </c>
      <c r="J60" s="21">
        <v>1</v>
      </c>
      <c r="K60" s="21" t="s">
        <v>53</v>
      </c>
      <c r="L60" s="19">
        <v>47.5</v>
      </c>
      <c r="M60" s="21">
        <v>7</v>
      </c>
      <c r="N60" s="23">
        <v>46101</v>
      </c>
      <c r="O60" s="29" t="s">
        <v>192</v>
      </c>
    </row>
    <row r="61" spans="1:15" ht="24.9" customHeight="1">
      <c r="A61" s="22">
        <v>59</v>
      </c>
      <c r="B61" s="22" t="s">
        <v>53</v>
      </c>
      <c r="C61" s="18" t="s">
        <v>241</v>
      </c>
      <c r="D61" s="19">
        <v>8.4</v>
      </c>
      <c r="E61" s="19" t="s">
        <v>53</v>
      </c>
      <c r="F61" s="20" t="s">
        <v>53</v>
      </c>
      <c r="G61" s="21">
        <v>2</v>
      </c>
      <c r="H61" s="22">
        <v>1</v>
      </c>
      <c r="I61" s="22">
        <v>2</v>
      </c>
      <c r="J61" s="21">
        <v>1</v>
      </c>
      <c r="K61" s="21" t="s">
        <v>53</v>
      </c>
      <c r="L61" s="19">
        <v>32527.119999999999</v>
      </c>
      <c r="M61" s="21">
        <v>7263</v>
      </c>
      <c r="N61" s="23">
        <v>45794</v>
      </c>
      <c r="O61" s="29" t="s">
        <v>44</v>
      </c>
    </row>
    <row r="62" spans="1:15" ht="24.9" customHeight="1">
      <c r="A62" s="22">
        <v>60</v>
      </c>
      <c r="B62" s="22"/>
      <c r="C62" s="18" t="s">
        <v>274</v>
      </c>
      <c r="D62" s="19">
        <v>8.4</v>
      </c>
      <c r="E62" s="19" t="s">
        <v>53</v>
      </c>
      <c r="F62" s="20" t="s">
        <v>53</v>
      </c>
      <c r="G62" s="21">
        <v>2</v>
      </c>
      <c r="H62" s="22">
        <v>1</v>
      </c>
      <c r="I62" s="22">
        <f>G62/H62</f>
        <v>2</v>
      </c>
      <c r="J62" s="21">
        <v>1</v>
      </c>
      <c r="K62" s="21" t="s">
        <v>53</v>
      </c>
      <c r="L62" s="19">
        <v>42.75</v>
      </c>
      <c r="M62" s="21">
        <v>7</v>
      </c>
      <c r="N62" s="23">
        <v>46104</v>
      </c>
      <c r="O62" s="29" t="s">
        <v>47</v>
      </c>
    </row>
    <row r="63" spans="1:15" ht="24.9" customHeight="1">
      <c r="A63" s="41"/>
      <c r="B63" s="60"/>
      <c r="C63" s="61" t="s">
        <v>275</v>
      </c>
      <c r="D63" s="36">
        <f>SUBTOTAL(109,Table132456789101112131415161718[Pajamos 
(GBO)])</f>
        <v>526095.21000000008</v>
      </c>
      <c r="E63" s="36" t="s">
        <v>267</v>
      </c>
      <c r="F63" s="38">
        <f>(D63-E63)/E63</f>
        <v>0.63136873734445131</v>
      </c>
      <c r="G63" s="39">
        <f>SUBTOTAL(109,Table132456789101112131415161718[Žiūrovų sk. 
(ADM)])</f>
        <v>70438</v>
      </c>
      <c r="H63" s="41"/>
      <c r="I63" s="41"/>
      <c r="J63" s="62"/>
      <c r="K63" s="62"/>
      <c r="L63" s="63"/>
      <c r="M63" s="62"/>
      <c r="N63" s="64"/>
      <c r="O63" s="65" t="s">
        <v>15</v>
      </c>
    </row>
    <row r="64" spans="1:15">
      <c r="F64" s="68"/>
      <c r="L64" s="70"/>
    </row>
    <row r="65" spans="1:19">
      <c r="F65" s="68"/>
      <c r="L65" s="70"/>
    </row>
    <row r="66" spans="1:19">
      <c r="F66" s="68"/>
      <c r="L66" s="70"/>
    </row>
    <row r="67" spans="1:19">
      <c r="F67" s="68"/>
      <c r="L67" s="70"/>
    </row>
    <row r="68" spans="1:19">
      <c r="F68" s="68"/>
      <c r="L68" s="70"/>
    </row>
    <row r="69" spans="1:19">
      <c r="F69" s="68"/>
      <c r="L69" s="70"/>
    </row>
    <row r="70" spans="1:19">
      <c r="F70" s="68"/>
      <c r="L70" s="70"/>
    </row>
    <row r="71" spans="1:19">
      <c r="F71" s="68"/>
      <c r="L71" s="70"/>
    </row>
    <row r="72" spans="1:19">
      <c r="F72" s="68"/>
      <c r="L72" s="70"/>
    </row>
    <row r="73" spans="1:19" s="69" customFormat="1">
      <c r="A73" s="66"/>
      <c r="B73" s="26"/>
      <c r="C73" s="26"/>
      <c r="D73" s="67"/>
      <c r="E73" s="67"/>
      <c r="F73" s="68"/>
      <c r="H73" s="66"/>
      <c r="I73" s="26"/>
      <c r="L73" s="70"/>
      <c r="N73" s="71"/>
      <c r="O73" s="72"/>
      <c r="P73" s="26"/>
      <c r="Q73" s="26"/>
      <c r="R73" s="26"/>
      <c r="S73" s="26"/>
    </row>
    <row r="74" spans="1:19" s="69" customFormat="1">
      <c r="A74" s="66"/>
      <c r="B74" s="26"/>
      <c r="C74" s="26"/>
      <c r="D74" s="67"/>
      <c r="E74" s="67"/>
      <c r="F74" s="68"/>
      <c r="H74" s="66"/>
      <c r="I74" s="26"/>
      <c r="L74" s="70"/>
      <c r="N74" s="71"/>
      <c r="O74" s="72"/>
      <c r="P74" s="26"/>
      <c r="Q74" s="26"/>
      <c r="R74" s="26"/>
      <c r="S74" s="26"/>
    </row>
    <row r="75" spans="1:19" s="69" customFormat="1">
      <c r="A75" s="66"/>
      <c r="B75" s="26"/>
      <c r="C75" s="26"/>
      <c r="D75" s="67"/>
      <c r="E75" s="67"/>
      <c r="F75" s="68"/>
      <c r="H75" s="66"/>
      <c r="I75" s="26"/>
      <c r="L75" s="70"/>
      <c r="N75" s="71"/>
      <c r="O75" s="72"/>
      <c r="P75" s="26"/>
      <c r="Q75" s="26"/>
      <c r="R75" s="26"/>
      <c r="S75" s="26"/>
    </row>
    <row r="76" spans="1:19" s="69" customFormat="1">
      <c r="A76" s="66"/>
      <c r="B76" s="26"/>
      <c r="C76" s="26"/>
      <c r="D76" s="67"/>
      <c r="E76" s="67"/>
      <c r="F76" s="68"/>
      <c r="H76" s="66"/>
      <c r="I76" s="26"/>
      <c r="L76" s="70"/>
      <c r="N76" s="71"/>
      <c r="O76" s="72"/>
      <c r="P76" s="26"/>
      <c r="Q76" s="26"/>
      <c r="R76" s="26"/>
      <c r="S76" s="26"/>
    </row>
    <row r="77" spans="1:19" s="69" customFormat="1">
      <c r="A77" s="66"/>
      <c r="B77" s="26"/>
      <c r="C77" s="26"/>
      <c r="D77" s="67"/>
      <c r="E77" s="67"/>
      <c r="F77" s="68"/>
      <c r="H77" s="66"/>
      <c r="I77" s="26"/>
      <c r="L77" s="67"/>
      <c r="N77" s="71"/>
      <c r="O77" s="72"/>
      <c r="P77" s="26"/>
      <c r="Q77" s="26"/>
      <c r="R77" s="26"/>
      <c r="S77" s="26"/>
    </row>
    <row r="78" spans="1:19" s="69" customFormat="1">
      <c r="A78" s="66"/>
      <c r="B78" s="26"/>
      <c r="C78" s="26"/>
      <c r="D78" s="67"/>
      <c r="E78" s="67"/>
      <c r="F78" s="68"/>
      <c r="H78" s="66"/>
      <c r="I78" s="26"/>
      <c r="L78" s="67"/>
      <c r="N78" s="71"/>
      <c r="O78" s="72"/>
      <c r="P78" s="26"/>
      <c r="Q78" s="26"/>
      <c r="R78" s="26"/>
      <c r="S78" s="26"/>
    </row>
    <row r="79" spans="1:19" s="69" customFormat="1">
      <c r="A79" s="66"/>
      <c r="B79" s="26"/>
      <c r="C79" s="26"/>
      <c r="D79" s="67"/>
      <c r="E79" s="67"/>
      <c r="F79" s="68"/>
      <c r="H79" s="66"/>
      <c r="I79" s="26"/>
      <c r="L79" s="67"/>
      <c r="N79" s="71"/>
      <c r="O79" s="72"/>
      <c r="P79" s="26"/>
      <c r="Q79" s="26"/>
      <c r="R79" s="26"/>
      <c r="S79" s="26"/>
    </row>
    <row r="80" spans="1:19" s="69" customFormat="1">
      <c r="A80" s="66"/>
      <c r="B80" s="26"/>
      <c r="C80" s="26"/>
      <c r="D80" s="67"/>
      <c r="E80" s="67"/>
      <c r="F80" s="68"/>
      <c r="H80" s="66"/>
      <c r="I80" s="26"/>
      <c r="L80" s="67"/>
      <c r="N80" s="71"/>
      <c r="O80" s="72"/>
      <c r="P80" s="26"/>
      <c r="Q80" s="26"/>
      <c r="R80" s="26"/>
      <c r="S80" s="26"/>
    </row>
    <row r="81" spans="2:19"/>
    <row r="82" spans="2:19"/>
    <row r="83" spans="2:19"/>
    <row r="84" spans="2:19"/>
    <row r="85" spans="2:19"/>
    <row r="86" spans="2:19"/>
    <row r="87" spans="2:19"/>
    <row r="88" spans="2:19"/>
    <row r="89" spans="2:19"/>
    <row r="90" spans="2:19" s="66" customFormat="1">
      <c r="B90" s="26"/>
      <c r="C90" s="26"/>
      <c r="D90" s="67"/>
      <c r="E90" s="67"/>
      <c r="F90" s="26"/>
      <c r="G90" s="69"/>
      <c r="I90" s="26"/>
      <c r="J90" s="69"/>
      <c r="K90" s="69"/>
      <c r="L90" s="67"/>
      <c r="M90" s="69"/>
      <c r="N90" s="71"/>
      <c r="O90" s="72"/>
      <c r="P90" s="26"/>
      <c r="Q90" s="26"/>
      <c r="R90" s="26"/>
      <c r="S90" s="26"/>
    </row>
    <row r="91" spans="2:19" s="66" customFormat="1">
      <c r="B91" s="26"/>
      <c r="C91" s="26"/>
      <c r="D91" s="67"/>
      <c r="E91" s="67"/>
      <c r="F91" s="26"/>
      <c r="G91" s="69"/>
      <c r="I91" s="26"/>
      <c r="J91" s="69"/>
      <c r="K91" s="69"/>
      <c r="L91" s="67"/>
      <c r="M91" s="69"/>
      <c r="N91" s="71"/>
      <c r="O91" s="72"/>
      <c r="P91" s="26"/>
      <c r="Q91" s="26"/>
      <c r="R91" s="26"/>
      <c r="S91" s="26"/>
    </row>
    <row r="92" spans="2:19" s="66" customFormat="1">
      <c r="B92" s="26"/>
      <c r="C92" s="26"/>
      <c r="D92" s="67"/>
      <c r="E92" s="67"/>
      <c r="F92" s="26"/>
      <c r="G92" s="69"/>
      <c r="I92" s="26"/>
      <c r="J92" s="69"/>
      <c r="K92" s="69"/>
      <c r="L92" s="67"/>
      <c r="M92" s="69"/>
      <c r="N92" s="71"/>
      <c r="O92" s="72"/>
      <c r="P92" s="26"/>
      <c r="Q92" s="26"/>
      <c r="R92" s="26"/>
      <c r="S92" s="26"/>
    </row>
    <row r="93" spans="2:19" s="66" customFormat="1">
      <c r="B93" s="26"/>
      <c r="C93" s="26"/>
      <c r="D93" s="67"/>
      <c r="E93" s="67"/>
      <c r="F93" s="26"/>
      <c r="G93" s="69"/>
      <c r="I93" s="26"/>
      <c r="J93" s="69"/>
      <c r="K93" s="69"/>
      <c r="L93" s="67"/>
      <c r="M93" s="69"/>
      <c r="N93" s="71"/>
      <c r="O93" s="72"/>
      <c r="P93" s="26"/>
      <c r="Q93" s="26"/>
      <c r="R93" s="26"/>
      <c r="S93" s="26"/>
    </row>
    <row r="94" spans="2:19" s="66" customFormat="1">
      <c r="B94" s="26"/>
      <c r="C94" s="26"/>
      <c r="D94" s="67"/>
      <c r="E94" s="67"/>
      <c r="F94" s="26"/>
      <c r="G94" s="69"/>
      <c r="I94" s="26"/>
      <c r="J94" s="69"/>
      <c r="K94" s="69"/>
      <c r="L94" s="67"/>
      <c r="M94" s="69"/>
      <c r="N94" s="71"/>
      <c r="O94" s="72"/>
      <c r="P94" s="26"/>
      <c r="Q94" s="26"/>
      <c r="R94" s="26"/>
      <c r="S94" s="26"/>
    </row>
    <row r="95" spans="2:19" s="66" customFormat="1">
      <c r="B95" s="26"/>
      <c r="C95" s="26"/>
      <c r="D95" s="67"/>
      <c r="E95" s="67"/>
      <c r="F95" s="26"/>
      <c r="G95" s="69"/>
      <c r="I95" s="26"/>
      <c r="J95" s="69"/>
      <c r="K95" s="69"/>
      <c r="L95" s="67"/>
      <c r="M95" s="69"/>
      <c r="N95" s="71"/>
      <c r="O95" s="72"/>
      <c r="P95" s="26"/>
      <c r="Q95" s="26"/>
      <c r="R95" s="26"/>
      <c r="S95" s="26"/>
    </row>
    <row r="96" spans="2:19" s="66" customFormat="1">
      <c r="B96" s="26"/>
      <c r="C96" s="26"/>
      <c r="D96" s="67"/>
      <c r="E96" s="67"/>
      <c r="F96" s="26"/>
      <c r="G96" s="69"/>
      <c r="I96" s="26"/>
      <c r="J96" s="69"/>
      <c r="K96" s="69"/>
      <c r="L96" s="67"/>
      <c r="M96" s="69"/>
      <c r="N96" s="71"/>
      <c r="O96" s="72"/>
      <c r="P96" s="26"/>
      <c r="Q96" s="26"/>
      <c r="R96" s="26"/>
      <c r="S96" s="26"/>
    </row>
    <row r="97" spans="2:19" s="66" customFormat="1">
      <c r="B97" s="26"/>
      <c r="C97" s="26"/>
      <c r="D97" s="67"/>
      <c r="E97" s="67"/>
      <c r="F97" s="26"/>
      <c r="G97" s="69"/>
      <c r="I97" s="26"/>
      <c r="J97" s="69"/>
      <c r="K97" s="69"/>
      <c r="L97" s="67"/>
      <c r="M97" s="69"/>
      <c r="N97" s="71"/>
      <c r="O97" s="72"/>
      <c r="P97" s="26"/>
      <c r="Q97" s="26"/>
      <c r="R97" s="26"/>
      <c r="S97" s="26"/>
    </row>
    <row r="98" spans="2:19" s="66" customFormat="1">
      <c r="B98" s="26"/>
      <c r="C98" s="26"/>
      <c r="D98" s="67"/>
      <c r="E98" s="67"/>
      <c r="F98" s="26"/>
      <c r="G98" s="69"/>
      <c r="I98" s="26"/>
      <c r="J98" s="69"/>
      <c r="K98" s="69"/>
      <c r="L98" s="67"/>
      <c r="M98" s="69"/>
      <c r="N98" s="71"/>
      <c r="O98" s="72"/>
      <c r="P98" s="26"/>
      <c r="Q98" s="26"/>
      <c r="R98" s="26"/>
      <c r="S98" s="26"/>
    </row>
    <row r="99" spans="2:19" s="66" customFormat="1">
      <c r="B99" s="26"/>
      <c r="C99" s="26"/>
      <c r="D99" s="67"/>
      <c r="E99" s="67"/>
      <c r="F99" s="26"/>
      <c r="G99" s="69"/>
      <c r="I99" s="26"/>
      <c r="J99" s="69"/>
      <c r="K99" s="69"/>
      <c r="L99" s="67"/>
      <c r="M99" s="69"/>
      <c r="N99" s="71"/>
      <c r="O99" s="72"/>
      <c r="P99" s="26"/>
      <c r="Q99" s="26"/>
      <c r="R99" s="26"/>
      <c r="S99" s="26"/>
    </row>
    <row r="100" spans="2:19" s="66" customFormat="1">
      <c r="B100" s="26"/>
      <c r="C100" s="26"/>
      <c r="D100" s="67"/>
      <c r="E100" s="67"/>
      <c r="F100" s="26"/>
      <c r="G100" s="69"/>
      <c r="I100" s="26"/>
      <c r="J100" s="69"/>
      <c r="K100" s="69"/>
      <c r="L100" s="67"/>
      <c r="M100" s="69"/>
      <c r="N100" s="71"/>
      <c r="O100" s="72"/>
      <c r="P100" s="26"/>
      <c r="Q100" s="26"/>
      <c r="R100" s="26"/>
      <c r="S100" s="26"/>
    </row>
    <row r="101" spans="2:19" s="66" customFormat="1">
      <c r="B101" s="26"/>
      <c r="C101" s="26"/>
      <c r="D101" s="67"/>
      <c r="E101" s="67"/>
      <c r="F101" s="26"/>
      <c r="G101" s="69"/>
      <c r="I101" s="26"/>
      <c r="J101" s="69"/>
      <c r="K101" s="69"/>
      <c r="L101" s="67"/>
      <c r="M101" s="69"/>
      <c r="N101" s="71"/>
      <c r="O101" s="72"/>
      <c r="P101" s="26"/>
      <c r="Q101" s="26"/>
      <c r="R101" s="26"/>
      <c r="S101" s="26"/>
    </row>
    <row r="102" spans="2:19" s="66" customFormat="1">
      <c r="B102" s="26"/>
      <c r="C102" s="26"/>
      <c r="D102" s="67"/>
      <c r="E102" s="67"/>
      <c r="F102" s="26"/>
      <c r="G102" s="69"/>
      <c r="I102" s="26"/>
      <c r="J102" s="69"/>
      <c r="K102" s="69"/>
      <c r="L102" s="67"/>
      <c r="M102" s="69"/>
      <c r="N102" s="71"/>
      <c r="O102" s="72"/>
      <c r="P102" s="26"/>
      <c r="Q102" s="26"/>
      <c r="R102" s="26"/>
      <c r="S102" s="26"/>
    </row>
    <row r="103" spans="2:19" s="66" customFormat="1">
      <c r="B103" s="26"/>
      <c r="C103" s="26"/>
      <c r="D103" s="67"/>
      <c r="E103" s="67"/>
      <c r="F103" s="26"/>
      <c r="G103" s="69"/>
      <c r="I103" s="26"/>
      <c r="J103" s="69"/>
      <c r="K103" s="69"/>
      <c r="L103" s="67"/>
      <c r="M103" s="69"/>
      <c r="N103" s="71"/>
      <c r="O103" s="72"/>
      <c r="P103" s="26"/>
      <c r="Q103" s="26"/>
      <c r="R103" s="26"/>
      <c r="S103" s="26"/>
    </row>
    <row r="104" spans="2:19" s="66" customFormat="1">
      <c r="B104" s="26"/>
      <c r="C104" s="26"/>
      <c r="D104" s="67"/>
      <c r="E104" s="67"/>
      <c r="F104" s="26"/>
      <c r="G104" s="69"/>
      <c r="I104" s="26"/>
      <c r="J104" s="69"/>
      <c r="K104" s="69"/>
      <c r="L104" s="67"/>
      <c r="M104" s="69"/>
      <c r="N104" s="71"/>
      <c r="O104" s="72"/>
      <c r="P104" s="26"/>
      <c r="Q104" s="26"/>
      <c r="R104" s="26"/>
      <c r="S104" s="26"/>
    </row>
    <row r="105" spans="2:19" s="66" customFormat="1">
      <c r="B105" s="26"/>
      <c r="C105" s="26"/>
      <c r="D105" s="67"/>
      <c r="E105" s="67"/>
      <c r="F105" s="26"/>
      <c r="G105" s="69"/>
      <c r="I105" s="26"/>
      <c r="J105" s="69"/>
      <c r="K105" s="69"/>
      <c r="L105" s="67"/>
      <c r="M105" s="69"/>
      <c r="N105" s="71"/>
      <c r="O105" s="72"/>
      <c r="P105" s="26"/>
      <c r="Q105" s="26"/>
      <c r="R105" s="26"/>
      <c r="S105" s="26"/>
    </row>
    <row r="106" spans="2:19" s="66" customFormat="1">
      <c r="B106" s="26"/>
      <c r="C106" s="26"/>
      <c r="D106" s="67"/>
      <c r="E106" s="67"/>
      <c r="F106" s="26"/>
      <c r="G106" s="69"/>
      <c r="I106" s="26"/>
      <c r="J106" s="69"/>
      <c r="K106" s="69"/>
      <c r="L106" s="67"/>
      <c r="M106" s="69"/>
      <c r="N106" s="71"/>
      <c r="O106" s="72"/>
      <c r="P106" s="26"/>
      <c r="Q106" s="26"/>
      <c r="R106" s="26"/>
      <c r="S106" s="26"/>
    </row>
    <row r="107" spans="2:19" s="66" customFormat="1">
      <c r="B107" s="26"/>
      <c r="C107" s="26"/>
      <c r="D107" s="67"/>
      <c r="E107" s="67"/>
      <c r="F107" s="26"/>
      <c r="G107" s="69"/>
      <c r="I107" s="26"/>
      <c r="J107" s="69"/>
      <c r="K107" s="69"/>
      <c r="L107" s="67"/>
      <c r="M107" s="69"/>
      <c r="N107" s="71"/>
      <c r="O107" s="72"/>
      <c r="P107" s="26"/>
      <c r="Q107" s="26"/>
      <c r="R107" s="26"/>
      <c r="S107" s="26"/>
    </row>
    <row r="108" spans="2:19" s="66" customFormat="1">
      <c r="B108" s="26"/>
      <c r="C108" s="26"/>
      <c r="D108" s="67"/>
      <c r="E108" s="67"/>
      <c r="F108" s="26"/>
      <c r="G108" s="69"/>
      <c r="I108" s="26"/>
      <c r="J108" s="69"/>
      <c r="K108" s="69"/>
      <c r="L108" s="67"/>
      <c r="M108" s="69"/>
      <c r="N108" s="71"/>
      <c r="O108" s="72"/>
      <c r="P108" s="26"/>
      <c r="Q108" s="26"/>
      <c r="R108" s="26"/>
      <c r="S108" s="26"/>
    </row>
    <row r="109" spans="2:19" s="66" customFormat="1">
      <c r="B109" s="26"/>
      <c r="C109" s="26"/>
      <c r="D109" s="67"/>
      <c r="E109" s="67"/>
      <c r="F109" s="26"/>
      <c r="G109" s="69"/>
      <c r="I109" s="26"/>
      <c r="J109" s="69"/>
      <c r="K109" s="69"/>
      <c r="L109" s="67"/>
      <c r="M109" s="69"/>
      <c r="N109" s="71"/>
      <c r="O109" s="72"/>
      <c r="P109" s="26"/>
      <c r="Q109" s="26"/>
      <c r="R109" s="26"/>
      <c r="S109" s="26"/>
    </row>
    <row r="110" spans="2:19" s="66" customFormat="1">
      <c r="B110" s="26"/>
      <c r="C110" s="26"/>
      <c r="D110" s="67"/>
      <c r="E110" s="67"/>
      <c r="F110" s="26"/>
      <c r="G110" s="69"/>
      <c r="I110" s="26"/>
      <c r="J110" s="69"/>
      <c r="K110" s="69"/>
      <c r="L110" s="67"/>
      <c r="M110" s="69"/>
      <c r="N110" s="71"/>
      <c r="O110" s="72"/>
      <c r="P110" s="26"/>
      <c r="Q110" s="26"/>
      <c r="R110" s="26"/>
      <c r="S110" s="26"/>
    </row>
    <row r="111" spans="2:19" s="66" customFormat="1">
      <c r="B111" s="26"/>
      <c r="C111" s="26"/>
      <c r="D111" s="67"/>
      <c r="E111" s="67"/>
      <c r="F111" s="26"/>
      <c r="G111" s="69"/>
      <c r="I111" s="26"/>
      <c r="J111" s="69"/>
      <c r="K111" s="69"/>
      <c r="L111" s="67"/>
      <c r="M111" s="69"/>
      <c r="N111" s="71"/>
      <c r="O111" s="72"/>
      <c r="P111" s="26"/>
      <c r="Q111" s="26"/>
      <c r="R111" s="26"/>
      <c r="S111" s="26"/>
    </row>
    <row r="112" spans="2:19" s="66" customFormat="1">
      <c r="B112" s="26"/>
      <c r="C112" s="26"/>
      <c r="D112" s="67"/>
      <c r="E112" s="67"/>
      <c r="F112" s="26"/>
      <c r="G112" s="69"/>
      <c r="I112" s="26"/>
      <c r="J112" s="69"/>
      <c r="K112" s="69"/>
      <c r="L112" s="67"/>
      <c r="M112" s="69"/>
      <c r="N112" s="71"/>
      <c r="O112" s="72"/>
      <c r="P112" s="26"/>
      <c r="Q112" s="26"/>
      <c r="R112" s="26"/>
      <c r="S112" s="26"/>
    </row>
    <row r="113" spans="2:19" s="66" customFormat="1">
      <c r="B113" s="26"/>
      <c r="C113" s="26"/>
      <c r="D113" s="67"/>
      <c r="E113" s="67"/>
      <c r="F113" s="26"/>
      <c r="G113" s="69"/>
      <c r="I113" s="26"/>
      <c r="J113" s="69"/>
      <c r="K113" s="69"/>
      <c r="L113" s="67"/>
      <c r="M113" s="69"/>
      <c r="N113" s="71"/>
      <c r="O113" s="72"/>
      <c r="P113" s="26"/>
      <c r="Q113" s="26"/>
      <c r="R113" s="26"/>
      <c r="S113" s="26"/>
    </row>
    <row r="114" spans="2:19" s="66" customFormat="1">
      <c r="B114" s="26"/>
      <c r="C114" s="26"/>
      <c r="D114" s="67"/>
      <c r="E114" s="67"/>
      <c r="F114" s="26"/>
      <c r="G114" s="69"/>
      <c r="I114" s="26"/>
      <c r="J114" s="69"/>
      <c r="K114" s="69"/>
      <c r="L114" s="67"/>
      <c r="M114" s="69"/>
      <c r="N114" s="71"/>
      <c r="O114" s="72"/>
      <c r="P114" s="26"/>
      <c r="Q114" s="26"/>
      <c r="R114" s="26"/>
      <c r="S114" s="26"/>
    </row>
    <row r="115" spans="2:19" s="66" customFormat="1">
      <c r="B115" s="26"/>
      <c r="C115" s="26"/>
      <c r="D115" s="67"/>
      <c r="E115" s="67"/>
      <c r="F115" s="26"/>
      <c r="G115" s="69"/>
      <c r="I115" s="26"/>
      <c r="J115" s="69"/>
      <c r="K115" s="69"/>
      <c r="L115" s="67"/>
      <c r="M115" s="69"/>
      <c r="N115" s="71"/>
      <c r="O115" s="72"/>
      <c r="P115" s="26"/>
      <c r="Q115" s="26"/>
      <c r="R115" s="26"/>
      <c r="S115" s="26"/>
    </row>
    <row r="116" spans="2:19" s="66" customFormat="1">
      <c r="B116" s="26"/>
      <c r="C116" s="26"/>
      <c r="D116" s="67"/>
      <c r="E116" s="67"/>
      <c r="F116" s="26"/>
      <c r="G116" s="69"/>
      <c r="I116" s="26"/>
      <c r="J116" s="69"/>
      <c r="K116" s="69"/>
      <c r="L116" s="67"/>
      <c r="M116" s="69"/>
      <c r="N116" s="71"/>
      <c r="O116" s="72"/>
      <c r="P116" s="26"/>
      <c r="Q116" s="26"/>
      <c r="R116" s="26"/>
      <c r="S116" s="26"/>
    </row>
    <row r="117" spans="2:19" s="66" customFormat="1">
      <c r="B117" s="26"/>
      <c r="C117" s="26"/>
      <c r="D117" s="67"/>
      <c r="E117" s="67"/>
      <c r="F117" s="26"/>
      <c r="G117" s="69"/>
      <c r="I117" s="26"/>
      <c r="J117" s="69"/>
      <c r="K117" s="69"/>
      <c r="L117" s="67"/>
      <c r="M117" s="69"/>
      <c r="N117" s="71"/>
      <c r="O117" s="72"/>
      <c r="P117" s="26"/>
      <c r="Q117" s="26"/>
      <c r="R117" s="26"/>
      <c r="S117" s="26"/>
    </row>
    <row r="118" spans="2:19" s="66" customFormat="1">
      <c r="B118" s="26"/>
      <c r="C118" s="26"/>
      <c r="D118" s="67"/>
      <c r="E118" s="67"/>
      <c r="F118" s="26"/>
      <c r="G118" s="69"/>
      <c r="I118" s="26"/>
      <c r="J118" s="69"/>
      <c r="K118" s="69"/>
      <c r="L118" s="67"/>
      <c r="M118" s="69"/>
      <c r="N118" s="71"/>
      <c r="O118" s="72"/>
      <c r="P118" s="26"/>
      <c r="Q118" s="26"/>
      <c r="R118" s="26"/>
      <c r="S118" s="26"/>
    </row>
    <row r="119" spans="2:19" s="66" customFormat="1">
      <c r="B119" s="26"/>
      <c r="C119" s="26"/>
      <c r="D119" s="67"/>
      <c r="E119" s="67"/>
      <c r="F119" s="26"/>
      <c r="G119" s="69"/>
      <c r="I119" s="26"/>
      <c r="J119" s="69"/>
      <c r="K119" s="69"/>
      <c r="L119" s="67"/>
      <c r="M119" s="69"/>
      <c r="N119" s="71"/>
      <c r="O119" s="72"/>
      <c r="P119" s="26"/>
      <c r="Q119" s="26"/>
      <c r="R119" s="26"/>
      <c r="S119" s="26"/>
    </row>
    <row r="120" spans="2:19" s="66" customFormat="1">
      <c r="B120" s="26"/>
      <c r="C120" s="26"/>
      <c r="D120" s="67"/>
      <c r="E120" s="67"/>
      <c r="F120" s="26"/>
      <c r="G120" s="69"/>
      <c r="I120" s="26"/>
      <c r="J120" s="69"/>
      <c r="K120" s="69"/>
      <c r="L120" s="67"/>
      <c r="M120" s="69"/>
      <c r="N120" s="71"/>
      <c r="O120" s="72"/>
      <c r="P120" s="26"/>
      <c r="Q120" s="26"/>
      <c r="R120" s="26"/>
      <c r="S120" s="26"/>
    </row>
    <row r="121" spans="2:19" s="66" customFormat="1">
      <c r="B121" s="26"/>
      <c r="C121" s="26"/>
      <c r="D121" s="67"/>
      <c r="E121" s="67"/>
      <c r="F121" s="26"/>
      <c r="G121" s="69"/>
      <c r="I121" s="26"/>
      <c r="J121" s="69"/>
      <c r="K121" s="69"/>
      <c r="L121" s="67"/>
      <c r="M121" s="69"/>
      <c r="N121" s="71"/>
      <c r="O121" s="72"/>
      <c r="P121" s="26"/>
      <c r="Q121" s="26"/>
      <c r="R121" s="26"/>
      <c r="S121" s="26"/>
    </row>
    <row r="122" spans="2:19" s="66" customFormat="1">
      <c r="B122" s="26"/>
      <c r="C122" s="26"/>
      <c r="D122" s="67"/>
      <c r="E122" s="67"/>
      <c r="F122" s="26"/>
      <c r="G122" s="69"/>
      <c r="I122" s="26"/>
      <c r="J122" s="69"/>
      <c r="K122" s="69"/>
      <c r="L122" s="67"/>
      <c r="M122" s="69"/>
      <c r="N122" s="71"/>
      <c r="O122" s="72"/>
      <c r="P122" s="26"/>
      <c r="Q122" s="26"/>
      <c r="R122" s="26"/>
      <c r="S122" s="26"/>
    </row>
    <row r="123" spans="2:19" s="66" customFormat="1">
      <c r="B123" s="26"/>
      <c r="C123" s="26"/>
      <c r="D123" s="67"/>
      <c r="E123" s="67"/>
      <c r="F123" s="26"/>
      <c r="G123" s="69"/>
      <c r="I123" s="26"/>
      <c r="J123" s="69"/>
      <c r="K123" s="69"/>
      <c r="L123" s="67"/>
      <c r="M123" s="69"/>
      <c r="N123" s="71"/>
      <c r="O123" s="72"/>
      <c r="P123" s="26"/>
      <c r="Q123" s="26"/>
      <c r="R123" s="26"/>
      <c r="S123" s="26"/>
    </row>
    <row r="124" spans="2:19" s="66" customFormat="1">
      <c r="B124" s="26"/>
      <c r="C124" s="26"/>
      <c r="D124" s="67"/>
      <c r="E124" s="67"/>
      <c r="F124" s="26"/>
      <c r="G124" s="69"/>
      <c r="I124" s="26"/>
      <c r="J124" s="69"/>
      <c r="K124" s="69"/>
      <c r="L124" s="67"/>
      <c r="M124" s="69"/>
      <c r="N124" s="71"/>
      <c r="O124" s="72"/>
      <c r="P124" s="26"/>
      <c r="Q124" s="26"/>
      <c r="R124" s="26"/>
      <c r="S124" s="26"/>
    </row>
    <row r="125" spans="2:19" s="66" customFormat="1">
      <c r="B125" s="26"/>
      <c r="C125" s="26"/>
      <c r="D125" s="67"/>
      <c r="E125" s="67"/>
      <c r="F125" s="26"/>
      <c r="G125" s="69"/>
      <c r="I125" s="26"/>
      <c r="J125" s="69"/>
      <c r="K125" s="69"/>
      <c r="L125" s="67"/>
      <c r="M125" s="69"/>
      <c r="N125" s="71"/>
      <c r="O125" s="72"/>
      <c r="P125" s="26"/>
      <c r="Q125" s="26"/>
      <c r="R125" s="26"/>
      <c r="S125" s="26"/>
    </row>
    <row r="126" spans="2:19" s="66" customFormat="1">
      <c r="B126" s="26"/>
      <c r="C126" s="26"/>
      <c r="D126" s="67"/>
      <c r="E126" s="67"/>
      <c r="F126" s="26"/>
      <c r="G126" s="69"/>
      <c r="I126" s="26"/>
      <c r="J126" s="69"/>
      <c r="K126" s="69"/>
      <c r="L126" s="67"/>
      <c r="M126" s="69"/>
      <c r="N126" s="71"/>
      <c r="O126" s="72"/>
      <c r="P126" s="26"/>
      <c r="Q126" s="26"/>
      <c r="R126" s="26"/>
      <c r="S126" s="26"/>
    </row>
    <row r="127" spans="2:19" s="66" customFormat="1">
      <c r="B127" s="26"/>
      <c r="C127" s="26"/>
      <c r="D127" s="67"/>
      <c r="E127" s="67"/>
      <c r="F127" s="26"/>
      <c r="G127" s="69"/>
      <c r="I127" s="26"/>
      <c r="J127" s="69"/>
      <c r="K127" s="69"/>
      <c r="L127" s="67"/>
      <c r="M127" s="69"/>
      <c r="N127" s="71"/>
      <c r="O127" s="72"/>
      <c r="P127" s="26"/>
      <c r="Q127" s="26"/>
      <c r="R127" s="26"/>
      <c r="S127" s="26"/>
    </row>
    <row r="128" spans="2:19" s="66" customFormat="1">
      <c r="B128" s="26"/>
      <c r="C128" s="26"/>
      <c r="D128" s="67"/>
      <c r="E128" s="67"/>
      <c r="F128" s="26"/>
      <c r="G128" s="69"/>
      <c r="I128" s="26"/>
      <c r="J128" s="69"/>
      <c r="K128" s="69"/>
      <c r="L128" s="67"/>
      <c r="M128" s="69"/>
      <c r="N128" s="71"/>
      <c r="O128" s="72"/>
      <c r="P128" s="26"/>
      <c r="Q128" s="26"/>
      <c r="R128" s="26"/>
      <c r="S128" s="26"/>
    </row>
    <row r="129" spans="2:19" s="66" customFormat="1">
      <c r="B129" s="26"/>
      <c r="C129" s="26"/>
      <c r="D129" s="67"/>
      <c r="E129" s="67"/>
      <c r="F129" s="26"/>
      <c r="G129" s="69"/>
      <c r="I129" s="26"/>
      <c r="J129" s="69"/>
      <c r="K129" s="69"/>
      <c r="L129" s="67"/>
      <c r="M129" s="69"/>
      <c r="N129" s="71"/>
      <c r="O129" s="72"/>
      <c r="P129" s="26"/>
      <c r="Q129" s="26"/>
      <c r="R129" s="26"/>
      <c r="S129" s="26"/>
    </row>
    <row r="130" spans="2:19" s="66" customFormat="1">
      <c r="B130" s="26"/>
      <c r="C130" s="26"/>
      <c r="D130" s="67"/>
      <c r="E130" s="67"/>
      <c r="F130" s="26"/>
      <c r="G130" s="69"/>
      <c r="I130" s="26"/>
      <c r="J130" s="69"/>
      <c r="K130" s="69"/>
      <c r="L130" s="67"/>
      <c r="M130" s="69"/>
      <c r="N130" s="71"/>
      <c r="O130" s="72"/>
      <c r="P130" s="26"/>
      <c r="Q130" s="26"/>
      <c r="R130" s="26"/>
      <c r="S130" s="26"/>
    </row>
    <row r="131" spans="2:19" s="66" customFormat="1">
      <c r="B131" s="26"/>
      <c r="C131" s="26"/>
      <c r="D131" s="67"/>
      <c r="E131" s="67"/>
      <c r="F131" s="26"/>
      <c r="G131" s="69"/>
      <c r="I131" s="26"/>
      <c r="J131" s="69"/>
      <c r="K131" s="69"/>
      <c r="L131" s="67"/>
      <c r="M131" s="69"/>
      <c r="N131" s="71"/>
      <c r="O131" s="72"/>
      <c r="P131" s="26"/>
      <c r="Q131" s="26"/>
      <c r="R131" s="26"/>
      <c r="S131" s="26"/>
    </row>
    <row r="132" spans="2:19" s="66" customFormat="1">
      <c r="B132" s="26"/>
      <c r="C132" s="26"/>
      <c r="D132" s="67"/>
      <c r="E132" s="67"/>
      <c r="F132" s="26"/>
      <c r="G132" s="69"/>
      <c r="I132" s="26"/>
      <c r="J132" s="69"/>
      <c r="K132" s="69"/>
      <c r="L132" s="67"/>
      <c r="M132" s="69"/>
      <c r="N132" s="71"/>
      <c r="O132" s="72"/>
      <c r="P132" s="26"/>
      <c r="Q132" s="26"/>
      <c r="R132" s="26"/>
      <c r="S132" s="26"/>
    </row>
    <row r="133" spans="2:19" s="66" customFormat="1">
      <c r="B133" s="26"/>
      <c r="C133" s="26"/>
      <c r="D133" s="67"/>
      <c r="E133" s="67"/>
      <c r="F133" s="26"/>
      <c r="G133" s="69"/>
      <c r="I133" s="26"/>
      <c r="J133" s="69"/>
      <c r="K133" s="69"/>
      <c r="L133" s="67"/>
      <c r="M133" s="69"/>
      <c r="N133" s="71"/>
      <c r="O133" s="72"/>
      <c r="P133" s="26"/>
      <c r="Q133" s="26"/>
      <c r="R133" s="26"/>
      <c r="S133" s="26"/>
    </row>
    <row r="134" spans="2:19" s="66" customFormat="1">
      <c r="B134" s="26"/>
      <c r="C134" s="26"/>
      <c r="D134" s="67"/>
      <c r="E134" s="67"/>
      <c r="F134" s="26"/>
      <c r="G134" s="69"/>
      <c r="I134" s="26"/>
      <c r="J134" s="69"/>
      <c r="K134" s="69"/>
      <c r="L134" s="67"/>
      <c r="M134" s="69"/>
      <c r="N134" s="71"/>
      <c r="O134" s="72"/>
      <c r="P134" s="26"/>
      <c r="Q134" s="26"/>
      <c r="R134" s="26"/>
      <c r="S134" s="26"/>
    </row>
    <row r="135" spans="2:19" s="66" customFormat="1">
      <c r="B135" s="26"/>
      <c r="C135" s="26"/>
      <c r="D135" s="67"/>
      <c r="E135" s="67"/>
      <c r="F135" s="26"/>
      <c r="G135" s="69"/>
      <c r="I135" s="26"/>
      <c r="J135" s="69"/>
      <c r="K135" s="69"/>
      <c r="L135" s="67"/>
      <c r="M135" s="69"/>
      <c r="N135" s="71"/>
      <c r="O135" s="72"/>
      <c r="P135" s="26"/>
      <c r="Q135" s="26"/>
      <c r="R135" s="26"/>
      <c r="S135" s="26"/>
    </row>
    <row r="136" spans="2:19" s="66" customFormat="1">
      <c r="B136" s="26"/>
      <c r="C136" s="26"/>
      <c r="D136" s="67"/>
      <c r="E136" s="67"/>
      <c r="F136" s="26"/>
      <c r="G136" s="69"/>
      <c r="I136" s="26"/>
      <c r="J136" s="69"/>
      <c r="K136" s="69"/>
      <c r="L136" s="67"/>
      <c r="M136" s="69"/>
      <c r="N136" s="71"/>
      <c r="O136" s="72"/>
      <c r="P136" s="26"/>
      <c r="Q136" s="26"/>
      <c r="R136" s="26"/>
      <c r="S136" s="26"/>
    </row>
    <row r="137" spans="2:19" s="66" customFormat="1">
      <c r="B137" s="26"/>
      <c r="C137" s="26"/>
      <c r="D137" s="67"/>
      <c r="E137" s="67"/>
      <c r="F137" s="26"/>
      <c r="G137" s="69"/>
      <c r="I137" s="26"/>
      <c r="J137" s="69"/>
      <c r="K137" s="69"/>
      <c r="L137" s="67"/>
      <c r="M137" s="69"/>
      <c r="N137" s="71"/>
      <c r="O137" s="72"/>
      <c r="P137" s="26"/>
      <c r="Q137" s="26"/>
      <c r="R137" s="26"/>
      <c r="S137" s="26"/>
    </row>
    <row r="138" spans="2:19" s="66" customFormat="1">
      <c r="B138" s="26"/>
      <c r="C138" s="26"/>
      <c r="D138" s="67"/>
      <c r="E138" s="67"/>
      <c r="F138" s="26"/>
      <c r="G138" s="69"/>
      <c r="I138" s="26"/>
      <c r="J138" s="69"/>
      <c r="K138" s="69"/>
      <c r="L138" s="67"/>
      <c r="M138" s="69"/>
      <c r="N138" s="71"/>
      <c r="O138" s="72"/>
      <c r="P138" s="26"/>
      <c r="Q138" s="26"/>
      <c r="R138" s="26"/>
      <c r="S138" s="26"/>
    </row>
    <row r="139" spans="2:19" s="66" customFormat="1">
      <c r="B139" s="26"/>
      <c r="C139" s="26"/>
      <c r="D139" s="67"/>
      <c r="E139" s="67"/>
      <c r="F139" s="26"/>
      <c r="G139" s="69"/>
      <c r="I139" s="26"/>
      <c r="J139" s="69"/>
      <c r="K139" s="69"/>
      <c r="L139" s="67"/>
      <c r="M139" s="69"/>
      <c r="N139" s="71"/>
      <c r="O139" s="72"/>
      <c r="P139" s="26"/>
      <c r="Q139" s="26"/>
      <c r="R139" s="26"/>
      <c r="S139" s="26"/>
    </row>
    <row r="140" spans="2:19" s="66" customFormat="1">
      <c r="B140" s="26"/>
      <c r="C140" s="26"/>
      <c r="D140" s="67"/>
      <c r="E140" s="67"/>
      <c r="F140" s="26"/>
      <c r="G140" s="69"/>
      <c r="I140" s="26"/>
      <c r="J140" s="69"/>
      <c r="K140" s="69"/>
      <c r="L140" s="67"/>
      <c r="M140" s="69"/>
      <c r="N140" s="71"/>
      <c r="O140" s="72"/>
      <c r="P140" s="26"/>
      <c r="Q140" s="26"/>
      <c r="R140" s="26"/>
      <c r="S140" s="26"/>
    </row>
    <row r="141" spans="2:19" s="66" customFormat="1">
      <c r="B141" s="26"/>
      <c r="C141" s="26"/>
      <c r="D141" s="67"/>
      <c r="E141" s="67"/>
      <c r="F141" s="26"/>
      <c r="G141" s="69"/>
      <c r="I141" s="26"/>
      <c r="J141" s="69"/>
      <c r="K141" s="69"/>
      <c r="L141" s="67"/>
      <c r="M141" s="69"/>
      <c r="N141" s="71"/>
      <c r="O141" s="72"/>
      <c r="P141" s="26"/>
      <c r="Q141" s="26"/>
      <c r="R141" s="26"/>
      <c r="S141" s="26"/>
    </row>
    <row r="142" spans="2:19" s="66" customFormat="1">
      <c r="B142" s="26"/>
      <c r="C142" s="26"/>
      <c r="D142" s="67"/>
      <c r="E142" s="67"/>
      <c r="F142" s="26"/>
      <c r="G142" s="69"/>
      <c r="I142" s="26"/>
      <c r="J142" s="69"/>
      <c r="K142" s="69"/>
      <c r="L142" s="67"/>
      <c r="M142" s="69"/>
      <c r="N142" s="71"/>
      <c r="O142" s="72"/>
      <c r="P142" s="26"/>
      <c r="Q142" s="26"/>
      <c r="R142" s="26"/>
      <c r="S142" s="26"/>
    </row>
    <row r="143" spans="2:19" s="66" customFormat="1">
      <c r="B143" s="26"/>
      <c r="C143" s="26"/>
      <c r="D143" s="67"/>
      <c r="E143" s="67"/>
      <c r="F143" s="26"/>
      <c r="G143" s="69"/>
      <c r="I143" s="26"/>
      <c r="J143" s="69"/>
      <c r="K143" s="69"/>
      <c r="L143" s="67"/>
      <c r="M143" s="69"/>
      <c r="N143" s="71"/>
      <c r="O143" s="72"/>
      <c r="P143" s="26"/>
      <c r="Q143" s="26"/>
      <c r="R143" s="26"/>
      <c r="S143" s="26"/>
    </row>
    <row r="144" spans="2:19" s="66" customFormat="1">
      <c r="B144" s="26"/>
      <c r="C144" s="26"/>
      <c r="D144" s="67"/>
      <c r="E144" s="67"/>
      <c r="F144" s="26"/>
      <c r="G144" s="69"/>
      <c r="I144" s="26"/>
      <c r="J144" s="69"/>
      <c r="K144" s="69"/>
      <c r="L144" s="67"/>
      <c r="M144" s="69"/>
      <c r="N144" s="71"/>
      <c r="O144" s="72"/>
      <c r="P144" s="26"/>
      <c r="Q144" s="26"/>
      <c r="R144" s="26"/>
      <c r="S144" s="26"/>
    </row>
    <row r="145" spans="2:19" s="66" customFormat="1">
      <c r="B145" s="26"/>
      <c r="C145" s="26"/>
      <c r="D145" s="67"/>
      <c r="E145" s="67"/>
      <c r="F145" s="26"/>
      <c r="G145" s="69"/>
      <c r="I145" s="26"/>
      <c r="J145" s="69"/>
      <c r="K145" s="69"/>
      <c r="L145" s="67"/>
      <c r="M145" s="69"/>
      <c r="N145" s="71"/>
      <c r="O145" s="72"/>
      <c r="P145" s="26"/>
      <c r="Q145" s="26"/>
      <c r="R145" s="26"/>
      <c r="S145" s="26"/>
    </row>
    <row r="146" spans="2:19" s="66" customFormat="1">
      <c r="B146" s="26"/>
      <c r="C146" s="26"/>
      <c r="D146" s="67"/>
      <c r="E146" s="67"/>
      <c r="F146" s="26"/>
      <c r="G146" s="69"/>
      <c r="I146" s="26"/>
      <c r="J146" s="69"/>
      <c r="K146" s="69"/>
      <c r="L146" s="67"/>
      <c r="M146" s="69"/>
      <c r="N146" s="71"/>
      <c r="O146" s="72"/>
      <c r="P146" s="26"/>
      <c r="Q146" s="26"/>
      <c r="R146" s="26"/>
      <c r="S146" s="26"/>
    </row>
    <row r="147" spans="2:19" s="66" customFormat="1">
      <c r="B147" s="26"/>
      <c r="C147" s="26"/>
      <c r="D147" s="67"/>
      <c r="E147" s="67"/>
      <c r="F147" s="26"/>
      <c r="G147" s="69"/>
      <c r="I147" s="26"/>
      <c r="J147" s="69"/>
      <c r="K147" s="69"/>
      <c r="L147" s="67"/>
      <c r="M147" s="69"/>
      <c r="N147" s="71"/>
      <c r="O147" s="72"/>
      <c r="P147" s="26"/>
      <c r="Q147" s="26"/>
      <c r="R147" s="26"/>
      <c r="S147" s="26"/>
    </row>
    <row r="148" spans="2:19" s="66" customFormat="1">
      <c r="B148" s="26"/>
      <c r="C148" s="26"/>
      <c r="D148" s="67"/>
      <c r="E148" s="67"/>
      <c r="F148" s="26"/>
      <c r="G148" s="69"/>
      <c r="I148" s="26"/>
      <c r="J148" s="69"/>
      <c r="K148" s="69"/>
      <c r="L148" s="67"/>
      <c r="M148" s="69"/>
      <c r="N148" s="71"/>
      <c r="O148" s="72"/>
      <c r="P148" s="26"/>
      <c r="Q148" s="26"/>
      <c r="R148" s="26"/>
      <c r="S148" s="26"/>
    </row>
    <row r="149" spans="2:19" s="66" customFormat="1">
      <c r="B149" s="26"/>
      <c r="C149" s="26"/>
      <c r="D149" s="67"/>
      <c r="E149" s="67"/>
      <c r="F149" s="26"/>
      <c r="G149" s="69"/>
      <c r="I149" s="26"/>
      <c r="J149" s="69"/>
      <c r="K149" s="69"/>
      <c r="L149" s="67"/>
      <c r="M149" s="69"/>
      <c r="N149" s="71"/>
      <c r="O149" s="72"/>
      <c r="P149" s="26"/>
      <c r="Q149" s="26"/>
      <c r="R149" s="26"/>
      <c r="S149" s="26"/>
    </row>
    <row r="150" spans="2:19" s="66" customFormat="1">
      <c r="B150" s="26"/>
      <c r="C150" s="26"/>
      <c r="D150" s="67"/>
      <c r="E150" s="67"/>
      <c r="F150" s="26"/>
      <c r="G150" s="69"/>
      <c r="I150" s="26"/>
      <c r="J150" s="69"/>
      <c r="K150" s="69"/>
      <c r="L150" s="67"/>
      <c r="M150" s="69"/>
      <c r="N150" s="71"/>
      <c r="O150" s="72"/>
      <c r="P150" s="26"/>
      <c r="Q150" s="26"/>
      <c r="R150" s="26"/>
      <c r="S150" s="26"/>
    </row>
    <row r="151" spans="2:19" s="66" customFormat="1">
      <c r="B151" s="26"/>
      <c r="C151" s="26"/>
      <c r="D151" s="67"/>
      <c r="E151" s="67"/>
      <c r="F151" s="26"/>
      <c r="G151" s="69"/>
      <c r="I151" s="26"/>
      <c r="J151" s="69"/>
      <c r="K151" s="69"/>
      <c r="L151" s="67"/>
      <c r="M151" s="69"/>
      <c r="N151" s="71"/>
      <c r="O151" s="72"/>
      <c r="P151" s="26"/>
      <c r="Q151" s="26"/>
      <c r="R151" s="26"/>
      <c r="S151" s="26"/>
    </row>
    <row r="152" spans="2:19" s="66" customFormat="1">
      <c r="B152" s="26"/>
      <c r="C152" s="26"/>
      <c r="D152" s="67"/>
      <c r="E152" s="67"/>
      <c r="F152" s="26"/>
      <c r="G152" s="69"/>
      <c r="I152" s="26"/>
      <c r="J152" s="69"/>
      <c r="K152" s="69"/>
      <c r="L152" s="67"/>
      <c r="M152" s="69"/>
      <c r="N152" s="71"/>
      <c r="O152" s="72"/>
      <c r="P152" s="26"/>
      <c r="Q152" s="26"/>
      <c r="R152" s="26"/>
      <c r="S152" s="26"/>
    </row>
    <row r="153" spans="2:19" s="66" customFormat="1">
      <c r="B153" s="26"/>
      <c r="C153" s="26"/>
      <c r="D153" s="67"/>
      <c r="E153" s="67"/>
      <c r="F153" s="26"/>
      <c r="G153" s="69"/>
      <c r="I153" s="26"/>
      <c r="J153" s="69"/>
      <c r="K153" s="69"/>
      <c r="L153" s="67"/>
      <c r="M153" s="69"/>
      <c r="N153" s="71"/>
      <c r="O153" s="72"/>
      <c r="P153" s="26"/>
      <c r="Q153" s="26"/>
      <c r="R153" s="26"/>
      <c r="S153" s="26"/>
    </row>
    <row r="154" spans="2:19" s="66" customFormat="1">
      <c r="B154" s="26"/>
      <c r="C154" s="26"/>
      <c r="D154" s="67"/>
      <c r="E154" s="67"/>
      <c r="F154" s="26"/>
      <c r="G154" s="69"/>
      <c r="I154" s="26"/>
      <c r="J154" s="69"/>
      <c r="K154" s="69"/>
      <c r="L154" s="67"/>
      <c r="M154" s="69"/>
      <c r="N154" s="71"/>
      <c r="O154" s="72"/>
      <c r="P154" s="26"/>
      <c r="Q154" s="26"/>
      <c r="R154" s="26"/>
      <c r="S154" s="26"/>
    </row>
    <row r="155" spans="2:19" s="66" customFormat="1">
      <c r="B155" s="26"/>
      <c r="C155" s="26"/>
      <c r="D155" s="67"/>
      <c r="E155" s="67"/>
      <c r="F155" s="26"/>
      <c r="G155" s="69"/>
      <c r="I155" s="26"/>
      <c r="J155" s="69"/>
      <c r="K155" s="69"/>
      <c r="L155" s="67"/>
      <c r="M155" s="69"/>
      <c r="N155" s="71"/>
      <c r="O155" s="72"/>
      <c r="P155" s="26"/>
      <c r="Q155" s="26"/>
      <c r="R155" s="26"/>
      <c r="S155" s="26"/>
    </row>
    <row r="156" spans="2:19" s="66" customFormat="1">
      <c r="B156" s="26"/>
      <c r="C156" s="26"/>
      <c r="D156" s="67"/>
      <c r="E156" s="67"/>
      <c r="F156" s="26"/>
      <c r="G156" s="69"/>
      <c r="I156" s="26"/>
      <c r="J156" s="69"/>
      <c r="K156" s="69"/>
      <c r="L156" s="67"/>
      <c r="M156" s="69"/>
      <c r="N156" s="71"/>
      <c r="O156" s="72"/>
      <c r="P156" s="26"/>
      <c r="Q156" s="26"/>
      <c r="R156" s="26"/>
      <c r="S156" s="26"/>
    </row>
    <row r="157" spans="2:19" s="66" customFormat="1">
      <c r="B157" s="26"/>
      <c r="C157" s="26"/>
      <c r="D157" s="67"/>
      <c r="E157" s="67"/>
      <c r="F157" s="26"/>
      <c r="G157" s="69"/>
      <c r="I157" s="26"/>
      <c r="J157" s="69"/>
      <c r="K157" s="69"/>
      <c r="L157" s="67"/>
      <c r="M157" s="69"/>
      <c r="N157" s="71"/>
      <c r="O157" s="72"/>
      <c r="P157" s="26"/>
      <c r="Q157" s="26"/>
      <c r="R157" s="26"/>
      <c r="S157" s="26"/>
    </row>
    <row r="158" spans="2:19" s="66" customFormat="1">
      <c r="B158" s="26"/>
      <c r="C158" s="26"/>
      <c r="D158" s="67"/>
      <c r="E158" s="67"/>
      <c r="F158" s="26"/>
      <c r="G158" s="69"/>
      <c r="I158" s="26"/>
      <c r="J158" s="69"/>
      <c r="K158" s="69"/>
      <c r="L158" s="67"/>
      <c r="M158" s="69"/>
      <c r="N158" s="71"/>
      <c r="O158" s="72"/>
      <c r="P158" s="26"/>
      <c r="Q158" s="26"/>
      <c r="R158" s="26"/>
      <c r="S158" s="26"/>
    </row>
    <row r="159" spans="2:19" s="66" customFormat="1">
      <c r="B159" s="26"/>
      <c r="C159" s="26"/>
      <c r="D159" s="67"/>
      <c r="E159" s="67"/>
      <c r="F159" s="26"/>
      <c r="G159" s="69"/>
      <c r="I159" s="26"/>
      <c r="J159" s="69"/>
      <c r="K159" s="69"/>
      <c r="L159" s="67"/>
      <c r="M159" s="69"/>
      <c r="N159" s="71"/>
      <c r="O159" s="72"/>
      <c r="P159" s="26"/>
      <c r="Q159" s="26"/>
      <c r="R159" s="26"/>
      <c r="S159" s="26"/>
    </row>
    <row r="160" spans="2:19" s="66" customFormat="1">
      <c r="B160" s="26"/>
      <c r="C160" s="26"/>
      <c r="D160" s="67"/>
      <c r="E160" s="67"/>
      <c r="F160" s="26"/>
      <c r="G160" s="69"/>
      <c r="I160" s="26"/>
      <c r="J160" s="69"/>
      <c r="K160" s="69"/>
      <c r="L160" s="67"/>
      <c r="M160" s="69"/>
      <c r="N160" s="71"/>
      <c r="O160" s="72"/>
      <c r="P160" s="26"/>
      <c r="Q160" s="26"/>
      <c r="R160" s="26"/>
      <c r="S160" s="26"/>
    </row>
    <row r="161" spans="2:19" s="66" customFormat="1">
      <c r="B161" s="26"/>
      <c r="C161" s="26"/>
      <c r="D161" s="67"/>
      <c r="E161" s="67"/>
      <c r="F161" s="26"/>
      <c r="G161" s="69"/>
      <c r="I161" s="26"/>
      <c r="J161" s="69"/>
      <c r="K161" s="69"/>
      <c r="L161" s="67"/>
      <c r="M161" s="69"/>
      <c r="N161" s="71"/>
      <c r="O161" s="72"/>
      <c r="P161" s="26"/>
      <c r="Q161" s="26"/>
      <c r="R161" s="26"/>
      <c r="S161" s="26"/>
    </row>
    <row r="162" spans="2:19" s="66" customFormat="1">
      <c r="B162" s="26"/>
      <c r="C162" s="26"/>
      <c r="D162" s="67"/>
      <c r="E162" s="67"/>
      <c r="F162" s="26"/>
      <c r="G162" s="69"/>
      <c r="I162" s="26"/>
      <c r="J162" s="69"/>
      <c r="K162" s="69"/>
      <c r="L162" s="67"/>
      <c r="M162" s="69"/>
      <c r="N162" s="71"/>
      <c r="O162" s="72"/>
      <c r="P162" s="26"/>
      <c r="Q162" s="26"/>
      <c r="R162" s="26"/>
      <c r="S162" s="26"/>
    </row>
    <row r="163" spans="2:19" s="66" customFormat="1">
      <c r="B163" s="26"/>
      <c r="C163" s="26"/>
      <c r="D163" s="67"/>
      <c r="E163" s="67"/>
      <c r="F163" s="26"/>
      <c r="G163" s="69"/>
      <c r="I163" s="26"/>
      <c r="J163" s="69"/>
      <c r="K163" s="69"/>
      <c r="L163" s="67"/>
      <c r="M163" s="69"/>
      <c r="N163" s="71"/>
      <c r="O163" s="72"/>
      <c r="P163" s="26"/>
      <c r="Q163" s="26"/>
      <c r="R163" s="26"/>
      <c r="S163" s="26"/>
    </row>
    <row r="164" spans="2:19" s="66" customFormat="1">
      <c r="B164" s="26"/>
      <c r="C164" s="26"/>
      <c r="D164" s="67"/>
      <c r="E164" s="67"/>
      <c r="F164" s="26"/>
      <c r="G164" s="69"/>
      <c r="I164" s="26"/>
      <c r="J164" s="69"/>
      <c r="K164" s="69"/>
      <c r="L164" s="67"/>
      <c r="M164" s="69"/>
      <c r="N164" s="71"/>
      <c r="O164" s="72"/>
      <c r="P164" s="26"/>
      <c r="Q164" s="26"/>
      <c r="R164" s="26"/>
      <c r="S164" s="26"/>
    </row>
    <row r="165" spans="2:19" s="66" customFormat="1">
      <c r="B165" s="26"/>
      <c r="C165" s="26"/>
      <c r="D165" s="67"/>
      <c r="E165" s="67"/>
      <c r="F165" s="26"/>
      <c r="G165" s="69"/>
      <c r="I165" s="26"/>
      <c r="J165" s="69"/>
      <c r="K165" s="69"/>
      <c r="L165" s="67"/>
      <c r="M165" s="69"/>
      <c r="N165" s="71"/>
      <c r="O165" s="72"/>
      <c r="P165" s="26"/>
      <c r="Q165" s="26"/>
      <c r="R165" s="26"/>
      <c r="S165" s="26"/>
    </row>
    <row r="166" spans="2:19" s="66" customFormat="1">
      <c r="B166" s="26"/>
      <c r="C166" s="26"/>
      <c r="D166" s="67"/>
      <c r="E166" s="67"/>
      <c r="F166" s="26"/>
      <c r="G166" s="69"/>
      <c r="I166" s="26"/>
      <c r="J166" s="69"/>
      <c r="K166" s="69"/>
      <c r="L166" s="67"/>
      <c r="M166" s="69"/>
      <c r="N166" s="71"/>
      <c r="O166" s="72"/>
      <c r="P166" s="26"/>
      <c r="Q166" s="26"/>
      <c r="R166" s="26"/>
      <c r="S166" s="26"/>
    </row>
    <row r="167" spans="2:19" s="66" customFormat="1">
      <c r="B167" s="26"/>
      <c r="C167" s="26"/>
      <c r="D167" s="67"/>
      <c r="E167" s="67"/>
      <c r="F167" s="26"/>
      <c r="G167" s="69"/>
      <c r="I167" s="26"/>
      <c r="J167" s="69"/>
      <c r="K167" s="69"/>
      <c r="L167" s="67"/>
      <c r="M167" s="69"/>
      <c r="N167" s="71"/>
      <c r="O167" s="72"/>
      <c r="P167" s="26"/>
      <c r="Q167" s="26"/>
      <c r="R167" s="26"/>
      <c r="S167" s="26"/>
    </row>
    <row r="168" spans="2:19" s="66" customFormat="1">
      <c r="B168" s="26"/>
      <c r="C168" s="26"/>
      <c r="D168" s="67"/>
      <c r="E168" s="67"/>
      <c r="F168" s="26"/>
      <c r="G168" s="69"/>
      <c r="I168" s="26"/>
      <c r="J168" s="69"/>
      <c r="K168" s="69"/>
      <c r="L168" s="67"/>
      <c r="M168" s="69"/>
      <c r="N168" s="71"/>
      <c r="O168" s="72"/>
      <c r="P168" s="26"/>
      <c r="Q168" s="26"/>
      <c r="R168" s="26"/>
      <c r="S168" s="26"/>
    </row>
    <row r="169" spans="2:19" s="66" customFormat="1">
      <c r="B169" s="26"/>
      <c r="C169" s="26"/>
      <c r="D169" s="67"/>
      <c r="E169" s="67"/>
      <c r="F169" s="26"/>
      <c r="G169" s="69"/>
      <c r="I169" s="26"/>
      <c r="J169" s="69"/>
      <c r="K169" s="69"/>
      <c r="L169" s="67"/>
      <c r="M169" s="69"/>
      <c r="N169" s="71"/>
      <c r="O169" s="72"/>
      <c r="P169" s="26"/>
      <c r="Q169" s="26"/>
      <c r="R169" s="26"/>
      <c r="S169" s="26"/>
    </row>
    <row r="170" spans="2:19" s="66" customFormat="1">
      <c r="B170" s="26"/>
      <c r="C170" s="26"/>
      <c r="D170" s="67"/>
      <c r="E170" s="67"/>
      <c r="F170" s="26"/>
      <c r="G170" s="69"/>
      <c r="I170" s="26"/>
      <c r="J170" s="69"/>
      <c r="K170" s="69"/>
      <c r="L170" s="67"/>
      <c r="M170" s="69"/>
      <c r="N170" s="71"/>
      <c r="O170" s="72"/>
      <c r="P170" s="26"/>
      <c r="Q170" s="26"/>
      <c r="R170" s="26"/>
      <c r="S170" s="26"/>
    </row>
    <row r="171" spans="2:19" s="66" customFormat="1">
      <c r="B171" s="26"/>
      <c r="C171" s="26"/>
      <c r="D171" s="67"/>
      <c r="E171" s="67"/>
      <c r="F171" s="26"/>
      <c r="G171" s="69"/>
      <c r="I171" s="26"/>
      <c r="J171" s="69"/>
      <c r="K171" s="69"/>
      <c r="L171" s="67"/>
      <c r="M171" s="69"/>
      <c r="N171" s="71"/>
      <c r="O171" s="72"/>
      <c r="P171" s="26"/>
      <c r="Q171" s="26"/>
      <c r="R171" s="26"/>
      <c r="S171" s="26"/>
    </row>
    <row r="172" spans="2:19" s="66" customFormat="1">
      <c r="B172" s="26"/>
      <c r="C172" s="26"/>
      <c r="D172" s="67"/>
      <c r="E172" s="67"/>
      <c r="F172" s="26"/>
      <c r="G172" s="69"/>
      <c r="I172" s="26"/>
      <c r="J172" s="69"/>
      <c r="K172" s="69"/>
      <c r="L172" s="67"/>
      <c r="M172" s="69"/>
      <c r="N172" s="71"/>
      <c r="O172" s="72"/>
      <c r="P172" s="26"/>
      <c r="Q172" s="26"/>
      <c r="R172" s="26"/>
      <c r="S172" s="26"/>
    </row>
    <row r="173" spans="2:19" s="66" customFormat="1">
      <c r="B173" s="26"/>
      <c r="C173" s="26"/>
      <c r="D173" s="67"/>
      <c r="E173" s="67"/>
      <c r="F173" s="26"/>
      <c r="G173" s="69"/>
      <c r="I173" s="26"/>
      <c r="J173" s="69"/>
      <c r="K173" s="69"/>
      <c r="L173" s="67"/>
      <c r="M173" s="69"/>
      <c r="N173" s="71"/>
      <c r="O173" s="72"/>
      <c r="P173" s="26"/>
      <c r="Q173" s="26"/>
      <c r="R173" s="26"/>
      <c r="S173" s="26"/>
    </row>
    <row r="174" spans="2:19" s="66" customFormat="1">
      <c r="B174" s="26"/>
      <c r="C174" s="26"/>
      <c r="D174" s="67"/>
      <c r="E174" s="67"/>
      <c r="F174" s="26"/>
      <c r="G174" s="69"/>
      <c r="I174" s="26"/>
      <c r="J174" s="69"/>
      <c r="K174" s="69"/>
      <c r="L174" s="67"/>
      <c r="M174" s="69"/>
      <c r="N174" s="71"/>
      <c r="O174" s="72"/>
      <c r="P174" s="26"/>
      <c r="Q174" s="26"/>
      <c r="R174" s="26"/>
      <c r="S174" s="26"/>
    </row>
    <row r="175" spans="2:19" s="66" customFormat="1">
      <c r="B175" s="26"/>
      <c r="C175" s="26"/>
      <c r="D175" s="67"/>
      <c r="E175" s="67"/>
      <c r="F175" s="26"/>
      <c r="G175" s="69"/>
      <c r="I175" s="26"/>
      <c r="J175" s="69"/>
      <c r="K175" s="69"/>
      <c r="L175" s="67"/>
      <c r="M175" s="69"/>
      <c r="N175" s="71"/>
      <c r="O175" s="72"/>
      <c r="P175" s="26"/>
      <c r="Q175" s="26"/>
      <c r="R175" s="26"/>
      <c r="S175" s="26"/>
    </row>
    <row r="176" spans="2:19" s="66" customFormat="1">
      <c r="B176" s="26"/>
      <c r="C176" s="26"/>
      <c r="D176" s="67"/>
      <c r="E176" s="67"/>
      <c r="F176" s="26"/>
      <c r="G176" s="69"/>
      <c r="I176" s="26"/>
      <c r="J176" s="69"/>
      <c r="K176" s="69"/>
      <c r="L176" s="67"/>
      <c r="M176" s="69"/>
      <c r="N176" s="71"/>
      <c r="O176" s="72"/>
      <c r="P176" s="26"/>
      <c r="Q176" s="26"/>
      <c r="R176" s="26"/>
      <c r="S176" s="26"/>
    </row>
    <row r="177" spans="2:19" s="66" customFormat="1">
      <c r="B177" s="26"/>
      <c r="C177" s="26"/>
      <c r="D177" s="67"/>
      <c r="E177" s="67"/>
      <c r="F177" s="26"/>
      <c r="G177" s="69"/>
      <c r="I177" s="26"/>
      <c r="J177" s="69"/>
      <c r="K177" s="69"/>
      <c r="L177" s="67"/>
      <c r="M177" s="69"/>
      <c r="N177" s="71"/>
      <c r="O177" s="72"/>
      <c r="P177" s="26"/>
      <c r="Q177" s="26"/>
      <c r="R177" s="26"/>
      <c r="S177" s="26"/>
    </row>
    <row r="178" spans="2:19" s="66" customFormat="1">
      <c r="B178" s="26"/>
      <c r="C178" s="26"/>
      <c r="D178" s="67"/>
      <c r="E178" s="67"/>
      <c r="F178" s="26"/>
      <c r="G178" s="69"/>
      <c r="I178" s="26"/>
      <c r="J178" s="69"/>
      <c r="K178" s="69"/>
      <c r="L178" s="67"/>
      <c r="M178" s="69"/>
      <c r="N178" s="71"/>
      <c r="O178" s="72"/>
      <c r="P178" s="26"/>
      <c r="Q178" s="26"/>
      <c r="R178" s="26"/>
      <c r="S178" s="26"/>
    </row>
    <row r="179" spans="2:19" s="66" customFormat="1">
      <c r="B179" s="26"/>
      <c r="C179" s="26"/>
      <c r="D179" s="67"/>
      <c r="E179" s="67"/>
      <c r="F179" s="26"/>
      <c r="G179" s="69"/>
      <c r="I179" s="26"/>
      <c r="J179" s="69"/>
      <c r="K179" s="69"/>
      <c r="L179" s="67"/>
      <c r="M179" s="69"/>
      <c r="N179" s="71"/>
      <c r="O179" s="72"/>
      <c r="P179" s="26"/>
      <c r="Q179" s="26"/>
      <c r="R179" s="26"/>
      <c r="S179" s="26"/>
    </row>
    <row r="180" spans="2:19" s="66" customFormat="1">
      <c r="B180" s="26"/>
      <c r="C180" s="26"/>
      <c r="D180" s="67"/>
      <c r="E180" s="67"/>
      <c r="F180" s="26"/>
      <c r="G180" s="69"/>
      <c r="I180" s="26"/>
      <c r="J180" s="69"/>
      <c r="K180" s="69"/>
      <c r="L180" s="67"/>
      <c r="M180" s="69"/>
      <c r="N180" s="71"/>
      <c r="O180" s="72"/>
      <c r="P180" s="26"/>
      <c r="Q180" s="26"/>
      <c r="R180" s="26"/>
      <c r="S180" s="26"/>
    </row>
    <row r="181" spans="2:19" s="66" customFormat="1">
      <c r="B181" s="26"/>
      <c r="C181" s="26"/>
      <c r="D181" s="67"/>
      <c r="E181" s="67"/>
      <c r="F181" s="26"/>
      <c r="G181" s="69"/>
      <c r="I181" s="26"/>
      <c r="J181" s="69"/>
      <c r="K181" s="69"/>
      <c r="L181" s="67"/>
      <c r="M181" s="69"/>
      <c r="N181" s="71"/>
      <c r="O181" s="72"/>
      <c r="P181" s="26"/>
      <c r="Q181" s="26"/>
      <c r="R181" s="26"/>
      <c r="S181" s="26"/>
    </row>
    <row r="182" spans="2:19" s="66" customFormat="1">
      <c r="B182" s="26"/>
      <c r="C182" s="26"/>
      <c r="D182" s="67"/>
      <c r="E182" s="67"/>
      <c r="F182" s="26"/>
      <c r="G182" s="69"/>
      <c r="I182" s="26"/>
      <c r="J182" s="69"/>
      <c r="K182" s="69"/>
      <c r="L182" s="67"/>
      <c r="M182" s="69"/>
      <c r="N182" s="71"/>
      <c r="O182" s="72"/>
      <c r="P182" s="26"/>
      <c r="Q182" s="26"/>
      <c r="R182" s="26"/>
      <c r="S182" s="26"/>
    </row>
    <row r="183" spans="2:19" s="66" customFormat="1">
      <c r="B183" s="26"/>
      <c r="C183" s="26"/>
      <c r="D183" s="67"/>
      <c r="E183" s="67"/>
      <c r="F183" s="26"/>
      <c r="G183" s="69"/>
      <c r="I183" s="26"/>
      <c r="J183" s="69"/>
      <c r="K183" s="69"/>
      <c r="L183" s="67"/>
      <c r="M183" s="69"/>
      <c r="N183" s="71"/>
      <c r="O183" s="72"/>
      <c r="P183" s="26"/>
      <c r="Q183" s="26"/>
      <c r="R183" s="26"/>
      <c r="S183" s="26"/>
    </row>
    <row r="184" spans="2:19" s="66" customFormat="1">
      <c r="B184" s="26"/>
      <c r="C184" s="26"/>
      <c r="D184" s="67"/>
      <c r="E184" s="67"/>
      <c r="F184" s="26"/>
      <c r="G184" s="69"/>
      <c r="I184" s="26"/>
      <c r="J184" s="69"/>
      <c r="K184" s="69"/>
      <c r="L184" s="67"/>
      <c r="M184" s="69"/>
      <c r="N184" s="71"/>
      <c r="O184" s="72"/>
      <c r="P184" s="26"/>
      <c r="Q184" s="26"/>
      <c r="R184" s="26"/>
      <c r="S184" s="26"/>
    </row>
    <row r="185" spans="2:19" s="66" customFormat="1">
      <c r="B185" s="26"/>
      <c r="C185" s="26"/>
      <c r="D185" s="67"/>
      <c r="E185" s="67"/>
      <c r="F185" s="26"/>
      <c r="G185" s="69"/>
      <c r="I185" s="26"/>
      <c r="J185" s="69"/>
      <c r="K185" s="69"/>
      <c r="L185" s="67"/>
      <c r="M185" s="69"/>
      <c r="N185" s="71"/>
      <c r="O185" s="72"/>
      <c r="P185" s="26"/>
      <c r="Q185" s="26"/>
      <c r="R185" s="26"/>
      <c r="S185" s="26"/>
    </row>
    <row r="186" spans="2:19" s="66" customFormat="1">
      <c r="B186" s="26"/>
      <c r="C186" s="26"/>
      <c r="D186" s="67"/>
      <c r="E186" s="67"/>
      <c r="F186" s="26"/>
      <c r="G186" s="69"/>
      <c r="I186" s="26"/>
      <c r="J186" s="69"/>
      <c r="K186" s="69"/>
      <c r="L186" s="67"/>
      <c r="M186" s="69"/>
      <c r="N186" s="71"/>
      <c r="O186" s="72"/>
      <c r="P186" s="26"/>
      <c r="Q186" s="26"/>
      <c r="R186" s="26"/>
      <c r="S186" s="26"/>
    </row>
    <row r="187" spans="2:19" s="66" customFormat="1">
      <c r="B187" s="26"/>
      <c r="C187" s="26"/>
      <c r="D187" s="67"/>
      <c r="E187" s="67"/>
      <c r="F187" s="26"/>
      <c r="G187" s="69"/>
      <c r="I187" s="26"/>
      <c r="J187" s="69"/>
      <c r="K187" s="69"/>
      <c r="L187" s="67"/>
      <c r="M187" s="69"/>
      <c r="N187" s="71"/>
      <c r="O187" s="72"/>
      <c r="P187" s="26"/>
      <c r="Q187" s="26"/>
      <c r="R187" s="26"/>
      <c r="S187" s="26"/>
    </row>
    <row r="188" spans="2:19" s="66" customFormat="1">
      <c r="B188" s="26"/>
      <c r="C188" s="26"/>
      <c r="D188" s="67"/>
      <c r="E188" s="67"/>
      <c r="F188" s="26"/>
      <c r="G188" s="69"/>
      <c r="I188" s="26"/>
      <c r="J188" s="69"/>
      <c r="K188" s="69"/>
      <c r="L188" s="67"/>
      <c r="M188" s="69"/>
      <c r="N188" s="71"/>
      <c r="O188" s="72"/>
      <c r="P188" s="26"/>
      <c r="Q188" s="26"/>
      <c r="R188" s="26"/>
      <c r="S188" s="26"/>
    </row>
    <row r="189" spans="2:19" s="66" customFormat="1">
      <c r="B189" s="26"/>
      <c r="C189" s="26"/>
      <c r="D189" s="67"/>
      <c r="E189" s="67"/>
      <c r="F189" s="26"/>
      <c r="G189" s="69"/>
      <c r="I189" s="26"/>
      <c r="J189" s="69"/>
      <c r="K189" s="69"/>
      <c r="L189" s="67"/>
      <c r="M189" s="69"/>
      <c r="N189" s="71"/>
      <c r="O189" s="72"/>
      <c r="P189" s="26"/>
      <c r="Q189" s="26"/>
      <c r="R189" s="26"/>
      <c r="S189" s="26"/>
    </row>
    <row r="190" spans="2:19" s="66" customFormat="1">
      <c r="B190" s="26"/>
      <c r="C190" s="26"/>
      <c r="D190" s="67"/>
      <c r="E190" s="67"/>
      <c r="F190" s="26"/>
      <c r="G190" s="69"/>
      <c r="I190" s="26"/>
      <c r="J190" s="69"/>
      <c r="K190" s="69"/>
      <c r="L190" s="67"/>
      <c r="M190" s="69"/>
      <c r="N190" s="71"/>
      <c r="O190" s="72"/>
      <c r="P190" s="26"/>
      <c r="Q190" s="26"/>
      <c r="R190" s="26"/>
      <c r="S190" s="26"/>
    </row>
    <row r="191" spans="2:19" s="66" customFormat="1">
      <c r="B191" s="26"/>
      <c r="C191" s="26"/>
      <c r="D191" s="67"/>
      <c r="E191" s="67"/>
      <c r="F191" s="26"/>
      <c r="G191" s="69"/>
      <c r="I191" s="26"/>
      <c r="J191" s="69"/>
      <c r="K191" s="69"/>
      <c r="L191" s="67"/>
      <c r="M191" s="69"/>
      <c r="N191" s="71"/>
      <c r="O191" s="72"/>
      <c r="P191" s="26"/>
      <c r="Q191" s="26"/>
      <c r="R191" s="26"/>
      <c r="S191" s="26"/>
    </row>
    <row r="192" spans="2:19" s="66" customFormat="1">
      <c r="B192" s="26"/>
      <c r="C192" s="26"/>
      <c r="D192" s="67"/>
      <c r="E192" s="67"/>
      <c r="F192" s="26"/>
      <c r="G192" s="69"/>
      <c r="I192" s="26"/>
      <c r="J192" s="69"/>
      <c r="K192" s="69"/>
      <c r="L192" s="67"/>
      <c r="M192" s="69"/>
      <c r="N192" s="71"/>
      <c r="O192" s="72"/>
      <c r="P192" s="26"/>
      <c r="Q192" s="26"/>
      <c r="R192" s="26"/>
      <c r="S192" s="26"/>
    </row>
    <row r="193" spans="2:19" s="66" customFormat="1">
      <c r="B193" s="26"/>
      <c r="C193" s="26"/>
      <c r="D193" s="67"/>
      <c r="E193" s="67"/>
      <c r="F193" s="26"/>
      <c r="G193" s="69"/>
      <c r="I193" s="26"/>
      <c r="J193" s="69"/>
      <c r="K193" s="69"/>
      <c r="L193" s="67"/>
      <c r="M193" s="69"/>
      <c r="N193" s="71"/>
      <c r="O193" s="72"/>
      <c r="P193" s="26"/>
      <c r="Q193" s="26"/>
      <c r="R193" s="26"/>
      <c r="S193" s="26"/>
    </row>
    <row r="194" spans="2:19" s="66" customFormat="1">
      <c r="B194" s="26"/>
      <c r="C194" s="26"/>
      <c r="D194" s="67"/>
      <c r="E194" s="67"/>
      <c r="F194" s="26"/>
      <c r="G194" s="69"/>
      <c r="I194" s="26"/>
      <c r="J194" s="69"/>
      <c r="K194" s="69"/>
      <c r="L194" s="67"/>
      <c r="M194" s="69"/>
      <c r="N194" s="71"/>
      <c r="O194" s="72"/>
      <c r="P194" s="26"/>
      <c r="Q194" s="26"/>
      <c r="R194" s="26"/>
      <c r="S194" s="26"/>
    </row>
    <row r="195" spans="2:19" s="66" customFormat="1">
      <c r="B195" s="26"/>
      <c r="C195" s="26"/>
      <c r="D195" s="67"/>
      <c r="E195" s="67"/>
      <c r="F195" s="26"/>
      <c r="G195" s="69"/>
      <c r="I195" s="26"/>
      <c r="J195" s="69"/>
      <c r="K195" s="69"/>
      <c r="L195" s="67"/>
      <c r="M195" s="69"/>
      <c r="N195" s="71"/>
      <c r="O195" s="72"/>
      <c r="P195" s="26"/>
      <c r="Q195" s="26"/>
      <c r="R195" s="26"/>
      <c r="S195" s="26"/>
    </row>
    <row r="196" spans="2:19" s="66" customFormat="1">
      <c r="B196" s="26"/>
      <c r="C196" s="26"/>
      <c r="D196" s="67"/>
      <c r="E196" s="67"/>
      <c r="F196" s="26"/>
      <c r="G196" s="69"/>
      <c r="I196" s="26"/>
      <c r="J196" s="69"/>
      <c r="K196" s="69"/>
      <c r="L196" s="67"/>
      <c r="M196" s="69"/>
      <c r="N196" s="71"/>
      <c r="O196" s="72"/>
      <c r="P196" s="26"/>
      <c r="Q196" s="26"/>
      <c r="R196" s="26"/>
      <c r="S196" s="26"/>
    </row>
    <row r="197" spans="2:19" s="66" customFormat="1">
      <c r="B197" s="26"/>
      <c r="C197" s="26"/>
      <c r="D197" s="67"/>
      <c r="E197" s="67"/>
      <c r="F197" s="26"/>
      <c r="G197" s="69"/>
      <c r="I197" s="26"/>
      <c r="J197" s="69"/>
      <c r="K197" s="69"/>
      <c r="L197" s="67"/>
      <c r="M197" s="69"/>
      <c r="N197" s="71"/>
      <c r="O197" s="72"/>
      <c r="P197" s="26"/>
      <c r="Q197" s="26"/>
      <c r="R197" s="26"/>
      <c r="S197" s="26"/>
    </row>
    <row r="198" spans="2:19" s="66" customFormat="1">
      <c r="B198" s="26"/>
      <c r="C198" s="26"/>
      <c r="D198" s="67"/>
      <c r="E198" s="67"/>
      <c r="F198" s="26"/>
      <c r="G198" s="69"/>
      <c r="I198" s="26"/>
      <c r="J198" s="69"/>
      <c r="K198" s="69"/>
      <c r="L198" s="67"/>
      <c r="M198" s="69"/>
      <c r="N198" s="71"/>
      <c r="O198" s="72"/>
      <c r="P198" s="26"/>
      <c r="Q198" s="26"/>
      <c r="R198" s="26"/>
      <c r="S198" s="26"/>
    </row>
    <row r="199" spans="2:19" s="66" customFormat="1">
      <c r="B199" s="26"/>
      <c r="C199" s="26"/>
      <c r="D199" s="67"/>
      <c r="E199" s="67"/>
      <c r="F199" s="26"/>
      <c r="G199" s="69"/>
      <c r="I199" s="26"/>
      <c r="J199" s="69"/>
      <c r="K199" s="69"/>
      <c r="L199" s="67"/>
      <c r="M199" s="69"/>
      <c r="N199" s="71"/>
      <c r="O199" s="72"/>
      <c r="P199" s="26"/>
      <c r="Q199" s="26"/>
      <c r="R199" s="26"/>
      <c r="S199" s="26"/>
    </row>
    <row r="200" spans="2:19" s="66" customFormat="1">
      <c r="B200" s="26"/>
      <c r="C200" s="26"/>
      <c r="D200" s="67"/>
      <c r="E200" s="67"/>
      <c r="F200" s="26"/>
      <c r="G200" s="69"/>
      <c r="I200" s="26"/>
      <c r="J200" s="69"/>
      <c r="K200" s="69"/>
      <c r="L200" s="67"/>
      <c r="M200" s="69"/>
      <c r="N200" s="71"/>
      <c r="O200" s="72"/>
      <c r="P200" s="26"/>
      <c r="Q200" s="26"/>
      <c r="R200" s="26"/>
      <c r="S200" s="26"/>
    </row>
    <row r="201" spans="2:19" s="66" customFormat="1">
      <c r="B201" s="26"/>
      <c r="C201" s="26"/>
      <c r="D201" s="67"/>
      <c r="E201" s="67"/>
      <c r="F201" s="26"/>
      <c r="G201" s="69"/>
      <c r="I201" s="26"/>
      <c r="J201" s="69"/>
      <c r="K201" s="69"/>
      <c r="L201" s="67"/>
      <c r="M201" s="69"/>
      <c r="N201" s="71"/>
      <c r="O201" s="72"/>
      <c r="P201" s="26"/>
      <c r="Q201" s="26"/>
      <c r="R201" s="26"/>
      <c r="S201" s="26"/>
    </row>
    <row r="202" spans="2:19" s="66" customFormat="1">
      <c r="B202" s="26"/>
      <c r="C202" s="26"/>
      <c r="D202" s="67"/>
      <c r="E202" s="67"/>
      <c r="F202" s="26"/>
      <c r="G202" s="69"/>
      <c r="I202" s="26"/>
      <c r="J202" s="69"/>
      <c r="K202" s="69"/>
      <c r="L202" s="67"/>
      <c r="M202" s="69"/>
      <c r="N202" s="71"/>
      <c r="O202" s="72"/>
      <c r="P202" s="26"/>
      <c r="Q202" s="26"/>
      <c r="R202" s="26"/>
      <c r="S202" s="26"/>
    </row>
    <row r="203" spans="2:19" s="66" customFormat="1">
      <c r="B203" s="26"/>
      <c r="C203" s="26"/>
      <c r="D203" s="67"/>
      <c r="E203" s="67"/>
      <c r="F203" s="26"/>
      <c r="G203" s="69"/>
      <c r="I203" s="26"/>
      <c r="J203" s="69"/>
      <c r="K203" s="69"/>
      <c r="L203" s="67"/>
      <c r="M203" s="69"/>
      <c r="N203" s="71"/>
      <c r="O203" s="72"/>
      <c r="P203" s="26"/>
      <c r="Q203" s="26"/>
      <c r="R203" s="26"/>
      <c r="S203" s="26"/>
    </row>
    <row r="204" spans="2:19" s="66" customFormat="1">
      <c r="B204" s="26"/>
      <c r="C204" s="26"/>
      <c r="D204" s="67"/>
      <c r="E204" s="67"/>
      <c r="F204" s="26"/>
      <c r="G204" s="69"/>
      <c r="I204" s="26"/>
      <c r="J204" s="69"/>
      <c r="K204" s="69"/>
      <c r="L204" s="67"/>
      <c r="M204" s="69"/>
      <c r="N204" s="71"/>
      <c r="O204" s="72"/>
      <c r="P204" s="26"/>
      <c r="Q204" s="26"/>
      <c r="R204" s="26"/>
      <c r="S204" s="26"/>
    </row>
    <row r="205" spans="2:19" s="66" customFormat="1">
      <c r="B205" s="26"/>
      <c r="C205" s="26"/>
      <c r="D205" s="67"/>
      <c r="E205" s="67"/>
      <c r="F205" s="26"/>
      <c r="G205" s="69"/>
      <c r="I205" s="26"/>
      <c r="J205" s="69"/>
      <c r="K205" s="69"/>
      <c r="L205" s="67"/>
      <c r="M205" s="69"/>
      <c r="N205" s="71"/>
      <c r="O205" s="72"/>
      <c r="P205" s="26"/>
      <c r="Q205" s="26"/>
      <c r="R205" s="26"/>
      <c r="S205" s="26"/>
    </row>
    <row r="206" spans="2:19" s="66" customFormat="1">
      <c r="B206" s="26"/>
      <c r="C206" s="26"/>
      <c r="D206" s="67"/>
      <c r="E206" s="67"/>
      <c r="F206" s="26"/>
      <c r="G206" s="69"/>
      <c r="I206" s="26"/>
      <c r="J206" s="69"/>
      <c r="K206" s="69"/>
      <c r="L206" s="67"/>
      <c r="M206" s="69"/>
      <c r="N206" s="71"/>
      <c r="O206" s="72"/>
      <c r="P206" s="26"/>
      <c r="Q206" s="26"/>
      <c r="R206" s="26"/>
      <c r="S206" s="26"/>
    </row>
    <row r="207" spans="2:19" s="66" customFormat="1">
      <c r="B207" s="26"/>
      <c r="C207" s="26"/>
      <c r="D207" s="67"/>
      <c r="E207" s="67"/>
      <c r="F207" s="26"/>
      <c r="G207" s="69"/>
      <c r="I207" s="26"/>
      <c r="J207" s="69"/>
      <c r="K207" s="69"/>
      <c r="L207" s="67"/>
      <c r="M207" s="69"/>
      <c r="N207" s="71"/>
      <c r="O207" s="72"/>
      <c r="P207" s="26"/>
      <c r="Q207" s="26"/>
      <c r="R207" s="26"/>
      <c r="S207" s="26"/>
    </row>
    <row r="208" spans="2:19" s="66" customFormat="1">
      <c r="B208" s="26"/>
      <c r="C208" s="26"/>
      <c r="D208" s="67"/>
      <c r="E208" s="67"/>
      <c r="F208" s="26"/>
      <c r="G208" s="69"/>
      <c r="I208" s="26"/>
      <c r="J208" s="69"/>
      <c r="K208" s="69"/>
      <c r="L208" s="67"/>
      <c r="M208" s="69"/>
      <c r="N208" s="71"/>
      <c r="O208" s="72"/>
      <c r="P208" s="26"/>
      <c r="Q208" s="26"/>
      <c r="R208" s="26"/>
      <c r="S208" s="26"/>
    </row>
    <row r="209" spans="2:19" s="66" customFormat="1">
      <c r="B209" s="26"/>
      <c r="C209" s="26"/>
      <c r="D209" s="67"/>
      <c r="E209" s="67"/>
      <c r="F209" s="26"/>
      <c r="G209" s="69"/>
      <c r="I209" s="26"/>
      <c r="J209" s="69"/>
      <c r="K209" s="69"/>
      <c r="L209" s="67"/>
      <c r="M209" s="69"/>
      <c r="N209" s="71"/>
      <c r="O209" s="72"/>
      <c r="P209" s="26"/>
      <c r="Q209" s="26"/>
      <c r="R209" s="26"/>
      <c r="S209" s="26"/>
    </row>
    <row r="210" spans="2:19" s="66" customFormat="1">
      <c r="B210" s="26"/>
      <c r="C210" s="26"/>
      <c r="D210" s="67"/>
      <c r="E210" s="67"/>
      <c r="F210" s="26"/>
      <c r="G210" s="69"/>
      <c r="I210" s="26"/>
      <c r="J210" s="69"/>
      <c r="K210" s="69"/>
      <c r="L210" s="67"/>
      <c r="M210" s="69"/>
      <c r="N210" s="71"/>
      <c r="O210" s="72"/>
      <c r="P210" s="26"/>
      <c r="Q210" s="26"/>
      <c r="R210" s="26"/>
      <c r="S210" s="26"/>
    </row>
    <row r="211" spans="2:19" s="66" customFormat="1">
      <c r="B211" s="26"/>
      <c r="C211" s="26"/>
      <c r="D211" s="67"/>
      <c r="E211" s="67"/>
      <c r="F211" s="26"/>
      <c r="G211" s="69"/>
      <c r="I211" s="26"/>
      <c r="J211" s="69"/>
      <c r="K211" s="69"/>
      <c r="L211" s="67"/>
      <c r="M211" s="69"/>
      <c r="N211" s="71"/>
      <c r="O211" s="72"/>
      <c r="P211" s="26"/>
      <c r="Q211" s="26"/>
      <c r="R211" s="26"/>
      <c r="S211" s="26"/>
    </row>
    <row r="212" spans="2:19" s="66" customFormat="1">
      <c r="B212" s="26"/>
      <c r="C212" s="26"/>
      <c r="D212" s="67"/>
      <c r="E212" s="67"/>
      <c r="F212" s="26"/>
      <c r="G212" s="69"/>
      <c r="I212" s="26"/>
      <c r="J212" s="69"/>
      <c r="K212" s="69"/>
      <c r="L212" s="67"/>
      <c r="M212" s="69"/>
      <c r="N212" s="71"/>
      <c r="O212" s="72"/>
      <c r="P212" s="26"/>
      <c r="Q212" s="26"/>
      <c r="R212" s="26"/>
      <c r="S212" s="26"/>
    </row>
    <row r="213" spans="2:19" s="66" customFormat="1">
      <c r="B213" s="26"/>
      <c r="C213" s="26"/>
      <c r="D213" s="67"/>
      <c r="E213" s="67"/>
      <c r="F213" s="26"/>
      <c r="G213" s="69"/>
      <c r="I213" s="26"/>
      <c r="J213" s="69"/>
      <c r="K213" s="69"/>
      <c r="L213" s="67"/>
      <c r="M213" s="69"/>
      <c r="N213" s="71"/>
      <c r="O213" s="72"/>
      <c r="P213" s="26"/>
      <c r="Q213" s="26"/>
      <c r="R213" s="26"/>
      <c r="S213" s="26"/>
    </row>
    <row r="214" spans="2:19" s="66" customFormat="1">
      <c r="B214" s="26"/>
      <c r="C214" s="26"/>
      <c r="D214" s="67"/>
      <c r="E214" s="67"/>
      <c r="F214" s="26"/>
      <c r="G214" s="69"/>
      <c r="I214" s="26"/>
      <c r="J214" s="69"/>
      <c r="K214" s="69"/>
      <c r="L214" s="67"/>
      <c r="M214" s="69"/>
      <c r="N214" s="71"/>
      <c r="O214" s="72"/>
      <c r="P214" s="26"/>
      <c r="Q214" s="26"/>
      <c r="R214" s="26"/>
      <c r="S214" s="26"/>
    </row>
    <row r="215" spans="2:19" s="66" customFormat="1">
      <c r="B215" s="26"/>
      <c r="C215" s="26"/>
      <c r="D215" s="67"/>
      <c r="E215" s="67"/>
      <c r="F215" s="26"/>
      <c r="G215" s="69"/>
      <c r="I215" s="26"/>
      <c r="J215" s="69"/>
      <c r="K215" s="69"/>
      <c r="L215" s="67"/>
      <c r="M215" s="69"/>
      <c r="N215" s="71"/>
      <c r="O215" s="72"/>
      <c r="P215" s="26"/>
      <c r="Q215" s="26"/>
      <c r="R215" s="26"/>
      <c r="S215" s="26"/>
    </row>
    <row r="216" spans="2:19" s="66" customFormat="1">
      <c r="B216" s="26"/>
      <c r="C216" s="26"/>
      <c r="D216" s="67"/>
      <c r="E216" s="67"/>
      <c r="F216" s="26"/>
      <c r="G216" s="69"/>
      <c r="I216" s="26"/>
      <c r="J216" s="69"/>
      <c r="K216" s="69"/>
      <c r="L216" s="67"/>
      <c r="M216" s="69"/>
      <c r="N216" s="71"/>
      <c r="O216" s="72"/>
      <c r="P216" s="26"/>
      <c r="Q216" s="26"/>
      <c r="R216" s="26"/>
      <c r="S216" s="26"/>
    </row>
    <row r="217" spans="2:19" s="66" customFormat="1">
      <c r="B217" s="26"/>
      <c r="C217" s="26"/>
      <c r="D217" s="67"/>
      <c r="E217" s="67"/>
      <c r="F217" s="26"/>
      <c r="G217" s="69"/>
      <c r="I217" s="26"/>
      <c r="J217" s="69"/>
      <c r="K217" s="69"/>
      <c r="L217" s="67"/>
      <c r="M217" s="69"/>
      <c r="N217" s="71"/>
      <c r="O217" s="72"/>
      <c r="P217" s="26"/>
      <c r="Q217" s="26"/>
      <c r="R217" s="26"/>
      <c r="S217" s="26"/>
    </row>
    <row r="218" spans="2:19" s="66" customFormat="1">
      <c r="B218" s="26"/>
      <c r="C218" s="26"/>
      <c r="D218" s="67"/>
      <c r="E218" s="67"/>
      <c r="F218" s="26"/>
      <c r="G218" s="69"/>
      <c r="I218" s="26"/>
      <c r="J218" s="69"/>
      <c r="K218" s="69"/>
      <c r="L218" s="67"/>
      <c r="M218" s="69"/>
      <c r="N218" s="71"/>
      <c r="O218" s="72"/>
      <c r="P218" s="26"/>
      <c r="Q218" s="26"/>
      <c r="R218" s="26"/>
      <c r="S218" s="26"/>
    </row>
    <row r="219" spans="2:19" s="66" customFormat="1">
      <c r="B219" s="26"/>
      <c r="C219" s="26"/>
      <c r="D219" s="67"/>
      <c r="E219" s="67"/>
      <c r="F219" s="26"/>
      <c r="G219" s="69"/>
      <c r="I219" s="26"/>
      <c r="J219" s="69"/>
      <c r="K219" s="69"/>
      <c r="L219" s="67"/>
      <c r="M219" s="69"/>
      <c r="N219" s="71"/>
      <c r="O219" s="72"/>
      <c r="P219" s="26"/>
      <c r="Q219" s="26"/>
      <c r="R219" s="26"/>
      <c r="S219" s="26"/>
    </row>
    <row r="220" spans="2:19" s="66" customFormat="1">
      <c r="B220" s="26"/>
      <c r="C220" s="26"/>
      <c r="D220" s="67"/>
      <c r="E220" s="67"/>
      <c r="F220" s="26"/>
      <c r="G220" s="69"/>
      <c r="I220" s="26"/>
      <c r="J220" s="69"/>
      <c r="K220" s="69"/>
      <c r="L220" s="67"/>
      <c r="M220" s="69"/>
      <c r="N220" s="71"/>
      <c r="O220" s="72"/>
      <c r="P220" s="26"/>
      <c r="Q220" s="26"/>
      <c r="R220" s="26"/>
      <c r="S220" s="26"/>
    </row>
    <row r="221" spans="2:19" s="66" customFormat="1">
      <c r="B221" s="26"/>
      <c r="C221" s="26"/>
      <c r="D221" s="67"/>
      <c r="E221" s="67"/>
      <c r="F221" s="26"/>
      <c r="G221" s="69"/>
      <c r="I221" s="26"/>
      <c r="J221" s="69"/>
      <c r="K221" s="69"/>
      <c r="L221" s="67"/>
      <c r="M221" s="69"/>
      <c r="N221" s="71"/>
      <c r="O221" s="72"/>
      <c r="P221" s="26"/>
      <c r="Q221" s="26"/>
      <c r="R221" s="26"/>
      <c r="S221" s="26"/>
    </row>
    <row r="222" spans="2:19" s="66" customFormat="1">
      <c r="B222" s="26"/>
      <c r="C222" s="26"/>
      <c r="D222" s="67"/>
      <c r="E222" s="67"/>
      <c r="F222" s="26"/>
      <c r="G222" s="69"/>
      <c r="I222" s="26"/>
      <c r="J222" s="69"/>
      <c r="K222" s="69"/>
      <c r="L222" s="67"/>
      <c r="M222" s="69"/>
      <c r="N222" s="71"/>
      <c r="O222" s="72"/>
      <c r="P222" s="26"/>
      <c r="Q222" s="26"/>
      <c r="R222" s="26"/>
      <c r="S222" s="26"/>
    </row>
    <row r="223" spans="2:19" s="66" customFormat="1">
      <c r="B223" s="26"/>
      <c r="C223" s="26"/>
      <c r="D223" s="67"/>
      <c r="E223" s="67"/>
      <c r="F223" s="26"/>
      <c r="G223" s="69"/>
      <c r="I223" s="26"/>
      <c r="J223" s="69"/>
      <c r="K223" s="69"/>
      <c r="L223" s="67"/>
      <c r="M223" s="69"/>
      <c r="N223" s="71"/>
      <c r="O223" s="72"/>
      <c r="P223" s="26"/>
      <c r="Q223" s="26"/>
      <c r="R223" s="26"/>
      <c r="S223" s="26"/>
    </row>
    <row r="224" spans="2:19" s="66" customFormat="1">
      <c r="B224" s="26"/>
      <c r="C224" s="26"/>
      <c r="D224" s="67"/>
      <c r="E224" s="67"/>
      <c r="F224" s="26"/>
      <c r="G224" s="69"/>
      <c r="I224" s="26"/>
      <c r="J224" s="69"/>
      <c r="K224" s="69"/>
      <c r="L224" s="67"/>
      <c r="M224" s="69"/>
      <c r="N224" s="71"/>
      <c r="O224" s="72"/>
      <c r="P224" s="26"/>
      <c r="Q224" s="26"/>
      <c r="R224" s="26"/>
      <c r="S224" s="26"/>
    </row>
    <row r="225" spans="2:19" s="66" customFormat="1">
      <c r="B225" s="26"/>
      <c r="C225" s="26"/>
      <c r="D225" s="67"/>
      <c r="E225" s="67"/>
      <c r="F225" s="26"/>
      <c r="G225" s="69"/>
      <c r="I225" s="26"/>
      <c r="J225" s="69"/>
      <c r="K225" s="69"/>
      <c r="L225" s="67"/>
      <c r="M225" s="69"/>
      <c r="N225" s="71"/>
      <c r="O225" s="72"/>
      <c r="P225" s="26"/>
      <c r="Q225" s="26"/>
      <c r="R225" s="26"/>
      <c r="S225" s="26"/>
    </row>
    <row r="226" spans="2:19" s="66" customFormat="1">
      <c r="B226" s="26"/>
      <c r="C226" s="26"/>
      <c r="D226" s="67"/>
      <c r="E226" s="67"/>
      <c r="F226" s="26"/>
      <c r="G226" s="69"/>
      <c r="I226" s="26"/>
      <c r="J226" s="69"/>
      <c r="K226" s="69"/>
      <c r="L226" s="67"/>
      <c r="M226" s="69"/>
      <c r="N226" s="71"/>
      <c r="O226" s="72"/>
      <c r="P226" s="26"/>
      <c r="Q226" s="26"/>
      <c r="R226" s="26"/>
      <c r="S226" s="26"/>
    </row>
    <row r="227" spans="2:19"/>
    <row r="228" spans="2:19"/>
    <row r="229" spans="2:19"/>
    <row r="230" spans="2:19"/>
    <row r="231" spans="2:19"/>
    <row r="232" spans="2:19" s="66" customFormat="1">
      <c r="B232" s="26"/>
      <c r="C232" s="26"/>
      <c r="D232" s="67"/>
      <c r="E232" s="67"/>
      <c r="F232" s="26"/>
      <c r="G232" s="69"/>
      <c r="I232" s="26"/>
      <c r="J232" s="69"/>
      <c r="K232" s="69"/>
      <c r="L232" s="67"/>
      <c r="M232" s="69"/>
      <c r="N232" s="71"/>
      <c r="O232" s="72"/>
      <c r="P232" s="26"/>
      <c r="Q232" s="26"/>
      <c r="R232" s="26"/>
      <c r="S232" s="26"/>
    </row>
    <row r="233" spans="2:19" s="66" customFormat="1">
      <c r="B233" s="26"/>
      <c r="C233" s="26"/>
      <c r="D233" s="67"/>
      <c r="E233" s="67"/>
      <c r="F233" s="26"/>
      <c r="G233" s="69"/>
      <c r="I233" s="26"/>
      <c r="J233" s="69"/>
      <c r="K233" s="69"/>
      <c r="L233" s="67"/>
      <c r="M233" s="69"/>
      <c r="N233" s="71"/>
      <c r="O233" s="72"/>
      <c r="P233" s="26"/>
      <c r="Q233" s="26"/>
      <c r="R233" s="26"/>
      <c r="S233" s="26"/>
    </row>
    <row r="234" spans="2:19" s="66" customFormat="1">
      <c r="B234" s="26"/>
      <c r="C234" s="26"/>
      <c r="D234" s="67"/>
      <c r="E234" s="67"/>
      <c r="F234" s="26"/>
      <c r="G234" s="69"/>
      <c r="I234" s="26"/>
      <c r="J234" s="69"/>
      <c r="K234" s="69"/>
      <c r="L234" s="67"/>
      <c r="M234" s="69"/>
      <c r="N234" s="71"/>
      <c r="O234" s="72"/>
      <c r="P234" s="26"/>
      <c r="Q234" s="26"/>
      <c r="R234" s="26"/>
      <c r="S234" s="26"/>
    </row>
    <row r="235" spans="2:19" s="66" customFormat="1">
      <c r="B235" s="26"/>
      <c r="C235" s="26"/>
      <c r="D235" s="67"/>
      <c r="E235" s="67"/>
      <c r="F235" s="26"/>
      <c r="G235" s="69"/>
      <c r="I235" s="26"/>
      <c r="J235" s="69"/>
      <c r="K235" s="69"/>
      <c r="L235" s="67"/>
      <c r="M235" s="69"/>
      <c r="N235" s="71"/>
      <c r="O235" s="72"/>
      <c r="P235" s="26"/>
      <c r="Q235" s="26"/>
      <c r="R235" s="26"/>
      <c r="S235" s="26"/>
    </row>
    <row r="236" spans="2:19" s="66" customFormat="1">
      <c r="B236" s="26"/>
      <c r="C236" s="26"/>
      <c r="D236" s="67"/>
      <c r="E236" s="67"/>
      <c r="F236" s="26"/>
      <c r="G236" s="69"/>
      <c r="I236" s="26"/>
      <c r="J236" s="69"/>
      <c r="K236" s="69"/>
      <c r="L236" s="67"/>
      <c r="M236" s="69"/>
      <c r="N236" s="71"/>
      <c r="O236" s="72"/>
      <c r="P236" s="26"/>
      <c r="Q236" s="26"/>
      <c r="R236" s="26"/>
      <c r="S236" s="26"/>
    </row>
    <row r="237" spans="2:19" s="66" customFormat="1">
      <c r="B237" s="26"/>
      <c r="C237" s="26"/>
      <c r="D237" s="67"/>
      <c r="E237" s="67"/>
      <c r="F237" s="26"/>
      <c r="G237" s="69"/>
      <c r="I237" s="26"/>
      <c r="J237" s="69"/>
      <c r="K237" s="69"/>
      <c r="L237" s="67"/>
      <c r="M237" s="69"/>
      <c r="N237" s="71"/>
      <c r="O237" s="72"/>
      <c r="P237" s="26"/>
      <c r="Q237" s="26"/>
      <c r="R237" s="26"/>
      <c r="S237" s="26"/>
    </row>
    <row r="238" spans="2:19" s="66" customFormat="1">
      <c r="B238" s="26"/>
      <c r="C238" s="26"/>
      <c r="D238" s="67"/>
      <c r="E238" s="67"/>
      <c r="F238" s="26"/>
      <c r="G238" s="69"/>
      <c r="I238" s="26"/>
      <c r="J238" s="69"/>
      <c r="K238" s="69"/>
      <c r="L238" s="67"/>
      <c r="M238" s="69"/>
      <c r="N238" s="71"/>
      <c r="O238" s="72"/>
      <c r="P238" s="26"/>
      <c r="Q238" s="26"/>
      <c r="R238" s="26"/>
      <c r="S238" s="26"/>
    </row>
    <row r="239" spans="2:19" s="66" customFormat="1">
      <c r="B239" s="26"/>
      <c r="C239" s="26"/>
      <c r="D239" s="67"/>
      <c r="E239" s="67"/>
      <c r="F239" s="26"/>
      <c r="G239" s="69"/>
      <c r="I239" s="26"/>
      <c r="J239" s="69"/>
      <c r="K239" s="69"/>
      <c r="L239" s="67"/>
      <c r="M239" s="69"/>
      <c r="N239" s="71"/>
      <c r="O239" s="72"/>
      <c r="P239" s="26"/>
      <c r="Q239" s="26"/>
      <c r="R239" s="26"/>
      <c r="S239" s="26"/>
    </row>
    <row r="240" spans="2:19" s="66" customFormat="1">
      <c r="B240" s="26"/>
      <c r="C240" s="26"/>
      <c r="D240" s="67"/>
      <c r="E240" s="67"/>
      <c r="F240" s="26"/>
      <c r="G240" s="69"/>
      <c r="I240" s="26"/>
      <c r="J240" s="69"/>
      <c r="K240" s="69"/>
      <c r="L240" s="67"/>
      <c r="M240" s="69"/>
      <c r="N240" s="71"/>
      <c r="O240" s="72"/>
      <c r="P240" s="26"/>
      <c r="Q240" s="26"/>
      <c r="R240" s="26"/>
      <c r="S240" s="26"/>
    </row>
    <row r="241" spans="2:19" s="66" customFormat="1">
      <c r="B241" s="26"/>
      <c r="C241" s="26"/>
      <c r="D241" s="67"/>
      <c r="E241" s="67"/>
      <c r="F241" s="26"/>
      <c r="G241" s="69"/>
      <c r="I241" s="26"/>
      <c r="J241" s="69"/>
      <c r="K241" s="69"/>
      <c r="L241" s="67"/>
      <c r="M241" s="69"/>
      <c r="N241" s="71"/>
      <c r="O241" s="72"/>
      <c r="P241" s="26"/>
      <c r="Q241" s="26"/>
      <c r="R241" s="26"/>
      <c r="S241" s="26"/>
    </row>
    <row r="242" spans="2:19" s="66" customFormat="1">
      <c r="B242" s="26"/>
      <c r="C242" s="26"/>
      <c r="D242" s="67"/>
      <c r="E242" s="67"/>
      <c r="F242" s="26"/>
      <c r="G242" s="69"/>
      <c r="I242" s="26"/>
      <c r="J242" s="69"/>
      <c r="K242" s="69"/>
      <c r="L242" s="67"/>
      <c r="M242" s="69"/>
      <c r="N242" s="71"/>
      <c r="O242" s="72"/>
      <c r="P242" s="26"/>
      <c r="Q242" s="26"/>
      <c r="R242" s="26"/>
      <c r="S242" s="26"/>
    </row>
    <row r="243" spans="2:19" s="66" customFormat="1">
      <c r="B243" s="26"/>
      <c r="C243" s="26"/>
      <c r="D243" s="67"/>
      <c r="E243" s="67"/>
      <c r="F243" s="26"/>
      <c r="G243" s="69"/>
      <c r="I243" s="26"/>
      <c r="J243" s="69"/>
      <c r="K243" s="69"/>
      <c r="L243" s="67"/>
      <c r="M243" s="69"/>
      <c r="N243" s="71"/>
      <c r="O243" s="72"/>
      <c r="P243" s="26"/>
      <c r="Q243" s="26"/>
      <c r="R243" s="26"/>
      <c r="S243" s="26"/>
    </row>
    <row r="244" spans="2:19" s="66" customFormat="1">
      <c r="B244" s="26"/>
      <c r="C244" s="26"/>
      <c r="D244" s="67"/>
      <c r="E244" s="67"/>
      <c r="F244" s="26"/>
      <c r="G244" s="69"/>
      <c r="I244" s="26"/>
      <c r="J244" s="69"/>
      <c r="K244" s="69"/>
      <c r="L244" s="67"/>
      <c r="M244" s="69"/>
      <c r="N244" s="71"/>
      <c r="O244" s="72"/>
      <c r="P244" s="26"/>
      <c r="Q244" s="26"/>
      <c r="R244" s="26"/>
      <c r="S244" s="26"/>
    </row>
    <row r="245" spans="2:19" s="66" customFormat="1">
      <c r="B245" s="26"/>
      <c r="C245" s="26"/>
      <c r="D245" s="67"/>
      <c r="E245" s="67"/>
      <c r="F245" s="26"/>
      <c r="G245" s="69"/>
      <c r="I245" s="26"/>
      <c r="J245" s="69"/>
      <c r="K245" s="69"/>
      <c r="L245" s="67"/>
      <c r="M245" s="69"/>
      <c r="N245" s="71"/>
      <c r="O245" s="72"/>
      <c r="P245" s="26"/>
      <c r="Q245" s="26"/>
      <c r="R245" s="26"/>
      <c r="S245" s="26"/>
    </row>
    <row r="246" spans="2:19" s="66" customFormat="1">
      <c r="B246" s="26"/>
      <c r="C246" s="26"/>
      <c r="D246" s="67"/>
      <c r="E246" s="67"/>
      <c r="F246" s="26"/>
      <c r="G246" s="69"/>
      <c r="I246" s="26"/>
      <c r="J246" s="69"/>
      <c r="K246" s="69"/>
      <c r="L246" s="67"/>
      <c r="M246" s="69"/>
      <c r="N246" s="71"/>
      <c r="O246" s="72"/>
      <c r="P246" s="26"/>
      <c r="Q246" s="26"/>
      <c r="R246" s="26"/>
      <c r="S246" s="26"/>
    </row>
    <row r="247" spans="2:19" s="66" customFormat="1">
      <c r="B247" s="26"/>
      <c r="C247" s="26"/>
      <c r="D247" s="67"/>
      <c r="E247" s="67"/>
      <c r="F247" s="26"/>
      <c r="G247" s="69"/>
      <c r="I247" s="26"/>
      <c r="J247" s="69"/>
      <c r="K247" s="69"/>
      <c r="L247" s="67"/>
      <c r="M247" s="69"/>
      <c r="N247" s="71"/>
      <c r="O247" s="72"/>
      <c r="P247" s="26"/>
      <c r="Q247" s="26"/>
      <c r="R247" s="26"/>
      <c r="S247" s="26"/>
    </row>
    <row r="248" spans="2:19" s="66" customFormat="1">
      <c r="B248" s="26"/>
      <c r="C248" s="26"/>
      <c r="D248" s="67"/>
      <c r="E248" s="67"/>
      <c r="F248" s="26"/>
      <c r="G248" s="69"/>
      <c r="I248" s="26"/>
      <c r="J248" s="69"/>
      <c r="K248" s="69"/>
      <c r="L248" s="67"/>
      <c r="M248" s="69"/>
      <c r="N248" s="71"/>
      <c r="O248" s="72"/>
      <c r="P248" s="26"/>
      <c r="Q248" s="26"/>
      <c r="R248" s="26"/>
      <c r="S248" s="26"/>
    </row>
    <row r="249" spans="2:19" s="66" customFormat="1">
      <c r="B249" s="26"/>
      <c r="C249" s="26"/>
      <c r="D249" s="67"/>
      <c r="E249" s="67"/>
      <c r="F249" s="26"/>
      <c r="G249" s="69"/>
      <c r="I249" s="26"/>
      <c r="J249" s="69"/>
      <c r="K249" s="69"/>
      <c r="L249" s="67"/>
      <c r="M249" s="69"/>
      <c r="N249" s="71"/>
      <c r="O249" s="72"/>
      <c r="P249" s="26"/>
      <c r="Q249" s="26"/>
      <c r="R249" s="26"/>
      <c r="S249" s="26"/>
    </row>
    <row r="250" spans="2:19" s="66" customFormat="1">
      <c r="B250" s="26"/>
      <c r="C250" s="26"/>
      <c r="D250" s="67"/>
      <c r="E250" s="67"/>
      <c r="F250" s="26"/>
      <c r="G250" s="69"/>
      <c r="I250" s="26"/>
      <c r="J250" s="69"/>
      <c r="K250" s="69"/>
      <c r="L250" s="67"/>
      <c r="M250" s="69"/>
      <c r="N250" s="71"/>
      <c r="O250" s="72"/>
      <c r="P250" s="26"/>
      <c r="Q250" s="26"/>
      <c r="R250" s="26"/>
      <c r="S250" s="26"/>
    </row>
    <row r="251" spans="2:19" s="66" customFormat="1">
      <c r="B251" s="26"/>
      <c r="C251" s="26"/>
      <c r="D251" s="67"/>
      <c r="E251" s="67"/>
      <c r="F251" s="26"/>
      <c r="G251" s="69"/>
      <c r="I251" s="26"/>
      <c r="J251" s="69"/>
      <c r="K251" s="69"/>
      <c r="L251" s="67"/>
      <c r="M251" s="69"/>
      <c r="N251" s="71"/>
      <c r="O251" s="72"/>
      <c r="P251" s="26"/>
      <c r="Q251" s="26"/>
      <c r="R251" s="26"/>
      <c r="S251" s="26"/>
    </row>
    <row r="252" spans="2:19" s="66" customFormat="1">
      <c r="B252" s="26"/>
      <c r="C252" s="26"/>
      <c r="D252" s="67"/>
      <c r="E252" s="67"/>
      <c r="F252" s="26"/>
      <c r="G252" s="69"/>
      <c r="I252" s="26"/>
      <c r="J252" s="69"/>
      <c r="K252" s="69"/>
      <c r="L252" s="67"/>
      <c r="M252" s="69"/>
      <c r="N252" s="71"/>
      <c r="O252" s="72"/>
      <c r="P252" s="26"/>
      <c r="Q252" s="26"/>
      <c r="R252" s="26"/>
      <c r="S252" s="26"/>
    </row>
    <row r="253" spans="2:19" s="66" customFormat="1">
      <c r="B253" s="26"/>
      <c r="C253" s="26"/>
      <c r="D253" s="67"/>
      <c r="E253" s="67"/>
      <c r="F253" s="26"/>
      <c r="G253" s="69"/>
      <c r="I253" s="26"/>
      <c r="J253" s="69"/>
      <c r="K253" s="69"/>
      <c r="L253" s="67"/>
      <c r="M253" s="69"/>
      <c r="N253" s="71"/>
      <c r="O253" s="72"/>
      <c r="P253" s="26"/>
      <c r="Q253" s="26"/>
      <c r="R253" s="26"/>
      <c r="S253" s="26"/>
    </row>
    <row r="254" spans="2:19" s="66" customFormat="1">
      <c r="B254" s="26"/>
      <c r="C254" s="26"/>
      <c r="D254" s="67"/>
      <c r="E254" s="67"/>
      <c r="F254" s="26"/>
      <c r="G254" s="69"/>
      <c r="I254" s="26"/>
      <c r="J254" s="69"/>
      <c r="K254" s="69"/>
      <c r="L254" s="67"/>
      <c r="M254" s="69"/>
      <c r="N254" s="71"/>
      <c r="O254" s="72"/>
      <c r="P254" s="26"/>
      <c r="Q254" s="26"/>
      <c r="R254" s="26"/>
      <c r="S254" s="26"/>
    </row>
    <row r="255" spans="2:19" s="66" customFormat="1">
      <c r="B255" s="26"/>
      <c r="C255" s="26"/>
      <c r="D255" s="67"/>
      <c r="E255" s="67"/>
      <c r="F255" s="26"/>
      <c r="G255" s="69"/>
      <c r="I255" s="26"/>
      <c r="J255" s="69"/>
      <c r="K255" s="69"/>
      <c r="L255" s="67"/>
      <c r="M255" s="69"/>
      <c r="N255" s="71"/>
      <c r="O255" s="72"/>
      <c r="P255" s="26"/>
      <c r="Q255" s="26"/>
      <c r="R255" s="26"/>
      <c r="S255" s="26"/>
    </row>
    <row r="256" spans="2:19" s="66" customFormat="1">
      <c r="B256" s="26"/>
      <c r="C256" s="26"/>
      <c r="D256" s="67"/>
      <c r="E256" s="67"/>
      <c r="F256" s="26"/>
      <c r="G256" s="69"/>
      <c r="I256" s="26"/>
      <c r="J256" s="69"/>
      <c r="K256" s="69"/>
      <c r="L256" s="67"/>
      <c r="M256" s="69"/>
      <c r="N256" s="71"/>
      <c r="O256" s="72"/>
      <c r="P256" s="26"/>
      <c r="Q256" s="26"/>
      <c r="R256" s="26"/>
      <c r="S256" s="26"/>
    </row>
    <row r="257" spans="2:19" s="66" customFormat="1">
      <c r="B257" s="26"/>
      <c r="C257" s="26"/>
      <c r="D257" s="67"/>
      <c r="E257" s="67"/>
      <c r="F257" s="26"/>
      <c r="G257" s="69"/>
      <c r="I257" s="26"/>
      <c r="J257" s="69"/>
      <c r="K257" s="69"/>
      <c r="L257" s="67"/>
      <c r="M257" s="69"/>
      <c r="N257" s="71"/>
      <c r="O257" s="72"/>
      <c r="P257" s="26"/>
      <c r="Q257" s="26"/>
      <c r="R257" s="26"/>
      <c r="S257" s="26"/>
    </row>
    <row r="258" spans="2:19" s="66" customFormat="1">
      <c r="B258" s="26"/>
      <c r="C258" s="26"/>
      <c r="D258" s="67"/>
      <c r="E258" s="67"/>
      <c r="F258" s="26"/>
      <c r="G258" s="69"/>
      <c r="I258" s="26"/>
      <c r="J258" s="69"/>
      <c r="K258" s="69"/>
      <c r="L258" s="67"/>
      <c r="M258" s="69"/>
      <c r="N258" s="71"/>
      <c r="O258" s="72"/>
      <c r="P258" s="26"/>
      <c r="Q258" s="26"/>
      <c r="R258" s="26"/>
      <c r="S258" s="26"/>
    </row>
    <row r="259" spans="2:19" s="66" customFormat="1">
      <c r="B259" s="26"/>
      <c r="C259" s="26"/>
      <c r="D259" s="67"/>
      <c r="E259" s="67"/>
      <c r="F259" s="26"/>
      <c r="G259" s="69"/>
      <c r="I259" s="26"/>
      <c r="J259" s="69"/>
      <c r="K259" s="69"/>
      <c r="L259" s="67"/>
      <c r="M259" s="69"/>
      <c r="N259" s="71"/>
      <c r="O259" s="72"/>
      <c r="P259" s="26"/>
      <c r="Q259" s="26"/>
      <c r="R259" s="26"/>
      <c r="S259" s="26"/>
    </row>
    <row r="260" spans="2:19" s="66" customFormat="1">
      <c r="B260" s="26"/>
      <c r="C260" s="26"/>
      <c r="D260" s="67"/>
      <c r="E260" s="67"/>
      <c r="F260" s="26"/>
      <c r="G260" s="69"/>
      <c r="I260" s="26"/>
      <c r="J260" s="69"/>
      <c r="K260" s="69"/>
      <c r="L260" s="67"/>
      <c r="M260" s="69"/>
      <c r="N260" s="71"/>
      <c r="O260" s="72"/>
      <c r="P260" s="26"/>
      <c r="Q260" s="26"/>
      <c r="R260" s="26"/>
      <c r="S260" s="26"/>
    </row>
    <row r="261" spans="2:19" s="66" customFormat="1">
      <c r="B261" s="26"/>
      <c r="C261" s="26"/>
      <c r="D261" s="67"/>
      <c r="E261" s="67"/>
      <c r="F261" s="26"/>
      <c r="G261" s="69"/>
      <c r="I261" s="26"/>
      <c r="J261" s="69"/>
      <c r="K261" s="69"/>
      <c r="L261" s="67"/>
      <c r="M261" s="69"/>
      <c r="N261" s="71"/>
      <c r="O261" s="72"/>
      <c r="P261" s="26"/>
      <c r="Q261" s="26"/>
      <c r="R261" s="26"/>
      <c r="S261" s="26"/>
    </row>
    <row r="262" spans="2:19" s="66" customFormat="1">
      <c r="B262" s="26"/>
      <c r="C262" s="26"/>
      <c r="D262" s="67"/>
      <c r="E262" s="67"/>
      <c r="F262" s="26"/>
      <c r="G262" s="69"/>
      <c r="I262" s="26"/>
      <c r="J262" s="69"/>
      <c r="K262" s="69"/>
      <c r="L262" s="67"/>
      <c r="M262" s="69"/>
      <c r="N262" s="71"/>
      <c r="O262" s="72"/>
      <c r="P262" s="26"/>
      <c r="Q262" s="26"/>
      <c r="R262" s="26"/>
      <c r="S262" s="26"/>
    </row>
    <row r="263" spans="2:19" s="66" customFormat="1">
      <c r="B263" s="26"/>
      <c r="C263" s="26"/>
      <c r="D263" s="67"/>
      <c r="E263" s="67"/>
      <c r="F263" s="26"/>
      <c r="G263" s="69"/>
      <c r="I263" s="26"/>
      <c r="J263" s="69"/>
      <c r="K263" s="69"/>
      <c r="L263" s="67"/>
      <c r="M263" s="69"/>
      <c r="N263" s="71"/>
      <c r="O263" s="72"/>
      <c r="P263" s="26"/>
      <c r="Q263" s="26"/>
      <c r="R263" s="26"/>
      <c r="S263" s="26"/>
    </row>
    <row r="264" spans="2:19" s="66" customFormat="1">
      <c r="B264" s="26"/>
      <c r="C264" s="26"/>
      <c r="D264" s="67"/>
      <c r="E264" s="67"/>
      <c r="F264" s="26"/>
      <c r="G264" s="69"/>
      <c r="I264" s="26"/>
      <c r="J264" s="69"/>
      <c r="K264" s="69"/>
      <c r="L264" s="67"/>
      <c r="M264" s="69"/>
      <c r="N264" s="71"/>
      <c r="O264" s="72"/>
      <c r="P264" s="26"/>
      <c r="Q264" s="26"/>
      <c r="R264" s="26"/>
      <c r="S264" s="26"/>
    </row>
    <row r="265" spans="2:19" s="66" customFormat="1">
      <c r="B265" s="26"/>
      <c r="C265" s="26"/>
      <c r="D265" s="67"/>
      <c r="E265" s="67"/>
      <c r="F265" s="26"/>
      <c r="G265" s="69"/>
      <c r="I265" s="26"/>
      <c r="J265" s="69"/>
      <c r="K265" s="69"/>
      <c r="L265" s="67"/>
      <c r="M265" s="69"/>
      <c r="N265" s="71"/>
      <c r="O265" s="72"/>
      <c r="P265" s="26"/>
      <c r="Q265" s="26"/>
      <c r="R265" s="26"/>
      <c r="S265" s="26"/>
    </row>
    <row r="266" spans="2:19" s="66" customFormat="1">
      <c r="B266" s="26"/>
      <c r="C266" s="26"/>
      <c r="D266" s="67"/>
      <c r="E266" s="67"/>
      <c r="F266" s="26"/>
      <c r="G266" s="69"/>
      <c r="I266" s="26"/>
      <c r="J266" s="69"/>
      <c r="K266" s="69"/>
      <c r="L266" s="67"/>
      <c r="M266" s="69"/>
      <c r="N266" s="71"/>
      <c r="O266" s="72"/>
      <c r="P266" s="26"/>
      <c r="Q266" s="26"/>
      <c r="R266" s="26"/>
      <c r="S266" s="26"/>
    </row>
    <row r="267" spans="2:19" s="66" customFormat="1">
      <c r="B267" s="26"/>
      <c r="C267" s="26"/>
      <c r="D267" s="67"/>
      <c r="E267" s="67"/>
      <c r="F267" s="26"/>
      <c r="G267" s="69"/>
      <c r="I267" s="26"/>
      <c r="J267" s="69"/>
      <c r="K267" s="69"/>
      <c r="L267" s="67"/>
      <c r="M267" s="69"/>
      <c r="N267" s="71"/>
      <c r="O267" s="72"/>
      <c r="P267" s="26"/>
      <c r="Q267" s="26"/>
      <c r="R267" s="26"/>
      <c r="S267" s="26"/>
    </row>
    <row r="268" spans="2:19"/>
    <row r="269" spans="2:19"/>
    <row r="270" spans="2:19"/>
    <row r="271" spans="2:19"/>
    <row r="272" spans="2:19"/>
    <row r="273" spans="2:19"/>
    <row r="274" spans="2:19"/>
    <row r="275" spans="2:19"/>
    <row r="276" spans="2:19"/>
    <row r="277" spans="2:19"/>
    <row r="278" spans="2:19"/>
    <row r="279" spans="2:19"/>
    <row r="280" spans="2:19"/>
    <row r="281" spans="2:19" s="66" customFormat="1">
      <c r="B281" s="26"/>
      <c r="C281" s="26"/>
      <c r="D281" s="67"/>
      <c r="E281" s="67"/>
      <c r="F281" s="26"/>
      <c r="G281" s="69"/>
      <c r="I281" s="26"/>
      <c r="J281" s="69"/>
      <c r="K281" s="69"/>
      <c r="L281" s="67"/>
      <c r="M281" s="69"/>
      <c r="N281" s="71"/>
      <c r="O281" s="72"/>
      <c r="P281" s="26"/>
      <c r="Q281" s="26"/>
      <c r="R281" s="26"/>
      <c r="S281" s="26"/>
    </row>
    <row r="282" spans="2:19" s="66" customFormat="1">
      <c r="B282" s="26"/>
      <c r="C282" s="26"/>
      <c r="D282" s="67"/>
      <c r="E282" s="67"/>
      <c r="F282" s="26"/>
      <c r="G282" s="69"/>
      <c r="I282" s="26"/>
      <c r="J282" s="69"/>
      <c r="K282" s="69"/>
      <c r="L282" s="67"/>
      <c r="M282" s="69"/>
      <c r="N282" s="71"/>
      <c r="O282" s="72"/>
      <c r="P282" s="26"/>
      <c r="Q282" s="26"/>
      <c r="R282" s="26"/>
      <c r="S282" s="26"/>
    </row>
    <row r="283" spans="2:19" s="66" customFormat="1">
      <c r="B283" s="26"/>
      <c r="C283" s="26"/>
      <c r="D283" s="67"/>
      <c r="E283" s="67"/>
      <c r="F283" s="26"/>
      <c r="G283" s="69"/>
      <c r="I283" s="26"/>
      <c r="J283" s="69"/>
      <c r="K283" s="69"/>
      <c r="L283" s="67"/>
      <c r="M283" s="69"/>
      <c r="N283" s="71"/>
      <c r="O283" s="72"/>
      <c r="P283" s="26"/>
      <c r="Q283" s="26"/>
      <c r="R283" s="26"/>
      <c r="S283" s="26"/>
    </row>
    <row r="284" spans="2:19" s="66" customFormat="1">
      <c r="B284" s="26"/>
      <c r="C284" s="26"/>
      <c r="D284" s="67"/>
      <c r="E284" s="67"/>
      <c r="F284" s="26"/>
      <c r="G284" s="69"/>
      <c r="I284" s="26"/>
      <c r="J284" s="69"/>
      <c r="K284" s="69"/>
      <c r="L284" s="67"/>
      <c r="M284" s="69"/>
      <c r="N284" s="71"/>
      <c r="O284" s="72"/>
      <c r="P284" s="26"/>
      <c r="Q284" s="26"/>
      <c r="R284" s="26"/>
      <c r="S284" s="26"/>
    </row>
    <row r="285" spans="2:19" s="66" customFormat="1">
      <c r="B285" s="26"/>
      <c r="C285" s="26"/>
      <c r="D285" s="67"/>
      <c r="E285" s="67"/>
      <c r="F285" s="26"/>
      <c r="G285" s="69"/>
      <c r="I285" s="26"/>
      <c r="J285" s="69"/>
      <c r="K285" s="69"/>
      <c r="L285" s="67"/>
      <c r="M285" s="69"/>
      <c r="N285" s="71"/>
      <c r="O285" s="72"/>
      <c r="P285" s="26"/>
      <c r="Q285" s="26"/>
      <c r="R285" s="26"/>
      <c r="S285" s="26"/>
    </row>
    <row r="286" spans="2:19" s="66" customFormat="1">
      <c r="B286" s="26"/>
      <c r="C286" s="26"/>
      <c r="D286" s="67"/>
      <c r="E286" s="67"/>
      <c r="F286" s="26"/>
      <c r="G286" s="69"/>
      <c r="I286" s="26"/>
      <c r="J286" s="69"/>
      <c r="K286" s="69"/>
      <c r="L286" s="67"/>
      <c r="M286" s="69"/>
      <c r="N286" s="71"/>
      <c r="O286" s="72"/>
      <c r="P286" s="26"/>
      <c r="Q286" s="26"/>
      <c r="R286" s="26"/>
      <c r="S286" s="26"/>
    </row>
    <row r="287" spans="2:19" s="66" customFormat="1">
      <c r="B287" s="26"/>
      <c r="C287" s="26"/>
      <c r="D287" s="67"/>
      <c r="E287" s="67"/>
      <c r="F287" s="26"/>
      <c r="G287" s="69"/>
      <c r="I287" s="26"/>
      <c r="J287" s="69"/>
      <c r="K287" s="69"/>
      <c r="L287" s="67"/>
      <c r="M287" s="69"/>
      <c r="N287" s="71"/>
      <c r="O287" s="72"/>
      <c r="P287" s="26"/>
      <c r="Q287" s="26"/>
      <c r="R287" s="26"/>
      <c r="S287" s="26"/>
    </row>
    <row r="288" spans="2:19" s="66" customFormat="1">
      <c r="B288" s="26"/>
      <c r="C288" s="26"/>
      <c r="D288" s="67"/>
      <c r="E288" s="67"/>
      <c r="F288" s="26"/>
      <c r="G288" s="69"/>
      <c r="I288" s="26"/>
      <c r="J288" s="69"/>
      <c r="K288" s="69"/>
      <c r="L288" s="67"/>
      <c r="M288" s="69"/>
      <c r="N288" s="71"/>
      <c r="O288" s="72"/>
      <c r="P288" s="26"/>
      <c r="Q288" s="26"/>
      <c r="R288" s="26"/>
      <c r="S288" s="26"/>
    </row>
    <row r="289" spans="2:19"/>
    <row r="290" spans="2:19"/>
    <row r="291" spans="2:19"/>
    <row r="292" spans="2:19"/>
    <row r="293" spans="2:19"/>
    <row r="294" spans="2:19"/>
    <row r="295" spans="2:19"/>
    <row r="296" spans="2:19"/>
    <row r="297" spans="2:19"/>
    <row r="298" spans="2:19"/>
    <row r="299" spans="2:19"/>
    <row r="300" spans="2:19"/>
    <row r="301" spans="2:19" s="66" customFormat="1">
      <c r="B301" s="26"/>
      <c r="C301" s="26"/>
      <c r="D301" s="67"/>
      <c r="E301" s="67"/>
      <c r="F301" s="26"/>
      <c r="G301" s="69"/>
      <c r="I301" s="26"/>
      <c r="J301" s="69"/>
      <c r="K301" s="69"/>
      <c r="L301" s="67"/>
      <c r="M301" s="69"/>
      <c r="N301" s="71"/>
      <c r="O301" s="72"/>
      <c r="P301" s="26"/>
      <c r="Q301" s="26"/>
      <c r="R301" s="26"/>
      <c r="S301" s="26"/>
    </row>
    <row r="302" spans="2:19" s="66" customFormat="1">
      <c r="B302" s="26"/>
      <c r="C302" s="26"/>
      <c r="D302" s="67"/>
      <c r="E302" s="67"/>
      <c r="F302" s="26"/>
      <c r="G302" s="69"/>
      <c r="I302" s="26"/>
      <c r="J302" s="69"/>
      <c r="K302" s="69"/>
      <c r="L302" s="67"/>
      <c r="M302" s="69"/>
      <c r="N302" s="71"/>
      <c r="O302" s="72"/>
      <c r="P302" s="26"/>
      <c r="Q302" s="26"/>
      <c r="R302" s="26"/>
      <c r="S302" s="26"/>
    </row>
    <row r="303" spans="2:19" s="66" customFormat="1">
      <c r="B303" s="26"/>
      <c r="C303" s="26"/>
      <c r="D303" s="67"/>
      <c r="E303" s="67"/>
      <c r="F303" s="26"/>
      <c r="G303" s="69"/>
      <c r="I303" s="26"/>
      <c r="J303" s="69"/>
      <c r="K303" s="69"/>
      <c r="L303" s="67"/>
      <c r="M303" s="69"/>
      <c r="N303" s="71"/>
      <c r="O303" s="72"/>
      <c r="P303" s="26"/>
      <c r="Q303" s="26"/>
      <c r="R303" s="26"/>
      <c r="S303" s="26"/>
    </row>
    <row r="304" spans="2:19" s="66" customFormat="1">
      <c r="B304" s="26"/>
      <c r="C304" s="26"/>
      <c r="D304" s="67"/>
      <c r="E304" s="67"/>
      <c r="F304" s="26"/>
      <c r="G304" s="69"/>
      <c r="I304" s="26"/>
      <c r="J304" s="69"/>
      <c r="K304" s="69"/>
      <c r="L304" s="67"/>
      <c r="M304" s="69"/>
      <c r="N304" s="71"/>
      <c r="O304" s="72"/>
      <c r="P304" s="26"/>
      <c r="Q304" s="26"/>
      <c r="R304" s="26"/>
      <c r="S304" s="26"/>
    </row>
    <row r="305" spans="2:19" s="66" customFormat="1">
      <c r="B305" s="26"/>
      <c r="C305" s="26"/>
      <c r="D305" s="67"/>
      <c r="E305" s="67"/>
      <c r="F305" s="26"/>
      <c r="G305" s="69"/>
      <c r="I305" s="26"/>
      <c r="J305" s="69"/>
      <c r="K305" s="69"/>
      <c r="L305" s="67"/>
      <c r="M305" s="69"/>
      <c r="N305" s="71"/>
      <c r="O305" s="72"/>
      <c r="P305" s="26"/>
      <c r="Q305" s="26"/>
      <c r="R305" s="26"/>
      <c r="S305" s="26"/>
    </row>
    <row r="306" spans="2:19" s="66" customFormat="1">
      <c r="B306" s="26"/>
      <c r="C306" s="26"/>
      <c r="D306" s="67"/>
      <c r="E306" s="67"/>
      <c r="F306" s="26"/>
      <c r="G306" s="69"/>
      <c r="I306" s="26"/>
      <c r="J306" s="69"/>
      <c r="K306" s="69"/>
      <c r="L306" s="67"/>
      <c r="M306" s="69"/>
      <c r="N306" s="71"/>
      <c r="O306" s="72"/>
      <c r="P306" s="26"/>
      <c r="Q306" s="26"/>
      <c r="R306" s="26"/>
      <c r="S306" s="26"/>
    </row>
    <row r="307" spans="2:19" s="66" customFormat="1">
      <c r="B307" s="26"/>
      <c r="C307" s="26"/>
      <c r="D307" s="67"/>
      <c r="E307" s="67"/>
      <c r="F307" s="26"/>
      <c r="G307" s="69"/>
      <c r="I307" s="26"/>
      <c r="J307" s="69"/>
      <c r="K307" s="69"/>
      <c r="L307" s="67"/>
      <c r="M307" s="69"/>
      <c r="N307" s="71"/>
      <c r="O307" s="72"/>
      <c r="P307" s="26"/>
      <c r="Q307" s="26"/>
      <c r="R307" s="26"/>
      <c r="S307" s="26"/>
    </row>
    <row r="308" spans="2:19" s="66" customFormat="1">
      <c r="B308" s="26"/>
      <c r="C308" s="26"/>
      <c r="D308" s="67"/>
      <c r="E308" s="67"/>
      <c r="F308" s="26"/>
      <c r="G308" s="69"/>
      <c r="I308" s="26"/>
      <c r="J308" s="69"/>
      <c r="K308" s="69"/>
      <c r="L308" s="67"/>
      <c r="M308" s="69"/>
      <c r="N308" s="71"/>
      <c r="O308" s="72"/>
      <c r="P308" s="26"/>
      <c r="Q308" s="26"/>
      <c r="R308" s="26"/>
      <c r="S308" s="26"/>
    </row>
    <row r="309" spans="2:19" s="66" customFormat="1">
      <c r="B309" s="26"/>
      <c r="C309" s="26"/>
      <c r="D309" s="67"/>
      <c r="E309" s="67"/>
      <c r="F309" s="26"/>
      <c r="G309" s="69"/>
      <c r="I309" s="26"/>
      <c r="J309" s="69"/>
      <c r="K309" s="69"/>
      <c r="L309" s="67"/>
      <c r="M309" s="69"/>
      <c r="N309" s="71"/>
      <c r="O309" s="72"/>
      <c r="P309" s="26"/>
      <c r="Q309" s="26"/>
      <c r="R309" s="26"/>
      <c r="S309" s="26"/>
    </row>
    <row r="310" spans="2:19" s="66" customFormat="1">
      <c r="B310" s="26"/>
      <c r="C310" s="26"/>
      <c r="D310" s="67"/>
      <c r="E310" s="67"/>
      <c r="F310" s="26"/>
      <c r="G310" s="69"/>
      <c r="I310" s="26"/>
      <c r="J310" s="69"/>
      <c r="K310" s="69"/>
      <c r="L310" s="67"/>
      <c r="M310" s="69"/>
      <c r="N310" s="71"/>
      <c r="O310" s="72"/>
      <c r="P310" s="26"/>
      <c r="Q310" s="26"/>
      <c r="R310" s="26"/>
      <c r="S310" s="26"/>
    </row>
    <row r="311" spans="2:19"/>
    <row r="312" spans="2:19"/>
    <row r="313" spans="2:19"/>
    <row r="314" spans="2:19"/>
    <row r="315" spans="2:19" s="66" customFormat="1">
      <c r="B315" s="26"/>
      <c r="C315" s="26"/>
      <c r="D315" s="67"/>
      <c r="E315" s="67"/>
      <c r="F315" s="26"/>
      <c r="G315" s="69"/>
      <c r="I315" s="26"/>
      <c r="J315" s="69"/>
      <c r="K315" s="69"/>
      <c r="L315" s="67"/>
      <c r="M315" s="69"/>
      <c r="N315" s="71"/>
      <c r="O315" s="72"/>
      <c r="P315" s="26"/>
      <c r="Q315" s="26"/>
      <c r="R315" s="26"/>
      <c r="S315" s="26"/>
    </row>
    <row r="316" spans="2:19" s="66" customFormat="1">
      <c r="B316" s="26"/>
      <c r="C316" s="26"/>
      <c r="D316" s="67"/>
      <c r="E316" s="67"/>
      <c r="F316" s="26"/>
      <c r="G316" s="69"/>
      <c r="I316" s="26"/>
      <c r="J316" s="69"/>
      <c r="K316" s="69"/>
      <c r="L316" s="67"/>
      <c r="M316" s="69"/>
      <c r="N316" s="71"/>
      <c r="O316" s="72"/>
      <c r="P316" s="26"/>
      <c r="Q316" s="26"/>
      <c r="R316" s="26"/>
      <c r="S316" s="26"/>
    </row>
    <row r="317" spans="2:19" s="66" customFormat="1">
      <c r="B317" s="26"/>
      <c r="C317" s="26"/>
      <c r="D317" s="67"/>
      <c r="E317" s="67"/>
      <c r="F317" s="26"/>
      <c r="G317" s="69"/>
      <c r="I317" s="26"/>
      <c r="J317" s="69"/>
      <c r="K317" s="69"/>
      <c r="L317" s="67"/>
      <c r="M317" s="69"/>
      <c r="N317" s="71"/>
      <c r="O317" s="72"/>
      <c r="P317" s="26"/>
      <c r="Q317" s="26"/>
      <c r="R317" s="26"/>
      <c r="S317" s="26"/>
    </row>
    <row r="318" spans="2:19" s="66" customFormat="1">
      <c r="B318" s="26"/>
      <c r="C318" s="26"/>
      <c r="D318" s="67"/>
      <c r="E318" s="67"/>
      <c r="F318" s="26"/>
      <c r="G318" s="69"/>
      <c r="I318" s="26"/>
      <c r="J318" s="69"/>
      <c r="K318" s="69"/>
      <c r="L318" s="67"/>
      <c r="M318" s="69"/>
      <c r="N318" s="71"/>
      <c r="O318" s="72"/>
      <c r="P318" s="26"/>
      <c r="Q318" s="26"/>
      <c r="R318" s="26"/>
      <c r="S318" s="26"/>
    </row>
    <row r="319" spans="2:19" s="66" customFormat="1">
      <c r="B319" s="26"/>
      <c r="C319" s="26"/>
      <c r="D319" s="67"/>
      <c r="E319" s="67"/>
      <c r="F319" s="26"/>
      <c r="G319" s="69"/>
      <c r="I319" s="26"/>
      <c r="J319" s="69"/>
      <c r="K319" s="69"/>
      <c r="L319" s="67"/>
      <c r="M319" s="69"/>
      <c r="N319" s="71"/>
      <c r="O319" s="72"/>
      <c r="P319" s="26"/>
      <c r="Q319" s="26"/>
      <c r="R319" s="26"/>
      <c r="S319" s="26"/>
    </row>
    <row r="320" spans="2:19" s="66" customFormat="1">
      <c r="B320" s="26"/>
      <c r="C320" s="26"/>
      <c r="D320" s="67"/>
      <c r="E320" s="67"/>
      <c r="F320" s="26"/>
      <c r="G320" s="69"/>
      <c r="I320" s="26"/>
      <c r="J320" s="69"/>
      <c r="K320" s="69"/>
      <c r="L320" s="67"/>
      <c r="M320" s="69"/>
      <c r="N320" s="71"/>
      <c r="O320" s="72"/>
      <c r="P320" s="26"/>
      <c r="Q320" s="26"/>
      <c r="R320" s="26"/>
      <c r="S320" s="26"/>
    </row>
    <row r="321" spans="2:19" s="66" customFormat="1">
      <c r="B321" s="26"/>
      <c r="C321" s="26"/>
      <c r="D321" s="67"/>
      <c r="E321" s="67"/>
      <c r="F321" s="26"/>
      <c r="G321" s="69"/>
      <c r="I321" s="26"/>
      <c r="J321" s="69"/>
      <c r="K321" s="69"/>
      <c r="L321" s="67"/>
      <c r="M321" s="69"/>
      <c r="N321" s="71"/>
      <c r="O321" s="72"/>
      <c r="P321" s="26"/>
      <c r="Q321" s="26"/>
      <c r="R321" s="26"/>
      <c r="S321" s="26"/>
    </row>
    <row r="322" spans="2:19"/>
    <row r="323" spans="2:19"/>
    <row r="324" spans="2:19"/>
    <row r="325" spans="2:19"/>
    <row r="326" spans="2:19"/>
    <row r="327" spans="2:19"/>
    <row r="328" spans="2:19"/>
    <row r="329" spans="2:19"/>
    <row r="330" spans="2:19"/>
    <row r="331" spans="2:19"/>
    <row r="332" spans="2:19"/>
    <row r="333" spans="2:19"/>
    <row r="334" spans="2:19"/>
    <row r="335" spans="2:19"/>
    <row r="336" spans="2:19"/>
  </sheetData>
  <mergeCells count="1">
    <mergeCell ref="A1:O1"/>
  </mergeCells>
  <conditionalFormatting sqref="C3:C23 C25:C62">
    <cfRule type="duplicateValues" dxfId="52" priority="47"/>
  </conditionalFormatting>
  <conditionalFormatting sqref="C24">
    <cfRule type="duplicateValues" dxfId="51" priority="1"/>
  </conditionalFormatting>
  <conditionalFormatting sqref="D19">
    <cfRule type="duplicateValues" dxfId="50" priority="3"/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legacyDrawing r:id="rId2"/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795A4-FE62-4487-927E-98B3E59C9C4F}">
  <sheetPr>
    <pageSetUpPr fitToPage="1"/>
  </sheetPr>
  <dimension ref="A1:S311"/>
  <sheetViews>
    <sheetView zoomScale="60" zoomScaleNormal="60" workbookViewId="0">
      <selection activeCell="C16" sqref="C16"/>
    </sheetView>
  </sheetViews>
  <sheetFormatPr defaultColWidth="0" defaultRowHeight="11.4" zeroHeight="1"/>
  <cols>
    <col min="1" max="1" width="4.75" style="56" customWidth="1"/>
    <col min="2" max="2" width="4.75" style="1" customWidth="1"/>
    <col min="3" max="3" width="30.75" style="1" customWidth="1"/>
    <col min="4" max="5" width="20.75" style="44" customWidth="1"/>
    <col min="6" max="6" width="20.75" style="1" customWidth="1"/>
    <col min="7" max="7" width="20.75" style="46" customWidth="1"/>
    <col min="8" max="8" width="20.75" style="56" customWidth="1"/>
    <col min="9" max="9" width="20.75" style="1" customWidth="1"/>
    <col min="10" max="11" width="20.75" style="46" customWidth="1"/>
    <col min="12" max="12" width="20.75" style="44" customWidth="1"/>
    <col min="13" max="13" width="20.75" style="46" customWidth="1"/>
    <col min="14" max="14" width="20.75" style="49" customWidth="1"/>
    <col min="15" max="15" width="30.75" style="51" customWidth="1"/>
    <col min="16" max="16384" width="5.375" style="1" hidden="1"/>
  </cols>
  <sheetData>
    <row r="1" spans="1:18" s="4" customFormat="1" ht="40.5" customHeight="1" thickBot="1">
      <c r="A1" s="174" t="s">
        <v>259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2" spans="1:18" s="5" customFormat="1" ht="63.6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57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24" customFormat="1" ht="24.6" customHeight="1">
      <c r="A3" s="22">
        <v>1</v>
      </c>
      <c r="B3" s="22">
        <v>1</v>
      </c>
      <c r="C3" s="53" t="s">
        <v>225</v>
      </c>
      <c r="D3" s="19">
        <v>59376.92</v>
      </c>
      <c r="E3" s="19">
        <v>94585.16</v>
      </c>
      <c r="F3" s="20">
        <f>(D3-E3)/E3</f>
        <v>-0.37223852029218962</v>
      </c>
      <c r="G3" s="21">
        <v>9762</v>
      </c>
      <c r="H3" s="22">
        <v>384</v>
      </c>
      <c r="I3" s="22">
        <f t="shared" ref="I3:I10" si="0">G3/H3</f>
        <v>25.421875</v>
      </c>
      <c r="J3" s="21">
        <v>30</v>
      </c>
      <c r="K3" s="21">
        <v>4</v>
      </c>
      <c r="L3" s="19">
        <v>338833.4</v>
      </c>
      <c r="M3" s="21">
        <v>54173</v>
      </c>
      <c r="N3" s="23">
        <v>46113</v>
      </c>
      <c r="O3" s="29" t="s">
        <v>215</v>
      </c>
      <c r="R3" s="17"/>
    </row>
    <row r="4" spans="1:18" s="24" customFormat="1" ht="24.9" customHeight="1">
      <c r="A4" s="22">
        <v>2</v>
      </c>
      <c r="B4" s="22">
        <v>2</v>
      </c>
      <c r="C4" s="53" t="s">
        <v>184</v>
      </c>
      <c r="D4" s="19">
        <v>56865.01</v>
      </c>
      <c r="E4" s="19">
        <v>93474.5</v>
      </c>
      <c r="F4" s="20">
        <f>(D4-E4)/E4</f>
        <v>-0.39165216181953366</v>
      </c>
      <c r="G4" s="21">
        <v>6938</v>
      </c>
      <c r="H4" s="22">
        <v>198</v>
      </c>
      <c r="I4" s="22">
        <f t="shared" si="0"/>
        <v>35.040404040404042</v>
      </c>
      <c r="J4" s="21">
        <v>12</v>
      </c>
      <c r="K4" s="21">
        <v>5</v>
      </c>
      <c r="L4" s="19">
        <v>581789.87</v>
      </c>
      <c r="M4" s="21">
        <v>64337</v>
      </c>
      <c r="N4" s="23">
        <v>46101</v>
      </c>
      <c r="O4" s="29" t="s">
        <v>41</v>
      </c>
      <c r="R4" s="17"/>
    </row>
    <row r="5" spans="1:18" s="24" customFormat="1" ht="24.6" customHeight="1">
      <c r="A5" s="22">
        <v>3</v>
      </c>
      <c r="B5" s="22">
        <v>3</v>
      </c>
      <c r="C5" s="53" t="s">
        <v>238</v>
      </c>
      <c r="D5" s="19">
        <v>46444.810000000005</v>
      </c>
      <c r="E5" s="19">
        <v>82689.42</v>
      </c>
      <c r="F5" s="20">
        <f>(D5-E5)/E5</f>
        <v>-0.43832221824750972</v>
      </c>
      <c r="G5" s="21">
        <v>6974</v>
      </c>
      <c r="H5" s="22">
        <v>208</v>
      </c>
      <c r="I5" s="22">
        <f t="shared" si="0"/>
        <v>33.528846153846153</v>
      </c>
      <c r="J5" s="21">
        <v>20</v>
      </c>
      <c r="K5" s="21">
        <v>2</v>
      </c>
      <c r="L5" s="19">
        <v>139831.03999999998</v>
      </c>
      <c r="M5" s="21">
        <v>19590</v>
      </c>
      <c r="N5" s="23">
        <v>46122</v>
      </c>
      <c r="O5" s="29" t="s">
        <v>47</v>
      </c>
      <c r="R5" s="17"/>
    </row>
    <row r="6" spans="1:18" s="24" customFormat="1" ht="24.6" customHeight="1">
      <c r="A6" s="22">
        <v>4</v>
      </c>
      <c r="B6" s="22" t="s">
        <v>51</v>
      </c>
      <c r="C6" s="53" t="s">
        <v>253</v>
      </c>
      <c r="D6" s="19">
        <v>45845.72</v>
      </c>
      <c r="E6" s="19" t="s">
        <v>53</v>
      </c>
      <c r="F6" s="20" t="s">
        <v>53</v>
      </c>
      <c r="G6" s="21">
        <v>6284</v>
      </c>
      <c r="H6" s="22">
        <v>219</v>
      </c>
      <c r="I6" s="22">
        <f t="shared" si="0"/>
        <v>28.69406392694064</v>
      </c>
      <c r="J6" s="21">
        <v>15</v>
      </c>
      <c r="K6" s="21">
        <v>1</v>
      </c>
      <c r="L6" s="19">
        <v>48854.15</v>
      </c>
      <c r="M6" s="21">
        <v>6692</v>
      </c>
      <c r="N6" s="23">
        <v>46129</v>
      </c>
      <c r="O6" s="29" t="s">
        <v>60</v>
      </c>
      <c r="R6" s="17"/>
    </row>
    <row r="7" spans="1:18" s="24" customFormat="1" ht="24.9" customHeight="1">
      <c r="A7" s="22">
        <v>5</v>
      </c>
      <c r="B7" s="22" t="s">
        <v>57</v>
      </c>
      <c r="C7" s="53" t="s">
        <v>262</v>
      </c>
      <c r="D7" s="19">
        <v>32957.300000000003</v>
      </c>
      <c r="E7" s="19" t="s">
        <v>53</v>
      </c>
      <c r="F7" s="20" t="s">
        <v>53</v>
      </c>
      <c r="G7" s="21">
        <v>4104</v>
      </c>
      <c r="H7" s="22">
        <v>48</v>
      </c>
      <c r="I7" s="22">
        <f t="shared" si="0"/>
        <v>85.5</v>
      </c>
      <c r="J7" s="21">
        <v>13</v>
      </c>
      <c r="K7" s="21">
        <v>0</v>
      </c>
      <c r="L7" s="19">
        <v>32957.300000000003</v>
      </c>
      <c r="M7" s="21">
        <v>4104</v>
      </c>
      <c r="N7" s="23" t="s">
        <v>48</v>
      </c>
      <c r="O7" s="29" t="s">
        <v>215</v>
      </c>
      <c r="R7" s="17"/>
    </row>
    <row r="8" spans="1:18" s="24" customFormat="1" ht="24.75" customHeight="1">
      <c r="A8" s="22">
        <v>6</v>
      </c>
      <c r="B8" s="22">
        <v>4</v>
      </c>
      <c r="C8" s="53" t="s">
        <v>176</v>
      </c>
      <c r="D8" s="19">
        <v>18155.04</v>
      </c>
      <c r="E8" s="19">
        <v>25432.35</v>
      </c>
      <c r="F8" s="20">
        <f>(D8-E8)/E8</f>
        <v>-0.28614382862771226</v>
      </c>
      <c r="G8" s="21">
        <v>3195</v>
      </c>
      <c r="H8" s="22">
        <v>172</v>
      </c>
      <c r="I8" s="22">
        <f t="shared" si="0"/>
        <v>18.575581395348838</v>
      </c>
      <c r="J8" s="21">
        <v>14</v>
      </c>
      <c r="K8" s="21">
        <v>7</v>
      </c>
      <c r="L8" s="19">
        <v>342353.12</v>
      </c>
      <c r="M8" s="21">
        <v>56939</v>
      </c>
      <c r="N8" s="23">
        <v>46087</v>
      </c>
      <c r="O8" s="29" t="s">
        <v>40</v>
      </c>
      <c r="R8" s="17"/>
    </row>
    <row r="9" spans="1:18" s="24" customFormat="1" ht="24.9" customHeight="1">
      <c r="A9" s="22">
        <v>7</v>
      </c>
      <c r="B9" s="22">
        <v>5</v>
      </c>
      <c r="C9" s="53" t="s">
        <v>214</v>
      </c>
      <c r="D9" s="19">
        <v>13606.44</v>
      </c>
      <c r="E9" s="19">
        <v>24194.46</v>
      </c>
      <c r="F9" s="20">
        <f>(D9-E9)/E9</f>
        <v>-0.43762167041545869</v>
      </c>
      <c r="G9" s="21">
        <v>2099</v>
      </c>
      <c r="H9" s="22">
        <v>116</v>
      </c>
      <c r="I9" s="22">
        <f t="shared" si="0"/>
        <v>18.094827586206897</v>
      </c>
      <c r="J9" s="21">
        <v>17</v>
      </c>
      <c r="K9" s="21">
        <v>4</v>
      </c>
      <c r="L9" s="19">
        <v>163573.01</v>
      </c>
      <c r="M9" s="21">
        <v>21376</v>
      </c>
      <c r="N9" s="23">
        <v>46108</v>
      </c>
      <c r="O9" s="29" t="s">
        <v>215</v>
      </c>
      <c r="R9" s="17"/>
    </row>
    <row r="10" spans="1:18" s="24" customFormat="1" ht="24.9" customHeight="1">
      <c r="A10" s="22">
        <v>8</v>
      </c>
      <c r="B10" s="22" t="s">
        <v>51</v>
      </c>
      <c r="C10" s="53" t="s">
        <v>254</v>
      </c>
      <c r="D10" s="19">
        <v>11206.95</v>
      </c>
      <c r="E10" s="19" t="s">
        <v>53</v>
      </c>
      <c r="F10" s="20" t="s">
        <v>53</v>
      </c>
      <c r="G10" s="21">
        <v>1959</v>
      </c>
      <c r="H10" s="22">
        <v>167</v>
      </c>
      <c r="I10" s="22">
        <f t="shared" si="0"/>
        <v>11.730538922155688</v>
      </c>
      <c r="J10" s="21">
        <v>16</v>
      </c>
      <c r="K10" s="21">
        <v>1</v>
      </c>
      <c r="L10" s="19">
        <v>11440.95</v>
      </c>
      <c r="M10" s="21">
        <v>1994</v>
      </c>
      <c r="N10" s="23">
        <v>46129</v>
      </c>
      <c r="O10" s="29" t="s">
        <v>44</v>
      </c>
      <c r="R10" s="17"/>
    </row>
    <row r="11" spans="1:18" s="24" customFormat="1" ht="24.6" customHeight="1">
      <c r="A11" s="22">
        <v>9</v>
      </c>
      <c r="B11" s="22">
        <v>6</v>
      </c>
      <c r="C11" s="53" t="s">
        <v>131</v>
      </c>
      <c r="D11" s="19">
        <v>8221.74</v>
      </c>
      <c r="E11" s="19">
        <v>7475.64</v>
      </c>
      <c r="F11" s="20">
        <f>(D11-E11)/E11</f>
        <v>9.9804163924426453E-2</v>
      </c>
      <c r="G11" s="21">
        <v>1309</v>
      </c>
      <c r="H11" s="22">
        <v>59</v>
      </c>
      <c r="I11" s="22">
        <v>21.37037037037037</v>
      </c>
      <c r="J11" s="21">
        <v>9</v>
      </c>
      <c r="K11" s="21">
        <v>10</v>
      </c>
      <c r="L11" s="19">
        <v>968191.91999999981</v>
      </c>
      <c r="M11" s="21">
        <v>120848</v>
      </c>
      <c r="N11" s="23">
        <v>46066</v>
      </c>
      <c r="O11" s="29" t="s">
        <v>132</v>
      </c>
      <c r="R11" s="17"/>
    </row>
    <row r="12" spans="1:18" s="24" customFormat="1" ht="24.6" customHeight="1">
      <c r="A12" s="22">
        <v>10</v>
      </c>
      <c r="B12" s="22">
        <v>7</v>
      </c>
      <c r="C12" s="53" t="s">
        <v>248</v>
      </c>
      <c r="D12" s="19">
        <v>3954.28</v>
      </c>
      <c r="E12" s="19">
        <v>8579.42</v>
      </c>
      <c r="F12" s="20">
        <f>(D12-E12)/E12</f>
        <v>-0.53909704851843121</v>
      </c>
      <c r="G12" s="21">
        <v>678</v>
      </c>
      <c r="H12" s="22">
        <v>18</v>
      </c>
      <c r="I12" s="22">
        <f>G12/H12</f>
        <v>37.666666666666664</v>
      </c>
      <c r="J12" s="21">
        <v>6</v>
      </c>
      <c r="K12" s="21">
        <v>2</v>
      </c>
      <c r="L12" s="19">
        <v>12533.7</v>
      </c>
      <c r="M12" s="21">
        <v>2154</v>
      </c>
      <c r="N12" s="23">
        <v>46122</v>
      </c>
      <c r="O12" s="29" t="s">
        <v>54</v>
      </c>
      <c r="R12" s="17"/>
    </row>
    <row r="13" spans="1:18" s="24" customFormat="1" ht="24.9" customHeight="1">
      <c r="A13" s="22">
        <v>11</v>
      </c>
      <c r="B13" s="22">
        <v>9</v>
      </c>
      <c r="C13" s="53" t="s">
        <v>187</v>
      </c>
      <c r="D13" s="19">
        <v>3548.13</v>
      </c>
      <c r="E13" s="19">
        <v>7755.7</v>
      </c>
      <c r="F13" s="20">
        <f>(D13-E13)/E13</f>
        <v>-0.54251324832059</v>
      </c>
      <c r="G13" s="21">
        <v>583</v>
      </c>
      <c r="H13" s="22">
        <v>37</v>
      </c>
      <c r="I13" s="22">
        <f>G13/H13</f>
        <v>15.756756756756756</v>
      </c>
      <c r="J13" s="21">
        <v>6</v>
      </c>
      <c r="K13" s="21">
        <v>5</v>
      </c>
      <c r="L13" s="19">
        <v>67156.11</v>
      </c>
      <c r="M13" s="21">
        <v>9085</v>
      </c>
      <c r="N13" s="23">
        <v>46101</v>
      </c>
      <c r="O13" s="29" t="s">
        <v>40</v>
      </c>
      <c r="R13" s="17"/>
    </row>
    <row r="14" spans="1:18" s="24" customFormat="1" ht="24.9" customHeight="1">
      <c r="A14" s="22">
        <v>12</v>
      </c>
      <c r="B14" s="22">
        <v>11</v>
      </c>
      <c r="C14" s="53" t="s">
        <v>134</v>
      </c>
      <c r="D14" s="19">
        <v>3355.7</v>
      </c>
      <c r="E14" s="19">
        <v>3790.5</v>
      </c>
      <c r="F14" s="20">
        <f>(D14-E14)/E14</f>
        <v>-0.11470782218704662</v>
      </c>
      <c r="G14" s="21">
        <v>518</v>
      </c>
      <c r="H14" s="22" t="s">
        <v>53</v>
      </c>
      <c r="I14" s="20" t="s">
        <v>53</v>
      </c>
      <c r="J14" s="21">
        <v>4</v>
      </c>
      <c r="K14" s="21">
        <v>9</v>
      </c>
      <c r="L14" s="19">
        <v>343020.24999999988</v>
      </c>
      <c r="M14" s="21">
        <v>46001</v>
      </c>
      <c r="N14" s="23">
        <v>46073</v>
      </c>
      <c r="O14" s="29" t="s">
        <v>148</v>
      </c>
      <c r="R14" s="17"/>
    </row>
    <row r="15" spans="1:18" s="24" customFormat="1" ht="24.9" customHeight="1">
      <c r="A15" s="22">
        <v>13</v>
      </c>
      <c r="B15" s="22" t="s">
        <v>51</v>
      </c>
      <c r="C15" s="53" t="s">
        <v>255</v>
      </c>
      <c r="D15" s="19">
        <v>3088.41</v>
      </c>
      <c r="E15" s="19" t="s">
        <v>53</v>
      </c>
      <c r="F15" s="20" t="s">
        <v>53</v>
      </c>
      <c r="G15" s="21">
        <v>465</v>
      </c>
      <c r="H15" s="22">
        <v>83</v>
      </c>
      <c r="I15" s="22">
        <f t="shared" ref="I15:I22" si="1">G15/H15</f>
        <v>5.6024096385542173</v>
      </c>
      <c r="J15" s="21">
        <v>13</v>
      </c>
      <c r="K15" s="21">
        <v>1</v>
      </c>
      <c r="L15" s="19">
        <v>3287.81</v>
      </c>
      <c r="M15" s="21">
        <v>493</v>
      </c>
      <c r="N15" s="23">
        <v>46129</v>
      </c>
      <c r="O15" s="29" t="s">
        <v>44</v>
      </c>
      <c r="R15" s="17"/>
    </row>
    <row r="16" spans="1:18" s="24" customFormat="1" ht="24.6" customHeight="1">
      <c r="A16" s="22">
        <v>14</v>
      </c>
      <c r="B16" s="22">
        <v>16</v>
      </c>
      <c r="C16" s="53" t="s">
        <v>382</v>
      </c>
      <c r="D16" s="19">
        <v>2681.67</v>
      </c>
      <c r="E16" s="19">
        <v>2883.66</v>
      </c>
      <c r="F16" s="20">
        <f>(D16-E16)/E16</f>
        <v>-7.0046399367470438E-2</v>
      </c>
      <c r="G16" s="21">
        <v>414</v>
      </c>
      <c r="H16" s="22">
        <v>11</v>
      </c>
      <c r="I16" s="22">
        <f t="shared" si="1"/>
        <v>37.636363636363633</v>
      </c>
      <c r="J16" s="21">
        <v>6</v>
      </c>
      <c r="K16" s="21">
        <v>5</v>
      </c>
      <c r="L16" s="19">
        <v>30408.75</v>
      </c>
      <c r="M16" s="21">
        <v>4124</v>
      </c>
      <c r="N16" s="23">
        <v>46104</v>
      </c>
      <c r="O16" s="29" t="s">
        <v>47</v>
      </c>
      <c r="R16" s="17"/>
    </row>
    <row r="17" spans="1:19" s="26" customFormat="1" ht="24.9" customHeight="1">
      <c r="A17" s="22">
        <v>15</v>
      </c>
      <c r="B17" s="22">
        <v>10</v>
      </c>
      <c r="C17" s="53" t="s">
        <v>135</v>
      </c>
      <c r="D17" s="19">
        <v>1929.33</v>
      </c>
      <c r="E17" s="19">
        <v>5073.26</v>
      </c>
      <c r="F17" s="20">
        <f>(D17-E17)/E17</f>
        <v>-0.61970606671055695</v>
      </c>
      <c r="G17" s="21">
        <v>376</v>
      </c>
      <c r="H17" s="22">
        <v>22</v>
      </c>
      <c r="I17" s="22">
        <f t="shared" si="1"/>
        <v>17.09090909090909</v>
      </c>
      <c r="J17" s="21">
        <v>4</v>
      </c>
      <c r="K17" s="21">
        <v>9</v>
      </c>
      <c r="L17" s="19">
        <v>327538.98</v>
      </c>
      <c r="M17" s="21">
        <v>53954</v>
      </c>
      <c r="N17" s="23">
        <v>46073</v>
      </c>
      <c r="O17" s="29" t="s">
        <v>41</v>
      </c>
      <c r="R17" s="17"/>
      <c r="S17" s="24"/>
    </row>
    <row r="18" spans="1:19" s="26" customFormat="1" ht="24.6" customHeight="1">
      <c r="A18" s="22">
        <v>16</v>
      </c>
      <c r="B18" s="22">
        <v>14</v>
      </c>
      <c r="C18" s="53" t="s">
        <v>207</v>
      </c>
      <c r="D18" s="19">
        <v>1806.2199999999998</v>
      </c>
      <c r="E18" s="19">
        <v>3103.34</v>
      </c>
      <c r="F18" s="20">
        <f>(D18-E18)/E18</f>
        <v>-0.41797547158867554</v>
      </c>
      <c r="G18" s="21">
        <v>259</v>
      </c>
      <c r="H18" s="22">
        <v>16</v>
      </c>
      <c r="I18" s="22">
        <f t="shared" si="1"/>
        <v>16.1875</v>
      </c>
      <c r="J18" s="21">
        <v>5</v>
      </c>
      <c r="K18" s="21">
        <v>5</v>
      </c>
      <c r="L18" s="19">
        <v>46030.39</v>
      </c>
      <c r="M18" s="21">
        <v>6439</v>
      </c>
      <c r="N18" s="23">
        <v>46104</v>
      </c>
      <c r="O18" s="29" t="s">
        <v>47</v>
      </c>
    </row>
    <row r="19" spans="1:19" s="26" customFormat="1" ht="24.75" customHeight="1">
      <c r="A19" s="22">
        <v>17</v>
      </c>
      <c r="B19" s="22" t="s">
        <v>51</v>
      </c>
      <c r="C19" s="53" t="s">
        <v>264</v>
      </c>
      <c r="D19" s="19">
        <v>1756.6</v>
      </c>
      <c r="E19" s="19" t="s">
        <v>53</v>
      </c>
      <c r="F19" s="20" t="s">
        <v>53</v>
      </c>
      <c r="G19" s="21">
        <v>279</v>
      </c>
      <c r="H19" s="22">
        <v>24</v>
      </c>
      <c r="I19" s="22">
        <f t="shared" si="1"/>
        <v>11.625</v>
      </c>
      <c r="J19" s="21">
        <v>6</v>
      </c>
      <c r="K19" s="21">
        <v>1</v>
      </c>
      <c r="L19" s="19">
        <v>1756.6</v>
      </c>
      <c r="M19" s="21">
        <v>279</v>
      </c>
      <c r="N19" s="23">
        <v>46129</v>
      </c>
      <c r="O19" s="29" t="s">
        <v>45</v>
      </c>
    </row>
    <row r="20" spans="1:19" s="26" customFormat="1" ht="24.6" customHeight="1">
      <c r="A20" s="22">
        <v>18</v>
      </c>
      <c r="B20" s="22">
        <v>13</v>
      </c>
      <c r="C20" s="53" t="s">
        <v>213</v>
      </c>
      <c r="D20" s="19">
        <v>1485.4</v>
      </c>
      <c r="E20" s="19">
        <v>3213.96</v>
      </c>
      <c r="F20" s="20">
        <f t="shared" ref="F20:F27" si="2">(D20-E20)/E20</f>
        <v>-0.53782872219940503</v>
      </c>
      <c r="G20" s="21">
        <v>299</v>
      </c>
      <c r="H20" s="22">
        <v>30</v>
      </c>
      <c r="I20" s="22">
        <f t="shared" si="1"/>
        <v>9.9666666666666668</v>
      </c>
      <c r="J20" s="21">
        <v>10</v>
      </c>
      <c r="K20" s="21">
        <v>4</v>
      </c>
      <c r="L20" s="19">
        <v>26208.1</v>
      </c>
      <c r="M20" s="21">
        <v>4833</v>
      </c>
      <c r="N20" s="23">
        <v>46108</v>
      </c>
      <c r="O20" s="29" t="s">
        <v>88</v>
      </c>
    </row>
    <row r="21" spans="1:19" s="26" customFormat="1" ht="24.6" customHeight="1">
      <c r="A21" s="22">
        <v>19</v>
      </c>
      <c r="B21" s="22">
        <v>18</v>
      </c>
      <c r="C21" s="53" t="s">
        <v>234</v>
      </c>
      <c r="D21" s="19">
        <v>1451.17</v>
      </c>
      <c r="E21" s="19">
        <v>2030.6</v>
      </c>
      <c r="F21" s="20">
        <f t="shared" si="2"/>
        <v>-0.2853491578843691</v>
      </c>
      <c r="G21" s="21">
        <v>250</v>
      </c>
      <c r="H21" s="22">
        <v>11</v>
      </c>
      <c r="I21" s="22">
        <f t="shared" si="1"/>
        <v>22.727272727272727</v>
      </c>
      <c r="J21" s="21">
        <v>5</v>
      </c>
      <c r="K21" s="21">
        <v>3</v>
      </c>
      <c r="L21" s="19">
        <v>9093.83</v>
      </c>
      <c r="M21" s="21">
        <v>1473</v>
      </c>
      <c r="N21" s="23">
        <v>46115</v>
      </c>
      <c r="O21" s="29" t="s">
        <v>49</v>
      </c>
    </row>
    <row r="22" spans="1:19" s="26" customFormat="1" ht="24.75" customHeight="1">
      <c r="A22" s="22">
        <v>20</v>
      </c>
      <c r="B22" s="22">
        <v>7</v>
      </c>
      <c r="C22" s="53" t="s">
        <v>256</v>
      </c>
      <c r="D22" s="19">
        <v>1436.32</v>
      </c>
      <c r="E22" s="19">
        <v>8529.8799999999992</v>
      </c>
      <c r="F22" s="20">
        <f t="shared" si="2"/>
        <v>-0.83161310592880555</v>
      </c>
      <c r="G22" s="21">
        <v>224</v>
      </c>
      <c r="H22" s="22">
        <v>36</v>
      </c>
      <c r="I22" s="22">
        <f t="shared" si="1"/>
        <v>6.2222222222222223</v>
      </c>
      <c r="J22" s="21">
        <v>7</v>
      </c>
      <c r="K22" s="21">
        <v>2</v>
      </c>
      <c r="L22" s="19">
        <v>9966.2000000000007</v>
      </c>
      <c r="M22" s="21">
        <v>1331</v>
      </c>
      <c r="N22" s="23">
        <v>46122</v>
      </c>
      <c r="O22" s="29" t="s">
        <v>163</v>
      </c>
    </row>
    <row r="23" spans="1:19" s="26" customFormat="1" ht="24.9" customHeight="1">
      <c r="A23" s="22">
        <v>21</v>
      </c>
      <c r="B23" s="22">
        <v>26</v>
      </c>
      <c r="C23" s="53" t="s">
        <v>252</v>
      </c>
      <c r="D23" s="19">
        <v>925</v>
      </c>
      <c r="E23" s="19">
        <v>671</v>
      </c>
      <c r="F23" s="20">
        <f t="shared" si="2"/>
        <v>0.37853949329359166</v>
      </c>
      <c r="G23" s="21">
        <v>148</v>
      </c>
      <c r="H23" s="22">
        <v>2</v>
      </c>
      <c r="I23" s="22">
        <v>74</v>
      </c>
      <c r="J23" s="21">
        <v>1</v>
      </c>
      <c r="K23" s="21" t="s">
        <v>53</v>
      </c>
      <c r="L23" s="19">
        <v>202153.74</v>
      </c>
      <c r="M23" s="21">
        <v>36682</v>
      </c>
      <c r="N23" s="23">
        <v>45905</v>
      </c>
      <c r="O23" s="29" t="s">
        <v>49</v>
      </c>
    </row>
    <row r="24" spans="1:19" s="26" customFormat="1" ht="24.9" customHeight="1">
      <c r="A24" s="22">
        <v>22</v>
      </c>
      <c r="B24" s="22">
        <v>17</v>
      </c>
      <c r="C24" s="53" t="s">
        <v>125</v>
      </c>
      <c r="D24" s="19">
        <v>923.9</v>
      </c>
      <c r="E24" s="19">
        <v>2254.8200000000002</v>
      </c>
      <c r="F24" s="20">
        <f t="shared" si="2"/>
        <v>-0.59025554146228965</v>
      </c>
      <c r="G24" s="21">
        <v>118</v>
      </c>
      <c r="H24" s="22">
        <v>8</v>
      </c>
      <c r="I24" s="22">
        <f>G24/H24</f>
        <v>14.75</v>
      </c>
      <c r="J24" s="21">
        <v>2</v>
      </c>
      <c r="K24" s="21">
        <v>10</v>
      </c>
      <c r="L24" s="19">
        <v>522719.06</v>
      </c>
      <c r="M24" s="21">
        <v>61968</v>
      </c>
      <c r="N24" s="23">
        <v>46066</v>
      </c>
      <c r="O24" s="29" t="s">
        <v>60</v>
      </c>
    </row>
    <row r="25" spans="1:19" s="26" customFormat="1" ht="24.6" customHeight="1">
      <c r="A25" s="22">
        <v>23</v>
      </c>
      <c r="B25" s="22">
        <v>37</v>
      </c>
      <c r="C25" s="53" t="s">
        <v>94</v>
      </c>
      <c r="D25" s="19">
        <v>607.65</v>
      </c>
      <c r="E25" s="19">
        <v>145</v>
      </c>
      <c r="F25" s="20">
        <f t="shared" si="2"/>
        <v>3.1906896551724135</v>
      </c>
      <c r="G25" s="21">
        <v>113</v>
      </c>
      <c r="H25" s="22">
        <v>2</v>
      </c>
      <c r="I25" s="22">
        <f>G25/H25</f>
        <v>56.5</v>
      </c>
      <c r="J25" s="21">
        <v>1</v>
      </c>
      <c r="K25" s="21" t="s">
        <v>53</v>
      </c>
      <c r="L25" s="19">
        <v>299770.62</v>
      </c>
      <c r="M25" s="21">
        <v>53517</v>
      </c>
      <c r="N25" s="23">
        <v>46038</v>
      </c>
      <c r="O25" s="29" t="s">
        <v>44</v>
      </c>
    </row>
    <row r="26" spans="1:19" s="26" customFormat="1" ht="24.6" customHeight="1">
      <c r="A26" s="22">
        <v>24</v>
      </c>
      <c r="B26" s="22">
        <v>20</v>
      </c>
      <c r="C26" s="53" t="s">
        <v>16</v>
      </c>
      <c r="D26" s="19">
        <v>553</v>
      </c>
      <c r="E26" s="19">
        <v>1033.1199999999999</v>
      </c>
      <c r="F26" s="20">
        <f t="shared" si="2"/>
        <v>-0.46472820195137055</v>
      </c>
      <c r="G26" s="21">
        <v>78</v>
      </c>
      <c r="H26" s="22">
        <v>7</v>
      </c>
      <c r="I26" s="22">
        <f>G26/H26</f>
        <v>11.142857142857142</v>
      </c>
      <c r="J26" s="21">
        <v>2</v>
      </c>
      <c r="K26" s="21" t="s">
        <v>53</v>
      </c>
      <c r="L26" s="19">
        <v>2038316.83</v>
      </c>
      <c r="M26" s="21">
        <v>224375</v>
      </c>
      <c r="N26" s="23">
        <v>46010</v>
      </c>
      <c r="O26" s="29" t="s">
        <v>40</v>
      </c>
    </row>
    <row r="27" spans="1:19" s="26" customFormat="1" ht="24.9" customHeight="1">
      <c r="A27" s="22">
        <v>25</v>
      </c>
      <c r="B27" s="22">
        <v>21</v>
      </c>
      <c r="C27" s="53" t="s">
        <v>236</v>
      </c>
      <c r="D27" s="19">
        <v>549.61</v>
      </c>
      <c r="E27" s="19">
        <v>1025.03</v>
      </c>
      <c r="F27" s="20">
        <f t="shared" si="2"/>
        <v>-0.46381081529321089</v>
      </c>
      <c r="G27" s="21">
        <v>77</v>
      </c>
      <c r="H27" s="22">
        <v>5</v>
      </c>
      <c r="I27" s="22">
        <f>G27/H27</f>
        <v>15.4</v>
      </c>
      <c r="J27" s="21">
        <v>3</v>
      </c>
      <c r="K27" s="21" t="s">
        <v>53</v>
      </c>
      <c r="L27" s="19">
        <v>24985.49</v>
      </c>
      <c r="M27" s="21">
        <v>3375</v>
      </c>
      <c r="N27" s="23">
        <v>46104</v>
      </c>
      <c r="O27" s="29" t="s">
        <v>47</v>
      </c>
    </row>
    <row r="28" spans="1:19" s="26" customFormat="1" ht="24.9" customHeight="1">
      <c r="A28" s="22">
        <v>26</v>
      </c>
      <c r="B28" s="22" t="s">
        <v>53</v>
      </c>
      <c r="C28" s="53" t="s">
        <v>122</v>
      </c>
      <c r="D28" s="19">
        <v>482</v>
      </c>
      <c r="E28" s="19" t="s">
        <v>53</v>
      </c>
      <c r="F28" s="20" t="s">
        <v>53</v>
      </c>
      <c r="G28" s="21">
        <v>73</v>
      </c>
      <c r="H28" s="22">
        <v>2</v>
      </c>
      <c r="I28" s="22">
        <f>G28/H28</f>
        <v>36.5</v>
      </c>
      <c r="J28" s="21">
        <v>1</v>
      </c>
      <c r="K28" s="21" t="s">
        <v>53</v>
      </c>
      <c r="L28" s="19">
        <v>15273</v>
      </c>
      <c r="M28" s="21">
        <v>2198</v>
      </c>
      <c r="N28" s="23">
        <v>46059</v>
      </c>
      <c r="O28" s="29" t="s">
        <v>54</v>
      </c>
    </row>
    <row r="29" spans="1:19" s="26" customFormat="1" ht="24.9" customHeight="1">
      <c r="A29" s="22">
        <v>27</v>
      </c>
      <c r="B29" s="22">
        <v>11</v>
      </c>
      <c r="C29" s="53" t="s">
        <v>249</v>
      </c>
      <c r="D29" s="19">
        <v>381</v>
      </c>
      <c r="E29" s="19">
        <v>4057</v>
      </c>
      <c r="F29" s="20">
        <f>(D29-E29)/E29</f>
        <v>-0.90608824254375153</v>
      </c>
      <c r="G29" s="21">
        <v>63</v>
      </c>
      <c r="H29" s="22" t="s">
        <v>53</v>
      </c>
      <c r="I29" s="22" t="s">
        <v>53</v>
      </c>
      <c r="J29" s="21">
        <v>6</v>
      </c>
      <c r="K29" s="21">
        <v>2</v>
      </c>
      <c r="L29" s="19">
        <v>4438</v>
      </c>
      <c r="M29" s="21">
        <v>668</v>
      </c>
      <c r="N29" s="23">
        <v>46122</v>
      </c>
      <c r="O29" s="29" t="s">
        <v>46</v>
      </c>
    </row>
    <row r="30" spans="1:19" s="26" customFormat="1" ht="24.9" customHeight="1">
      <c r="A30" s="22">
        <v>28</v>
      </c>
      <c r="B30" s="22" t="s">
        <v>53</v>
      </c>
      <c r="C30" s="53" t="s">
        <v>162</v>
      </c>
      <c r="D30" s="19">
        <v>370.34</v>
      </c>
      <c r="E30" s="19" t="s">
        <v>53</v>
      </c>
      <c r="F30" s="20" t="s">
        <v>53</v>
      </c>
      <c r="G30" s="21">
        <v>62</v>
      </c>
      <c r="H30" s="22">
        <v>1</v>
      </c>
      <c r="I30" s="22">
        <f t="shared" ref="I30:I36" si="3">G30/H30</f>
        <v>62</v>
      </c>
      <c r="J30" s="21">
        <v>1</v>
      </c>
      <c r="K30" s="21" t="s">
        <v>53</v>
      </c>
      <c r="L30" s="19">
        <v>30532.04</v>
      </c>
      <c r="M30" s="21">
        <v>5185</v>
      </c>
      <c r="N30" s="23">
        <v>46080</v>
      </c>
      <c r="O30" s="29" t="s">
        <v>163</v>
      </c>
    </row>
    <row r="31" spans="1:19" s="26" customFormat="1" ht="24.9" customHeight="1">
      <c r="A31" s="22">
        <v>29</v>
      </c>
      <c r="B31" s="22" t="s">
        <v>53</v>
      </c>
      <c r="C31" s="53" t="s">
        <v>97</v>
      </c>
      <c r="D31" s="19">
        <v>318</v>
      </c>
      <c r="E31" s="19" t="s">
        <v>53</v>
      </c>
      <c r="F31" s="20" t="s">
        <v>53</v>
      </c>
      <c r="G31" s="21">
        <v>68</v>
      </c>
      <c r="H31" s="22">
        <v>1</v>
      </c>
      <c r="I31" s="22">
        <f t="shared" si="3"/>
        <v>68</v>
      </c>
      <c r="J31" s="21">
        <v>1</v>
      </c>
      <c r="K31" s="21" t="s">
        <v>53</v>
      </c>
      <c r="L31" s="19">
        <v>36386.53</v>
      </c>
      <c r="M31" s="21">
        <v>6218</v>
      </c>
      <c r="N31" s="23">
        <v>45303</v>
      </c>
      <c r="O31" s="29" t="s">
        <v>42</v>
      </c>
    </row>
    <row r="32" spans="1:19" s="26" customFormat="1" ht="24.6" customHeight="1">
      <c r="A32" s="22">
        <v>30</v>
      </c>
      <c r="B32" s="22" t="s">
        <v>53</v>
      </c>
      <c r="C32" s="53" t="s">
        <v>158</v>
      </c>
      <c r="D32" s="19">
        <v>259.5</v>
      </c>
      <c r="E32" s="19" t="s">
        <v>53</v>
      </c>
      <c r="F32" s="20" t="s">
        <v>53</v>
      </c>
      <c r="G32" s="21">
        <v>43</v>
      </c>
      <c r="H32" s="22">
        <v>1</v>
      </c>
      <c r="I32" s="22">
        <f t="shared" si="3"/>
        <v>43</v>
      </c>
      <c r="J32" s="21">
        <v>1</v>
      </c>
      <c r="K32" s="21" t="s">
        <v>53</v>
      </c>
      <c r="L32" s="19">
        <v>21797.040000000001</v>
      </c>
      <c r="M32" s="21">
        <v>3131</v>
      </c>
      <c r="N32" s="23">
        <v>46080</v>
      </c>
      <c r="O32" s="29" t="s">
        <v>44</v>
      </c>
    </row>
    <row r="33" spans="1:15" s="26" customFormat="1" ht="24.9" customHeight="1">
      <c r="A33" s="22">
        <v>31</v>
      </c>
      <c r="B33" s="22">
        <v>42</v>
      </c>
      <c r="C33" s="53" t="s">
        <v>295</v>
      </c>
      <c r="D33" s="19">
        <v>255.5</v>
      </c>
      <c r="E33" s="19">
        <v>101.65</v>
      </c>
      <c r="F33" s="20">
        <f t="shared" ref="F33:F39" si="4">(D33-E33)/E33</f>
        <v>1.513526807673389</v>
      </c>
      <c r="G33" s="21">
        <v>42</v>
      </c>
      <c r="H33" s="22">
        <v>1</v>
      </c>
      <c r="I33" s="22">
        <f t="shared" si="3"/>
        <v>42</v>
      </c>
      <c r="J33" s="21">
        <v>1</v>
      </c>
      <c r="K33" s="21">
        <v>5</v>
      </c>
      <c r="L33" s="19">
        <v>9071.9</v>
      </c>
      <c r="M33" s="21">
        <v>1181</v>
      </c>
      <c r="N33" s="23">
        <v>46104</v>
      </c>
      <c r="O33" s="29" t="s">
        <v>47</v>
      </c>
    </row>
    <row r="34" spans="1:15" s="26" customFormat="1" ht="24.9" customHeight="1">
      <c r="A34" s="22">
        <v>32</v>
      </c>
      <c r="B34" s="22">
        <v>27</v>
      </c>
      <c r="C34" s="53" t="s">
        <v>164</v>
      </c>
      <c r="D34" s="19">
        <v>194</v>
      </c>
      <c r="E34" s="19">
        <v>621</v>
      </c>
      <c r="F34" s="20">
        <f t="shared" si="4"/>
        <v>-0.6876006441223832</v>
      </c>
      <c r="G34" s="21">
        <v>24</v>
      </c>
      <c r="H34" s="22">
        <v>2</v>
      </c>
      <c r="I34" s="22">
        <f t="shared" si="3"/>
        <v>12</v>
      </c>
      <c r="J34" s="21">
        <v>1</v>
      </c>
      <c r="K34" s="21">
        <v>8</v>
      </c>
      <c r="L34" s="19">
        <v>122334.51</v>
      </c>
      <c r="M34" s="21">
        <v>15390</v>
      </c>
      <c r="N34" s="23">
        <v>46080</v>
      </c>
      <c r="O34" s="29" t="s">
        <v>308</v>
      </c>
    </row>
    <row r="35" spans="1:15" s="26" customFormat="1" ht="24.6" customHeight="1">
      <c r="A35" s="22">
        <v>33</v>
      </c>
      <c r="B35" s="22">
        <v>25</v>
      </c>
      <c r="C35" s="53" t="s">
        <v>212</v>
      </c>
      <c r="D35" s="19">
        <v>181</v>
      </c>
      <c r="E35" s="19">
        <v>680.2</v>
      </c>
      <c r="F35" s="20">
        <f t="shared" si="4"/>
        <v>-0.73390179359012053</v>
      </c>
      <c r="G35" s="21">
        <v>34</v>
      </c>
      <c r="H35" s="22">
        <v>3</v>
      </c>
      <c r="I35" s="22">
        <f t="shared" si="3"/>
        <v>11.333333333333334</v>
      </c>
      <c r="J35" s="22">
        <v>1</v>
      </c>
      <c r="K35" s="21">
        <v>4</v>
      </c>
      <c r="L35" s="19">
        <v>17159.419999999998</v>
      </c>
      <c r="M35" s="21">
        <v>2328</v>
      </c>
      <c r="N35" s="23">
        <v>46108</v>
      </c>
      <c r="O35" s="29" t="s">
        <v>60</v>
      </c>
    </row>
    <row r="36" spans="1:15" s="26" customFormat="1" ht="24.9" customHeight="1">
      <c r="A36" s="22">
        <v>34</v>
      </c>
      <c r="B36" s="22">
        <v>45</v>
      </c>
      <c r="C36" s="53" t="s">
        <v>199</v>
      </c>
      <c r="D36" s="19">
        <v>167.75</v>
      </c>
      <c r="E36" s="19">
        <v>39.6</v>
      </c>
      <c r="F36" s="20">
        <f t="shared" si="4"/>
        <v>3.2361111111111112</v>
      </c>
      <c r="G36" s="21">
        <v>31</v>
      </c>
      <c r="H36" s="22">
        <v>2</v>
      </c>
      <c r="I36" s="22">
        <f t="shared" si="3"/>
        <v>15.5</v>
      </c>
      <c r="J36" s="21">
        <v>2</v>
      </c>
      <c r="K36" s="21">
        <v>5</v>
      </c>
      <c r="L36" s="19">
        <v>1311.6</v>
      </c>
      <c r="M36" s="21">
        <v>237</v>
      </c>
      <c r="N36" s="23">
        <v>46104</v>
      </c>
      <c r="O36" s="29" t="s">
        <v>47</v>
      </c>
    </row>
    <row r="37" spans="1:15" s="26" customFormat="1" ht="24.6" customHeight="1">
      <c r="A37" s="22">
        <v>35</v>
      </c>
      <c r="B37" s="22">
        <v>23</v>
      </c>
      <c r="C37" s="53" t="s">
        <v>190</v>
      </c>
      <c r="D37" s="19">
        <v>152</v>
      </c>
      <c r="E37" s="19">
        <v>709</v>
      </c>
      <c r="F37" s="20">
        <f t="shared" si="4"/>
        <v>-0.78561354019746121</v>
      </c>
      <c r="G37" s="21">
        <v>31</v>
      </c>
      <c r="H37" s="22" t="s">
        <v>53</v>
      </c>
      <c r="I37" s="22" t="s">
        <v>53</v>
      </c>
      <c r="J37" s="21">
        <v>2</v>
      </c>
      <c r="K37" s="21">
        <v>5</v>
      </c>
      <c r="L37" s="19">
        <v>22080</v>
      </c>
      <c r="M37" s="21">
        <v>4144</v>
      </c>
      <c r="N37" s="23">
        <v>46101</v>
      </c>
      <c r="O37" s="29" t="s">
        <v>46</v>
      </c>
    </row>
    <row r="38" spans="1:15" s="26" customFormat="1" ht="24.9" customHeight="1">
      <c r="A38" s="22">
        <v>36</v>
      </c>
      <c r="B38" s="22">
        <v>24</v>
      </c>
      <c r="C38" s="53" t="s">
        <v>246</v>
      </c>
      <c r="D38" s="19">
        <v>104</v>
      </c>
      <c r="E38" s="19">
        <v>693</v>
      </c>
      <c r="F38" s="20">
        <f t="shared" si="4"/>
        <v>-0.84992784992784998</v>
      </c>
      <c r="G38" s="21">
        <v>16</v>
      </c>
      <c r="H38" s="22">
        <v>8</v>
      </c>
      <c r="I38" s="22">
        <f>G38/H38</f>
        <v>2</v>
      </c>
      <c r="J38" s="21">
        <v>6</v>
      </c>
      <c r="K38" s="21">
        <v>2</v>
      </c>
      <c r="L38" s="19">
        <v>797</v>
      </c>
      <c r="M38" s="21">
        <v>163</v>
      </c>
      <c r="N38" s="23">
        <v>46122</v>
      </c>
      <c r="O38" s="29" t="s">
        <v>90</v>
      </c>
    </row>
    <row r="39" spans="1:15" s="26" customFormat="1" ht="24.9" customHeight="1">
      <c r="A39" s="22">
        <v>37</v>
      </c>
      <c r="B39" s="22">
        <v>38</v>
      </c>
      <c r="C39" s="53" t="s">
        <v>78</v>
      </c>
      <c r="D39" s="27">
        <v>93.55</v>
      </c>
      <c r="E39" s="19">
        <v>137.19999999999999</v>
      </c>
      <c r="F39" s="20">
        <f t="shared" si="4"/>
        <v>-0.3181486880466472</v>
      </c>
      <c r="G39" s="28">
        <v>11</v>
      </c>
      <c r="H39" s="58">
        <v>1</v>
      </c>
      <c r="I39" s="22">
        <f>G39/H39</f>
        <v>11</v>
      </c>
      <c r="J39" s="21">
        <v>1</v>
      </c>
      <c r="K39" s="21">
        <v>14</v>
      </c>
      <c r="L39" s="27">
        <v>152100.01999999999</v>
      </c>
      <c r="M39" s="28">
        <v>21066</v>
      </c>
      <c r="N39" s="23">
        <v>46038</v>
      </c>
      <c r="O39" s="29" t="s">
        <v>47</v>
      </c>
    </row>
    <row r="40" spans="1:15" s="26" customFormat="1" ht="24.9" customHeight="1">
      <c r="A40" s="22">
        <v>38</v>
      </c>
      <c r="B40" s="22">
        <v>29</v>
      </c>
      <c r="C40" s="53" t="s">
        <v>133</v>
      </c>
      <c r="D40" s="19">
        <v>80</v>
      </c>
      <c r="E40" s="19">
        <v>201</v>
      </c>
      <c r="F40" s="20" t="s">
        <v>53</v>
      </c>
      <c r="G40" s="21">
        <v>16</v>
      </c>
      <c r="H40" s="22">
        <v>1</v>
      </c>
      <c r="I40" s="22">
        <v>16</v>
      </c>
      <c r="J40" s="21">
        <v>1</v>
      </c>
      <c r="K40" s="21" t="s">
        <v>53</v>
      </c>
      <c r="L40" s="19">
        <v>73114.350000000006</v>
      </c>
      <c r="M40" s="21">
        <v>12609</v>
      </c>
      <c r="N40" s="23">
        <v>46066</v>
      </c>
      <c r="O40" s="29" t="s">
        <v>49</v>
      </c>
    </row>
    <row r="41" spans="1:15" s="26" customFormat="1" ht="24.9" customHeight="1">
      <c r="A41" s="22">
        <v>39</v>
      </c>
      <c r="B41" s="22">
        <v>33</v>
      </c>
      <c r="C41" s="53" t="s">
        <v>239</v>
      </c>
      <c r="D41" s="19">
        <v>77.19</v>
      </c>
      <c r="E41" s="19">
        <v>186.31</v>
      </c>
      <c r="F41" s="20">
        <f>(D41-E41)/E41</f>
        <v>-0.58569051580698839</v>
      </c>
      <c r="G41" s="21">
        <v>24</v>
      </c>
      <c r="H41" s="22">
        <v>1</v>
      </c>
      <c r="I41" s="22">
        <f>G41/H41</f>
        <v>24</v>
      </c>
      <c r="J41" s="21">
        <v>1</v>
      </c>
      <c r="K41" s="21" t="s">
        <v>53</v>
      </c>
      <c r="L41" s="19">
        <v>198431.99</v>
      </c>
      <c r="M41" s="21">
        <v>49578</v>
      </c>
      <c r="N41" s="23">
        <v>44659</v>
      </c>
      <c r="O41" s="29" t="s">
        <v>44</v>
      </c>
    </row>
    <row r="42" spans="1:15" s="26" customFormat="1" ht="24.9" customHeight="1">
      <c r="A42" s="22">
        <v>40</v>
      </c>
      <c r="B42" s="22">
        <v>22</v>
      </c>
      <c r="C42" s="53" t="s">
        <v>250</v>
      </c>
      <c r="D42" s="19">
        <v>68.5</v>
      </c>
      <c r="E42" s="19">
        <v>995.51</v>
      </c>
      <c r="F42" s="20">
        <f>(D42-E42)/E42</f>
        <v>-0.93119104780464279</v>
      </c>
      <c r="G42" s="21">
        <v>13</v>
      </c>
      <c r="H42" s="22">
        <v>10</v>
      </c>
      <c r="I42" s="22">
        <f>G42/H42</f>
        <v>1.3</v>
      </c>
      <c r="J42" s="21">
        <v>2</v>
      </c>
      <c r="K42" s="21">
        <v>2</v>
      </c>
      <c r="L42" s="19">
        <v>1064</v>
      </c>
      <c r="M42" s="21">
        <v>149</v>
      </c>
      <c r="N42" s="23">
        <v>46122</v>
      </c>
      <c r="O42" s="29" t="s">
        <v>168</v>
      </c>
    </row>
    <row r="43" spans="1:15" ht="24.9" customHeight="1">
      <c r="A43" s="22">
        <v>41</v>
      </c>
      <c r="B43" s="22">
        <v>46</v>
      </c>
      <c r="C43" s="53" t="s">
        <v>196</v>
      </c>
      <c r="D43" s="19">
        <v>59.5</v>
      </c>
      <c r="E43" s="19">
        <v>35</v>
      </c>
      <c r="F43" s="20">
        <f>(D43-E43)/E43</f>
        <v>0.7</v>
      </c>
      <c r="G43" s="21">
        <v>9</v>
      </c>
      <c r="H43" s="22">
        <v>1</v>
      </c>
      <c r="I43" s="22">
        <f>G43/H43</f>
        <v>9</v>
      </c>
      <c r="J43" s="21">
        <v>1</v>
      </c>
      <c r="K43" s="21">
        <v>5</v>
      </c>
      <c r="L43" s="19">
        <v>3310.4</v>
      </c>
      <c r="M43" s="21">
        <v>482</v>
      </c>
      <c r="N43" s="23">
        <v>46104</v>
      </c>
      <c r="O43" s="29" t="s">
        <v>47</v>
      </c>
    </row>
    <row r="44" spans="1:15" s="26" customFormat="1" ht="24.9" customHeight="1">
      <c r="A44" s="22">
        <v>42</v>
      </c>
      <c r="B44" s="22">
        <v>44</v>
      </c>
      <c r="C44" s="53" t="s">
        <v>186</v>
      </c>
      <c r="D44" s="19">
        <v>45</v>
      </c>
      <c r="E44" s="19">
        <v>40</v>
      </c>
      <c r="F44" s="20">
        <f>(D44-E44)/E44</f>
        <v>0.125</v>
      </c>
      <c r="G44" s="21">
        <v>11</v>
      </c>
      <c r="H44" s="22">
        <v>1</v>
      </c>
      <c r="I44" s="22">
        <f>G44/H44</f>
        <v>11</v>
      </c>
      <c r="J44" s="21">
        <v>1</v>
      </c>
      <c r="K44" s="21">
        <v>5</v>
      </c>
      <c r="L44" s="19">
        <v>20401.23</v>
      </c>
      <c r="M44" s="21">
        <v>3706</v>
      </c>
      <c r="N44" s="23">
        <v>46101</v>
      </c>
      <c r="O44" s="29" t="s">
        <v>44</v>
      </c>
    </row>
    <row r="45" spans="1:15" s="26" customFormat="1" ht="24.6" customHeight="1">
      <c r="A45" s="22">
        <v>43</v>
      </c>
      <c r="B45" s="22" t="s">
        <v>53</v>
      </c>
      <c r="C45" s="53" t="s">
        <v>95</v>
      </c>
      <c r="D45" s="19">
        <v>40.799999999999997</v>
      </c>
      <c r="E45" s="19" t="s">
        <v>53</v>
      </c>
      <c r="F45" s="20" t="s">
        <v>53</v>
      </c>
      <c r="G45" s="21">
        <v>8</v>
      </c>
      <c r="H45" s="22">
        <v>1</v>
      </c>
      <c r="I45" s="22">
        <f>G45/H45</f>
        <v>8</v>
      </c>
      <c r="J45" s="21">
        <v>1</v>
      </c>
      <c r="K45" s="21" t="s">
        <v>53</v>
      </c>
      <c r="L45" s="19">
        <v>704700.05</v>
      </c>
      <c r="M45" s="21">
        <v>86832</v>
      </c>
      <c r="N45" s="23">
        <v>46045</v>
      </c>
      <c r="O45" s="29" t="s">
        <v>44</v>
      </c>
    </row>
    <row r="46" spans="1:15" s="26" customFormat="1" ht="24.9" customHeight="1">
      <c r="A46" s="22">
        <v>44</v>
      </c>
      <c r="B46" s="22" t="s">
        <v>51</v>
      </c>
      <c r="C46" s="53" t="s">
        <v>206</v>
      </c>
      <c r="D46" s="19">
        <v>33</v>
      </c>
      <c r="E46" s="19" t="s">
        <v>53</v>
      </c>
      <c r="F46" s="20" t="s">
        <v>53</v>
      </c>
      <c r="G46" s="21">
        <v>5</v>
      </c>
      <c r="H46" s="22">
        <v>1</v>
      </c>
      <c r="I46" s="22">
        <v>5</v>
      </c>
      <c r="J46" s="21">
        <v>1</v>
      </c>
      <c r="K46" s="21" t="s">
        <v>53</v>
      </c>
      <c r="L46" s="19">
        <v>279.86</v>
      </c>
      <c r="M46" s="21">
        <v>56</v>
      </c>
      <c r="N46" s="23">
        <v>46104</v>
      </c>
      <c r="O46" s="29" t="s">
        <v>47</v>
      </c>
    </row>
    <row r="47" spans="1:15" s="26" customFormat="1" ht="24.9" customHeight="1">
      <c r="A47" s="22">
        <v>45</v>
      </c>
      <c r="B47" s="22">
        <v>31</v>
      </c>
      <c r="C47" s="53" t="s">
        <v>198</v>
      </c>
      <c r="D47" s="19">
        <v>26</v>
      </c>
      <c r="E47" s="19">
        <v>195.55</v>
      </c>
      <c r="F47" s="20">
        <f>(D47-E47)/E47</f>
        <v>-0.8670416773203784</v>
      </c>
      <c r="G47" s="21">
        <v>4</v>
      </c>
      <c r="H47" s="22">
        <v>1</v>
      </c>
      <c r="I47" s="22">
        <f>G47/H47</f>
        <v>4</v>
      </c>
      <c r="J47" s="21">
        <v>1</v>
      </c>
      <c r="K47" s="21">
        <v>5</v>
      </c>
      <c r="L47" s="19">
        <v>5185.1399999999994</v>
      </c>
      <c r="M47" s="21">
        <v>739</v>
      </c>
      <c r="N47" s="23">
        <v>46104</v>
      </c>
      <c r="O47" s="29" t="s">
        <v>47</v>
      </c>
    </row>
    <row r="48" spans="1:15" s="26" customFormat="1" ht="24.9" customHeight="1">
      <c r="A48" s="22">
        <v>46</v>
      </c>
      <c r="B48" s="22">
        <v>34</v>
      </c>
      <c r="C48" s="53" t="s">
        <v>227</v>
      </c>
      <c r="D48" s="19">
        <v>22.8</v>
      </c>
      <c r="E48" s="19">
        <v>164.65</v>
      </c>
      <c r="F48" s="20">
        <f>(D48-E48)/E48</f>
        <v>-0.8615244457941087</v>
      </c>
      <c r="G48" s="21">
        <v>5</v>
      </c>
      <c r="H48" s="22">
        <v>1</v>
      </c>
      <c r="I48" s="22">
        <f>G48/H48</f>
        <v>5</v>
      </c>
      <c r="J48" s="21">
        <v>1</v>
      </c>
      <c r="K48" s="21" t="s">
        <v>53</v>
      </c>
      <c r="L48" s="19">
        <v>1156.3499999999999</v>
      </c>
      <c r="M48" s="21">
        <v>206</v>
      </c>
      <c r="N48" s="23">
        <v>46108</v>
      </c>
      <c r="O48" s="29" t="s">
        <v>228</v>
      </c>
    </row>
    <row r="49" spans="1:19" ht="24.9" customHeight="1">
      <c r="A49" s="22">
        <v>47</v>
      </c>
      <c r="B49" s="22" t="s">
        <v>53</v>
      </c>
      <c r="C49" s="53" t="s">
        <v>200</v>
      </c>
      <c r="D49" s="19">
        <v>17.899999999999999</v>
      </c>
      <c r="E49" s="19" t="s">
        <v>53</v>
      </c>
      <c r="F49" s="20" t="s">
        <v>53</v>
      </c>
      <c r="G49" s="21">
        <v>2</v>
      </c>
      <c r="H49" s="22">
        <v>1</v>
      </c>
      <c r="I49" s="22">
        <v>2</v>
      </c>
      <c r="J49" s="21">
        <v>1</v>
      </c>
      <c r="K49" s="21" t="s">
        <v>53</v>
      </c>
      <c r="L49" s="19">
        <v>85.300000000000011</v>
      </c>
      <c r="M49" s="21">
        <v>12</v>
      </c>
      <c r="N49" s="23">
        <v>46104</v>
      </c>
      <c r="O49" s="29" t="s">
        <v>235</v>
      </c>
    </row>
    <row r="50" spans="1:19" s="26" customFormat="1" ht="24.9" customHeight="1">
      <c r="A50" s="22">
        <v>48</v>
      </c>
      <c r="B50" s="22" t="s">
        <v>53</v>
      </c>
      <c r="C50" s="53" t="s">
        <v>98</v>
      </c>
      <c r="D50" s="19">
        <v>9.1</v>
      </c>
      <c r="E50" s="19" t="s">
        <v>53</v>
      </c>
      <c r="F50" s="20" t="s">
        <v>53</v>
      </c>
      <c r="G50" s="21">
        <v>2</v>
      </c>
      <c r="H50" s="22">
        <v>1</v>
      </c>
      <c r="I50" s="22">
        <f>G50/H50</f>
        <v>2</v>
      </c>
      <c r="J50" s="21">
        <v>1</v>
      </c>
      <c r="K50" s="21" t="s">
        <v>53</v>
      </c>
      <c r="L50" s="19">
        <v>159968.1</v>
      </c>
      <c r="M50" s="21">
        <v>22199</v>
      </c>
      <c r="N50" s="23">
        <v>46045</v>
      </c>
      <c r="O50" s="29" t="s">
        <v>88</v>
      </c>
    </row>
    <row r="51" spans="1:19" s="26" customFormat="1" ht="24.9" customHeight="1">
      <c r="A51" s="22">
        <v>49</v>
      </c>
      <c r="B51" s="22" t="s">
        <v>53</v>
      </c>
      <c r="C51" s="53" t="s">
        <v>261</v>
      </c>
      <c r="D51" s="19">
        <v>8.4</v>
      </c>
      <c r="E51" s="19" t="s">
        <v>53</v>
      </c>
      <c r="F51" s="20" t="s">
        <v>53</v>
      </c>
      <c r="G51" s="21">
        <v>2</v>
      </c>
      <c r="H51" s="22">
        <v>1</v>
      </c>
      <c r="I51" s="22">
        <f>G51/H51</f>
        <v>2</v>
      </c>
      <c r="J51" s="21">
        <v>1</v>
      </c>
      <c r="K51" s="21" t="s">
        <v>53</v>
      </c>
      <c r="L51" s="19">
        <v>89416.46</v>
      </c>
      <c r="M51" s="21">
        <v>16596</v>
      </c>
      <c r="N51" s="23">
        <v>45947</v>
      </c>
      <c r="O51" s="29" t="s">
        <v>44</v>
      </c>
    </row>
    <row r="52" spans="1:19" ht="24.9" customHeight="1">
      <c r="A52" s="22">
        <v>50</v>
      </c>
      <c r="B52" s="22" t="s">
        <v>53</v>
      </c>
      <c r="C52" s="53" t="s">
        <v>263</v>
      </c>
      <c r="D52" s="19">
        <v>4.2</v>
      </c>
      <c r="E52" s="19" t="s">
        <v>53</v>
      </c>
      <c r="F52" s="20" t="s">
        <v>53</v>
      </c>
      <c r="G52" s="21">
        <v>1</v>
      </c>
      <c r="H52" s="22">
        <v>1</v>
      </c>
      <c r="I52" s="22">
        <f>G52/H52</f>
        <v>1</v>
      </c>
      <c r="J52" s="21">
        <v>1</v>
      </c>
      <c r="K52" s="21" t="s">
        <v>53</v>
      </c>
      <c r="L52" s="19">
        <v>52.230000000000004</v>
      </c>
      <c r="M52" s="21">
        <v>8</v>
      </c>
      <c r="N52" s="23">
        <v>46104</v>
      </c>
      <c r="O52" s="29" t="s">
        <v>47</v>
      </c>
    </row>
    <row r="53" spans="1:19" ht="24.9" customHeight="1">
      <c r="A53" s="55"/>
      <c r="B53" s="34"/>
      <c r="C53" s="35" t="s">
        <v>265</v>
      </c>
      <c r="D53" s="36">
        <f>SUBTOTAL(109,Table1324567891011121314151617[Pajamos 
(GBO)])</f>
        <v>326183.35000000003</v>
      </c>
      <c r="E53" s="37" t="s">
        <v>260</v>
      </c>
      <c r="F53" s="38">
        <f>(D53-E53)/E53</f>
        <v>-0.16968733135799444</v>
      </c>
      <c r="G53" s="39">
        <f>SUBTOTAL(109,Table1324567891011121314151617[Žiūrovų sk. 
(ADM)])</f>
        <v>48103</v>
      </c>
      <c r="H53" s="55"/>
      <c r="I53" s="41"/>
      <c r="J53" s="40"/>
      <c r="K53" s="40"/>
      <c r="L53" s="47"/>
      <c r="M53" s="40"/>
      <c r="N53" s="42"/>
      <c r="O53" s="50" t="s">
        <v>15</v>
      </c>
    </row>
    <row r="54" spans="1:19">
      <c r="F54" s="3"/>
      <c r="L54" s="2"/>
    </row>
    <row r="55" spans="1:19">
      <c r="F55" s="3"/>
      <c r="L55" s="2"/>
    </row>
    <row r="56" spans="1:19">
      <c r="F56" s="3"/>
      <c r="L56" s="2"/>
    </row>
    <row r="57" spans="1:19">
      <c r="F57" s="3"/>
      <c r="L57" s="2"/>
    </row>
    <row r="58" spans="1:19">
      <c r="F58" s="3"/>
      <c r="L58" s="2"/>
    </row>
    <row r="59" spans="1:19">
      <c r="F59" s="3"/>
      <c r="L59" s="2"/>
    </row>
    <row r="60" spans="1:19">
      <c r="F60" s="3"/>
      <c r="L60" s="2"/>
    </row>
    <row r="61" spans="1:19">
      <c r="F61" s="3"/>
      <c r="L61" s="2"/>
    </row>
    <row r="62" spans="1:19">
      <c r="F62" s="3"/>
      <c r="L62" s="2"/>
    </row>
    <row r="63" spans="1:19" s="46" customFormat="1">
      <c r="A63" s="56"/>
      <c r="B63" s="1"/>
      <c r="C63" s="1"/>
      <c r="D63" s="44"/>
      <c r="E63" s="44"/>
      <c r="F63" s="3"/>
      <c r="H63" s="56"/>
      <c r="I63" s="1"/>
      <c r="L63" s="2"/>
      <c r="N63" s="49"/>
      <c r="O63" s="51"/>
      <c r="P63" s="1"/>
      <c r="Q63" s="1"/>
      <c r="R63" s="1"/>
      <c r="S63" s="1"/>
    </row>
    <row r="64" spans="1:19" s="46" customFormat="1">
      <c r="A64" s="56"/>
      <c r="B64" s="1"/>
      <c r="C64" s="1"/>
      <c r="D64" s="44"/>
      <c r="E64" s="44"/>
      <c r="F64" s="3"/>
      <c r="H64" s="56"/>
      <c r="I64" s="1"/>
      <c r="L64" s="2"/>
      <c r="N64" s="49"/>
      <c r="O64" s="51"/>
      <c r="P64" s="1"/>
      <c r="Q64" s="1"/>
      <c r="R64" s="1"/>
      <c r="S64" s="1"/>
    </row>
    <row r="65" spans="1:19" s="46" customFormat="1">
      <c r="A65" s="56"/>
      <c r="B65" s="1"/>
      <c r="C65" s="1"/>
      <c r="D65" s="44"/>
      <c r="E65" s="44"/>
      <c r="F65" s="3"/>
      <c r="H65" s="56"/>
      <c r="I65" s="1"/>
      <c r="L65" s="2"/>
      <c r="N65" s="49"/>
      <c r="O65" s="51"/>
      <c r="P65" s="1"/>
      <c r="Q65" s="1"/>
      <c r="R65" s="1"/>
      <c r="S65" s="1"/>
    </row>
    <row r="66" spans="1:19" s="46" customFormat="1">
      <c r="A66" s="56"/>
      <c r="B66" s="1"/>
      <c r="C66" s="1"/>
      <c r="D66" s="44"/>
      <c r="E66" s="44"/>
      <c r="F66" s="3"/>
      <c r="H66" s="56"/>
      <c r="I66" s="1"/>
      <c r="L66" s="2"/>
      <c r="N66" s="49"/>
      <c r="O66" s="51"/>
      <c r="P66" s="1"/>
      <c r="Q66" s="1"/>
      <c r="R66" s="1"/>
      <c r="S66" s="1"/>
    </row>
    <row r="67" spans="1:19" s="46" customFormat="1">
      <c r="A67" s="56"/>
      <c r="B67" s="1"/>
      <c r="C67" s="1"/>
      <c r="D67" s="44"/>
      <c r="E67" s="44"/>
      <c r="F67" s="3"/>
      <c r="H67" s="56"/>
      <c r="I67" s="1"/>
      <c r="L67" s="44"/>
      <c r="N67" s="49"/>
      <c r="O67" s="51"/>
      <c r="P67" s="1"/>
      <c r="Q67" s="1"/>
      <c r="R67" s="1"/>
      <c r="S67" s="1"/>
    </row>
    <row r="68" spans="1:19" s="46" customFormat="1">
      <c r="A68" s="56"/>
      <c r="B68" s="1"/>
      <c r="C68" s="1"/>
      <c r="D68" s="44"/>
      <c r="E68" s="44"/>
      <c r="F68" s="3"/>
      <c r="H68" s="56"/>
      <c r="I68" s="1"/>
      <c r="L68" s="44"/>
      <c r="N68" s="49"/>
      <c r="O68" s="51"/>
      <c r="P68" s="1"/>
      <c r="Q68" s="1"/>
      <c r="R68" s="1"/>
      <c r="S68" s="1"/>
    </row>
    <row r="69" spans="1:19" s="46" customFormat="1">
      <c r="A69" s="56"/>
      <c r="B69" s="1"/>
      <c r="C69" s="1"/>
      <c r="D69" s="44"/>
      <c r="E69" s="44"/>
      <c r="F69" s="3"/>
      <c r="H69" s="56"/>
      <c r="I69" s="1"/>
      <c r="L69" s="44"/>
      <c r="N69" s="49"/>
      <c r="O69" s="51"/>
      <c r="P69" s="1"/>
      <c r="Q69" s="1"/>
      <c r="R69" s="1"/>
      <c r="S69" s="1"/>
    </row>
    <row r="70" spans="1:19" s="46" customFormat="1">
      <c r="A70" s="56"/>
      <c r="B70" s="1"/>
      <c r="C70" s="1"/>
      <c r="D70" s="44"/>
      <c r="E70" s="44"/>
      <c r="F70" s="3"/>
      <c r="H70" s="56"/>
      <c r="I70" s="1"/>
      <c r="L70" s="44"/>
      <c r="N70" s="49"/>
      <c r="O70" s="51"/>
      <c r="P70" s="1"/>
      <c r="Q70" s="1"/>
      <c r="R70" s="1"/>
      <c r="S70" s="1"/>
    </row>
    <row r="71" spans="1:19"/>
    <row r="72" spans="1:19"/>
    <row r="73" spans="1:19"/>
    <row r="74" spans="1:19"/>
    <row r="75" spans="1:19"/>
    <row r="76" spans="1:19"/>
    <row r="77" spans="1:19"/>
    <row r="78" spans="1:19"/>
    <row r="79" spans="1:19"/>
    <row r="80" spans="1:19" s="56" customFormat="1">
      <c r="B80" s="1"/>
      <c r="C80" s="1"/>
      <c r="D80" s="44"/>
      <c r="E80" s="44"/>
      <c r="F80" s="1"/>
      <c r="G80" s="46"/>
      <c r="I80" s="1"/>
      <c r="J80" s="46"/>
      <c r="K80" s="46"/>
      <c r="L80" s="44"/>
      <c r="M80" s="46"/>
      <c r="N80" s="49"/>
      <c r="O80" s="51"/>
      <c r="P80" s="1"/>
      <c r="Q80" s="1"/>
      <c r="R80" s="1"/>
      <c r="S80" s="1"/>
    </row>
    <row r="81" spans="2:19" s="56" customFormat="1">
      <c r="B81" s="1"/>
      <c r="C81" s="1"/>
      <c r="D81" s="44"/>
      <c r="E81" s="44"/>
      <c r="F81" s="1"/>
      <c r="G81" s="46"/>
      <c r="I81" s="1"/>
      <c r="J81" s="46"/>
      <c r="K81" s="46"/>
      <c r="L81" s="44"/>
      <c r="M81" s="46"/>
      <c r="N81" s="49"/>
      <c r="O81" s="51"/>
      <c r="P81" s="1"/>
      <c r="Q81" s="1"/>
      <c r="R81" s="1"/>
      <c r="S81" s="1"/>
    </row>
    <row r="82" spans="2:19" s="56" customFormat="1">
      <c r="B82" s="1"/>
      <c r="C82" s="1"/>
      <c r="D82" s="44"/>
      <c r="E82" s="44"/>
      <c r="F82" s="1"/>
      <c r="G82" s="46"/>
      <c r="I82" s="1"/>
      <c r="J82" s="46"/>
      <c r="K82" s="46"/>
      <c r="L82" s="44"/>
      <c r="M82" s="46"/>
      <c r="N82" s="49"/>
      <c r="O82" s="51"/>
      <c r="P82" s="1"/>
      <c r="Q82" s="1"/>
      <c r="R82" s="1"/>
      <c r="S82" s="1"/>
    </row>
    <row r="83" spans="2:19" s="56" customFormat="1">
      <c r="B83" s="1"/>
      <c r="C83" s="1"/>
      <c r="D83" s="44"/>
      <c r="E83" s="44"/>
      <c r="F83" s="1"/>
      <c r="G83" s="46"/>
      <c r="I83" s="1"/>
      <c r="J83" s="46"/>
      <c r="K83" s="46"/>
      <c r="L83" s="44"/>
      <c r="M83" s="46"/>
      <c r="N83" s="49"/>
      <c r="O83" s="51"/>
      <c r="P83" s="1"/>
      <c r="Q83" s="1"/>
      <c r="R83" s="1"/>
      <c r="S83" s="1"/>
    </row>
    <row r="84" spans="2:19" s="56" customFormat="1">
      <c r="B84" s="1"/>
      <c r="C84" s="1"/>
      <c r="D84" s="44"/>
      <c r="E84" s="44"/>
      <c r="F84" s="1"/>
      <c r="G84" s="46"/>
      <c r="I84" s="1"/>
      <c r="J84" s="46"/>
      <c r="K84" s="46"/>
      <c r="L84" s="44"/>
      <c r="M84" s="46"/>
      <c r="N84" s="49"/>
      <c r="O84" s="51"/>
      <c r="P84" s="1"/>
      <c r="Q84" s="1"/>
      <c r="R84" s="1"/>
      <c r="S84" s="1"/>
    </row>
    <row r="85" spans="2:19" s="56" customFormat="1">
      <c r="B85" s="1"/>
      <c r="C85" s="1"/>
      <c r="D85" s="44"/>
      <c r="E85" s="44"/>
      <c r="F85" s="1"/>
      <c r="G85" s="46"/>
      <c r="I85" s="1"/>
      <c r="J85" s="46"/>
      <c r="K85" s="46"/>
      <c r="L85" s="44"/>
      <c r="M85" s="46"/>
      <c r="N85" s="49"/>
      <c r="O85" s="51"/>
      <c r="P85" s="1"/>
      <c r="Q85" s="1"/>
      <c r="R85" s="1"/>
      <c r="S85" s="1"/>
    </row>
    <row r="86" spans="2:19" s="56" customFormat="1">
      <c r="B86" s="1"/>
      <c r="C86" s="1"/>
      <c r="D86" s="44"/>
      <c r="E86" s="44"/>
      <c r="F86" s="1"/>
      <c r="G86" s="46"/>
      <c r="I86" s="1"/>
      <c r="J86" s="46"/>
      <c r="K86" s="46"/>
      <c r="L86" s="44"/>
      <c r="M86" s="46"/>
      <c r="N86" s="49"/>
      <c r="O86" s="51"/>
      <c r="P86" s="1"/>
      <c r="Q86" s="1"/>
      <c r="R86" s="1"/>
      <c r="S86" s="1"/>
    </row>
    <row r="87" spans="2:19" s="56" customFormat="1">
      <c r="B87" s="1"/>
      <c r="C87" s="1"/>
      <c r="D87" s="44"/>
      <c r="E87" s="44"/>
      <c r="F87" s="1"/>
      <c r="G87" s="46"/>
      <c r="I87" s="1"/>
      <c r="J87" s="46"/>
      <c r="K87" s="46"/>
      <c r="L87" s="44"/>
      <c r="M87" s="46"/>
      <c r="N87" s="49"/>
      <c r="O87" s="51"/>
      <c r="P87" s="1"/>
      <c r="Q87" s="1"/>
      <c r="R87" s="1"/>
      <c r="S87" s="1"/>
    </row>
    <row r="88" spans="2:19" s="56" customFormat="1">
      <c r="B88" s="1"/>
      <c r="C88" s="1"/>
      <c r="D88" s="44"/>
      <c r="E88" s="44"/>
      <c r="F88" s="1"/>
      <c r="G88" s="46"/>
      <c r="I88" s="1"/>
      <c r="J88" s="46"/>
      <c r="K88" s="46"/>
      <c r="L88" s="44"/>
      <c r="M88" s="46"/>
      <c r="N88" s="49"/>
      <c r="O88" s="51"/>
      <c r="P88" s="1"/>
      <c r="Q88" s="1"/>
      <c r="R88" s="1"/>
      <c r="S88" s="1"/>
    </row>
    <row r="89" spans="2:19" s="56" customFormat="1">
      <c r="B89" s="1"/>
      <c r="C89" s="1"/>
      <c r="D89" s="44"/>
      <c r="E89" s="44"/>
      <c r="F89" s="1"/>
      <c r="G89" s="46"/>
      <c r="I89" s="1"/>
      <c r="J89" s="46"/>
      <c r="K89" s="46"/>
      <c r="L89" s="44"/>
      <c r="M89" s="46"/>
      <c r="N89" s="49"/>
      <c r="O89" s="51"/>
      <c r="P89" s="1"/>
      <c r="Q89" s="1"/>
      <c r="R89" s="1"/>
      <c r="S89" s="1"/>
    </row>
    <row r="90" spans="2:19" s="56" customFormat="1">
      <c r="B90" s="1"/>
      <c r="C90" s="1"/>
      <c r="D90" s="44"/>
      <c r="E90" s="44"/>
      <c r="F90" s="1"/>
      <c r="G90" s="46"/>
      <c r="I90" s="1"/>
      <c r="J90" s="46"/>
      <c r="K90" s="46"/>
      <c r="L90" s="44"/>
      <c r="M90" s="46"/>
      <c r="N90" s="49"/>
      <c r="O90" s="51"/>
      <c r="P90" s="1"/>
      <c r="Q90" s="1"/>
      <c r="R90" s="1"/>
      <c r="S90" s="1"/>
    </row>
    <row r="91" spans="2:19" s="56" customFormat="1">
      <c r="B91" s="1"/>
      <c r="C91" s="1"/>
      <c r="D91" s="44"/>
      <c r="E91" s="44"/>
      <c r="F91" s="1"/>
      <c r="G91" s="46"/>
      <c r="I91" s="1"/>
      <c r="J91" s="46"/>
      <c r="K91" s="46"/>
      <c r="L91" s="44"/>
      <c r="M91" s="46"/>
      <c r="N91" s="49"/>
      <c r="O91" s="51"/>
      <c r="P91" s="1"/>
      <c r="Q91" s="1"/>
      <c r="R91" s="1"/>
      <c r="S91" s="1"/>
    </row>
    <row r="92" spans="2:19" s="56" customFormat="1">
      <c r="B92" s="1"/>
      <c r="C92" s="1"/>
      <c r="D92" s="44"/>
      <c r="E92" s="44"/>
      <c r="F92" s="1"/>
      <c r="G92" s="46"/>
      <c r="I92" s="1"/>
      <c r="J92" s="46"/>
      <c r="K92" s="46"/>
      <c r="L92" s="44"/>
      <c r="M92" s="46"/>
      <c r="N92" s="49"/>
      <c r="O92" s="51"/>
      <c r="P92" s="1"/>
      <c r="Q92" s="1"/>
      <c r="R92" s="1"/>
      <c r="S92" s="1"/>
    </row>
    <row r="93" spans="2:19" s="56" customFormat="1">
      <c r="B93" s="1"/>
      <c r="C93" s="1"/>
      <c r="D93" s="44"/>
      <c r="E93" s="44"/>
      <c r="F93" s="1"/>
      <c r="G93" s="46"/>
      <c r="I93" s="1"/>
      <c r="J93" s="46"/>
      <c r="K93" s="46"/>
      <c r="L93" s="44"/>
      <c r="M93" s="46"/>
      <c r="N93" s="49"/>
      <c r="O93" s="51"/>
      <c r="P93" s="1"/>
      <c r="Q93" s="1"/>
      <c r="R93" s="1"/>
      <c r="S93" s="1"/>
    </row>
    <row r="94" spans="2:19" s="56" customFormat="1">
      <c r="B94" s="1"/>
      <c r="C94" s="1"/>
      <c r="D94" s="44"/>
      <c r="E94" s="44"/>
      <c r="F94" s="1"/>
      <c r="G94" s="46"/>
      <c r="I94" s="1"/>
      <c r="J94" s="46"/>
      <c r="K94" s="46"/>
      <c r="L94" s="44"/>
      <c r="M94" s="46"/>
      <c r="N94" s="49"/>
      <c r="O94" s="51"/>
      <c r="P94" s="1"/>
      <c r="Q94" s="1"/>
      <c r="R94" s="1"/>
      <c r="S94" s="1"/>
    </row>
    <row r="95" spans="2:19" s="56" customFormat="1">
      <c r="B95" s="1"/>
      <c r="C95" s="1"/>
      <c r="D95" s="44"/>
      <c r="E95" s="44"/>
      <c r="F95" s="1"/>
      <c r="G95" s="46"/>
      <c r="I95" s="1"/>
      <c r="J95" s="46"/>
      <c r="K95" s="46"/>
      <c r="L95" s="44"/>
      <c r="M95" s="46"/>
      <c r="N95" s="49"/>
      <c r="O95" s="51"/>
      <c r="P95" s="1"/>
      <c r="Q95" s="1"/>
      <c r="R95" s="1"/>
      <c r="S95" s="1"/>
    </row>
    <row r="96" spans="2:19" s="56" customFormat="1">
      <c r="B96" s="1"/>
      <c r="C96" s="1"/>
      <c r="D96" s="44"/>
      <c r="E96" s="44"/>
      <c r="F96" s="1"/>
      <c r="G96" s="46"/>
      <c r="I96" s="1"/>
      <c r="J96" s="46"/>
      <c r="K96" s="46"/>
      <c r="L96" s="44"/>
      <c r="M96" s="46"/>
      <c r="N96" s="49"/>
      <c r="O96" s="51"/>
      <c r="P96" s="1"/>
      <c r="Q96" s="1"/>
      <c r="R96" s="1"/>
      <c r="S96" s="1"/>
    </row>
    <row r="97" spans="2:19" s="56" customFormat="1">
      <c r="B97" s="1"/>
      <c r="C97" s="1"/>
      <c r="D97" s="44"/>
      <c r="E97" s="44"/>
      <c r="F97" s="1"/>
      <c r="G97" s="46"/>
      <c r="I97" s="1"/>
      <c r="J97" s="46"/>
      <c r="K97" s="46"/>
      <c r="L97" s="44"/>
      <c r="M97" s="46"/>
      <c r="N97" s="49"/>
      <c r="O97" s="51"/>
      <c r="P97" s="1"/>
      <c r="Q97" s="1"/>
      <c r="R97" s="1"/>
      <c r="S97" s="1"/>
    </row>
    <row r="98" spans="2:19" s="56" customFormat="1">
      <c r="B98" s="1"/>
      <c r="C98" s="1"/>
      <c r="D98" s="44"/>
      <c r="E98" s="44"/>
      <c r="F98" s="1"/>
      <c r="G98" s="46"/>
      <c r="I98" s="1"/>
      <c r="J98" s="46"/>
      <c r="K98" s="46"/>
      <c r="L98" s="44"/>
      <c r="M98" s="46"/>
      <c r="N98" s="49"/>
      <c r="O98" s="51"/>
      <c r="P98" s="1"/>
      <c r="Q98" s="1"/>
      <c r="R98" s="1"/>
      <c r="S98" s="1"/>
    </row>
    <row r="99" spans="2:19" s="56" customFormat="1">
      <c r="B99" s="1"/>
      <c r="C99" s="1"/>
      <c r="D99" s="44"/>
      <c r="E99" s="44"/>
      <c r="F99" s="1"/>
      <c r="G99" s="46"/>
      <c r="I99" s="1"/>
      <c r="J99" s="46"/>
      <c r="K99" s="46"/>
      <c r="L99" s="44"/>
      <c r="M99" s="46"/>
      <c r="N99" s="49"/>
      <c r="O99" s="51"/>
      <c r="P99" s="1"/>
      <c r="Q99" s="1"/>
      <c r="R99" s="1"/>
      <c r="S99" s="1"/>
    </row>
    <row r="100" spans="2:19" s="56" customFormat="1">
      <c r="B100" s="1"/>
      <c r="C100" s="1"/>
      <c r="D100" s="44"/>
      <c r="E100" s="44"/>
      <c r="F100" s="1"/>
      <c r="G100" s="46"/>
      <c r="I100" s="1"/>
      <c r="J100" s="46"/>
      <c r="K100" s="46"/>
      <c r="L100" s="44"/>
      <c r="M100" s="46"/>
      <c r="N100" s="49"/>
      <c r="O100" s="51"/>
      <c r="P100" s="1"/>
      <c r="Q100" s="1"/>
      <c r="R100" s="1"/>
      <c r="S100" s="1"/>
    </row>
    <row r="101" spans="2:19" s="56" customFormat="1">
      <c r="B101" s="1"/>
      <c r="C101" s="1"/>
      <c r="D101" s="44"/>
      <c r="E101" s="44"/>
      <c r="F101" s="1"/>
      <c r="G101" s="46"/>
      <c r="I101" s="1"/>
      <c r="J101" s="46"/>
      <c r="K101" s="46"/>
      <c r="L101" s="44"/>
      <c r="M101" s="46"/>
      <c r="N101" s="49"/>
      <c r="O101" s="51"/>
      <c r="P101" s="1"/>
      <c r="Q101" s="1"/>
      <c r="R101" s="1"/>
      <c r="S101" s="1"/>
    </row>
    <row r="102" spans="2:19" s="56" customFormat="1">
      <c r="B102" s="1"/>
      <c r="C102" s="1"/>
      <c r="D102" s="44"/>
      <c r="E102" s="44"/>
      <c r="F102" s="1"/>
      <c r="G102" s="46"/>
      <c r="I102" s="1"/>
      <c r="J102" s="46"/>
      <c r="K102" s="46"/>
      <c r="L102" s="44"/>
      <c r="M102" s="46"/>
      <c r="N102" s="49"/>
      <c r="O102" s="51"/>
      <c r="P102" s="1"/>
      <c r="Q102" s="1"/>
      <c r="R102" s="1"/>
      <c r="S102" s="1"/>
    </row>
    <row r="103" spans="2:19" s="56" customFormat="1">
      <c r="B103" s="1"/>
      <c r="C103" s="1"/>
      <c r="D103" s="44"/>
      <c r="E103" s="44"/>
      <c r="F103" s="1"/>
      <c r="G103" s="46"/>
      <c r="I103" s="1"/>
      <c r="J103" s="46"/>
      <c r="K103" s="46"/>
      <c r="L103" s="44"/>
      <c r="M103" s="46"/>
      <c r="N103" s="49"/>
      <c r="O103" s="51"/>
      <c r="P103" s="1"/>
      <c r="Q103" s="1"/>
      <c r="R103" s="1"/>
      <c r="S103" s="1"/>
    </row>
    <row r="104" spans="2:19" s="56" customFormat="1">
      <c r="B104" s="1"/>
      <c r="C104" s="1"/>
      <c r="D104" s="44"/>
      <c r="E104" s="44"/>
      <c r="F104" s="1"/>
      <c r="G104" s="46"/>
      <c r="I104" s="1"/>
      <c r="J104" s="46"/>
      <c r="K104" s="46"/>
      <c r="L104" s="44"/>
      <c r="M104" s="46"/>
      <c r="N104" s="49"/>
      <c r="O104" s="51"/>
      <c r="P104" s="1"/>
      <c r="Q104" s="1"/>
      <c r="R104" s="1"/>
      <c r="S104" s="1"/>
    </row>
    <row r="105" spans="2:19" s="56" customFormat="1">
      <c r="B105" s="1"/>
      <c r="C105" s="1"/>
      <c r="D105" s="44"/>
      <c r="E105" s="44"/>
      <c r="F105" s="1"/>
      <c r="G105" s="46"/>
      <c r="I105" s="1"/>
      <c r="J105" s="46"/>
      <c r="K105" s="46"/>
      <c r="L105" s="44"/>
      <c r="M105" s="46"/>
      <c r="N105" s="49"/>
      <c r="O105" s="51"/>
      <c r="P105" s="1"/>
      <c r="Q105" s="1"/>
      <c r="R105" s="1"/>
      <c r="S105" s="1"/>
    </row>
    <row r="106" spans="2:19" s="56" customFormat="1">
      <c r="B106" s="1"/>
      <c r="C106" s="1"/>
      <c r="D106" s="44"/>
      <c r="E106" s="44"/>
      <c r="F106" s="1"/>
      <c r="G106" s="46"/>
      <c r="I106" s="1"/>
      <c r="J106" s="46"/>
      <c r="K106" s="46"/>
      <c r="L106" s="44"/>
      <c r="M106" s="46"/>
      <c r="N106" s="49"/>
      <c r="O106" s="51"/>
      <c r="P106" s="1"/>
      <c r="Q106" s="1"/>
      <c r="R106" s="1"/>
      <c r="S106" s="1"/>
    </row>
    <row r="107" spans="2:19" s="56" customFormat="1">
      <c r="B107" s="1"/>
      <c r="C107" s="1"/>
      <c r="D107" s="44"/>
      <c r="E107" s="44"/>
      <c r="F107" s="1"/>
      <c r="G107" s="46"/>
      <c r="I107" s="1"/>
      <c r="J107" s="46"/>
      <c r="K107" s="46"/>
      <c r="L107" s="44"/>
      <c r="M107" s="46"/>
      <c r="N107" s="49"/>
      <c r="O107" s="51"/>
      <c r="P107" s="1"/>
      <c r="Q107" s="1"/>
      <c r="R107" s="1"/>
      <c r="S107" s="1"/>
    </row>
    <row r="108" spans="2:19" s="56" customFormat="1">
      <c r="B108" s="1"/>
      <c r="C108" s="1"/>
      <c r="D108" s="44"/>
      <c r="E108" s="44"/>
      <c r="F108" s="1"/>
      <c r="G108" s="46"/>
      <c r="I108" s="1"/>
      <c r="J108" s="46"/>
      <c r="K108" s="46"/>
      <c r="L108" s="44"/>
      <c r="M108" s="46"/>
      <c r="N108" s="49"/>
      <c r="O108" s="51"/>
      <c r="P108" s="1"/>
      <c r="Q108" s="1"/>
      <c r="R108" s="1"/>
      <c r="S108" s="1"/>
    </row>
    <row r="109" spans="2:19" s="56" customFormat="1">
      <c r="B109" s="1"/>
      <c r="C109" s="1"/>
      <c r="D109" s="44"/>
      <c r="E109" s="44"/>
      <c r="F109" s="1"/>
      <c r="G109" s="46"/>
      <c r="I109" s="1"/>
      <c r="J109" s="46"/>
      <c r="K109" s="46"/>
      <c r="L109" s="44"/>
      <c r="M109" s="46"/>
      <c r="N109" s="49"/>
      <c r="O109" s="51"/>
      <c r="P109" s="1"/>
      <c r="Q109" s="1"/>
      <c r="R109" s="1"/>
      <c r="S109" s="1"/>
    </row>
    <row r="110" spans="2:19" s="56" customFormat="1">
      <c r="B110" s="1"/>
      <c r="C110" s="1"/>
      <c r="D110" s="44"/>
      <c r="E110" s="44"/>
      <c r="F110" s="1"/>
      <c r="G110" s="46"/>
      <c r="I110" s="1"/>
      <c r="J110" s="46"/>
      <c r="K110" s="46"/>
      <c r="L110" s="44"/>
      <c r="M110" s="46"/>
      <c r="N110" s="49"/>
      <c r="O110" s="51"/>
      <c r="P110" s="1"/>
      <c r="Q110" s="1"/>
      <c r="R110" s="1"/>
      <c r="S110" s="1"/>
    </row>
    <row r="111" spans="2:19" s="56" customFormat="1">
      <c r="B111" s="1"/>
      <c r="C111" s="1"/>
      <c r="D111" s="44"/>
      <c r="E111" s="44"/>
      <c r="F111" s="1"/>
      <c r="G111" s="46"/>
      <c r="I111" s="1"/>
      <c r="J111" s="46"/>
      <c r="K111" s="46"/>
      <c r="L111" s="44"/>
      <c r="M111" s="46"/>
      <c r="N111" s="49"/>
      <c r="O111" s="51"/>
      <c r="P111" s="1"/>
      <c r="Q111" s="1"/>
      <c r="R111" s="1"/>
      <c r="S111" s="1"/>
    </row>
    <row r="112" spans="2:19" s="56" customFormat="1">
      <c r="B112" s="1"/>
      <c r="C112" s="1"/>
      <c r="D112" s="44"/>
      <c r="E112" s="44"/>
      <c r="F112" s="1"/>
      <c r="G112" s="46"/>
      <c r="I112" s="1"/>
      <c r="J112" s="46"/>
      <c r="K112" s="46"/>
      <c r="L112" s="44"/>
      <c r="M112" s="46"/>
      <c r="N112" s="49"/>
      <c r="O112" s="51"/>
      <c r="P112" s="1"/>
      <c r="Q112" s="1"/>
      <c r="R112" s="1"/>
      <c r="S112" s="1"/>
    </row>
    <row r="113" spans="2:19" s="56" customFormat="1">
      <c r="B113" s="1"/>
      <c r="C113" s="1"/>
      <c r="D113" s="44"/>
      <c r="E113" s="44"/>
      <c r="F113" s="1"/>
      <c r="G113" s="46"/>
      <c r="I113" s="1"/>
      <c r="J113" s="46"/>
      <c r="K113" s="46"/>
      <c r="L113" s="44"/>
      <c r="M113" s="46"/>
      <c r="N113" s="49"/>
      <c r="O113" s="51"/>
      <c r="P113" s="1"/>
      <c r="Q113" s="1"/>
      <c r="R113" s="1"/>
      <c r="S113" s="1"/>
    </row>
    <row r="114" spans="2:19" s="56" customFormat="1">
      <c r="B114" s="1"/>
      <c r="C114" s="1"/>
      <c r="D114" s="44"/>
      <c r="E114" s="44"/>
      <c r="F114" s="1"/>
      <c r="G114" s="46"/>
      <c r="I114" s="1"/>
      <c r="J114" s="46"/>
      <c r="K114" s="46"/>
      <c r="L114" s="44"/>
      <c r="M114" s="46"/>
      <c r="N114" s="49"/>
      <c r="O114" s="51"/>
      <c r="P114" s="1"/>
      <c r="Q114" s="1"/>
      <c r="R114" s="1"/>
      <c r="S114" s="1"/>
    </row>
    <row r="115" spans="2:19" s="56" customFormat="1">
      <c r="B115" s="1"/>
      <c r="C115" s="1"/>
      <c r="D115" s="44"/>
      <c r="E115" s="44"/>
      <c r="F115" s="1"/>
      <c r="G115" s="46"/>
      <c r="I115" s="1"/>
      <c r="J115" s="46"/>
      <c r="K115" s="46"/>
      <c r="L115" s="44"/>
      <c r="M115" s="46"/>
      <c r="N115" s="49"/>
      <c r="O115" s="51"/>
      <c r="P115" s="1"/>
      <c r="Q115" s="1"/>
      <c r="R115" s="1"/>
      <c r="S115" s="1"/>
    </row>
    <row r="116" spans="2:19" s="56" customFormat="1">
      <c r="B116" s="1"/>
      <c r="C116" s="1"/>
      <c r="D116" s="44"/>
      <c r="E116" s="44"/>
      <c r="F116" s="1"/>
      <c r="G116" s="46"/>
      <c r="I116" s="1"/>
      <c r="J116" s="46"/>
      <c r="K116" s="46"/>
      <c r="L116" s="44"/>
      <c r="M116" s="46"/>
      <c r="N116" s="49"/>
      <c r="O116" s="51"/>
      <c r="P116" s="1"/>
      <c r="Q116" s="1"/>
      <c r="R116" s="1"/>
      <c r="S116" s="1"/>
    </row>
    <row r="117" spans="2:19" s="56" customFormat="1">
      <c r="B117" s="1"/>
      <c r="C117" s="1"/>
      <c r="D117" s="44"/>
      <c r="E117" s="44"/>
      <c r="F117" s="1"/>
      <c r="G117" s="46"/>
      <c r="I117" s="1"/>
      <c r="J117" s="46"/>
      <c r="K117" s="46"/>
      <c r="L117" s="44"/>
      <c r="M117" s="46"/>
      <c r="N117" s="49"/>
      <c r="O117" s="51"/>
      <c r="P117" s="1"/>
      <c r="Q117" s="1"/>
      <c r="R117" s="1"/>
      <c r="S117" s="1"/>
    </row>
    <row r="118" spans="2:19" s="56" customFormat="1">
      <c r="B118" s="1"/>
      <c r="C118" s="1"/>
      <c r="D118" s="44"/>
      <c r="E118" s="44"/>
      <c r="F118" s="1"/>
      <c r="G118" s="46"/>
      <c r="I118" s="1"/>
      <c r="J118" s="46"/>
      <c r="K118" s="46"/>
      <c r="L118" s="44"/>
      <c r="M118" s="46"/>
      <c r="N118" s="49"/>
      <c r="O118" s="51"/>
      <c r="P118" s="1"/>
      <c r="Q118" s="1"/>
      <c r="R118" s="1"/>
      <c r="S118" s="1"/>
    </row>
    <row r="119" spans="2:19" s="56" customFormat="1">
      <c r="B119" s="1"/>
      <c r="C119" s="1"/>
      <c r="D119" s="44"/>
      <c r="E119" s="44"/>
      <c r="F119" s="1"/>
      <c r="G119" s="46"/>
      <c r="I119" s="1"/>
      <c r="J119" s="46"/>
      <c r="K119" s="46"/>
      <c r="L119" s="44"/>
      <c r="M119" s="46"/>
      <c r="N119" s="49"/>
      <c r="O119" s="51"/>
      <c r="P119" s="1"/>
      <c r="Q119" s="1"/>
      <c r="R119" s="1"/>
      <c r="S119" s="1"/>
    </row>
    <row r="120" spans="2:19" s="56" customFormat="1">
      <c r="B120" s="1"/>
      <c r="C120" s="1"/>
      <c r="D120" s="44"/>
      <c r="E120" s="44"/>
      <c r="F120" s="1"/>
      <c r="G120" s="46"/>
      <c r="I120" s="1"/>
      <c r="J120" s="46"/>
      <c r="K120" s="46"/>
      <c r="L120" s="44"/>
      <c r="M120" s="46"/>
      <c r="N120" s="49"/>
      <c r="O120" s="51"/>
      <c r="P120" s="1"/>
      <c r="Q120" s="1"/>
      <c r="R120" s="1"/>
      <c r="S120" s="1"/>
    </row>
    <row r="121" spans="2:19" s="56" customFormat="1">
      <c r="B121" s="1"/>
      <c r="C121" s="1"/>
      <c r="D121" s="44"/>
      <c r="E121" s="44"/>
      <c r="F121" s="1"/>
      <c r="G121" s="46"/>
      <c r="I121" s="1"/>
      <c r="J121" s="46"/>
      <c r="K121" s="46"/>
      <c r="L121" s="44"/>
      <c r="M121" s="46"/>
      <c r="N121" s="49"/>
      <c r="O121" s="51"/>
      <c r="P121" s="1"/>
      <c r="Q121" s="1"/>
      <c r="R121" s="1"/>
      <c r="S121" s="1"/>
    </row>
    <row r="122" spans="2:19" s="56" customFormat="1">
      <c r="B122" s="1"/>
      <c r="C122" s="1"/>
      <c r="D122" s="44"/>
      <c r="E122" s="44"/>
      <c r="F122" s="1"/>
      <c r="G122" s="46"/>
      <c r="I122" s="1"/>
      <c r="J122" s="46"/>
      <c r="K122" s="46"/>
      <c r="L122" s="44"/>
      <c r="M122" s="46"/>
      <c r="N122" s="49"/>
      <c r="O122" s="51"/>
      <c r="P122" s="1"/>
      <c r="Q122" s="1"/>
      <c r="R122" s="1"/>
      <c r="S122" s="1"/>
    </row>
    <row r="123" spans="2:19" s="56" customFormat="1">
      <c r="B123" s="1"/>
      <c r="C123" s="1"/>
      <c r="D123" s="44"/>
      <c r="E123" s="44"/>
      <c r="F123" s="1"/>
      <c r="G123" s="46"/>
      <c r="I123" s="1"/>
      <c r="J123" s="46"/>
      <c r="K123" s="46"/>
      <c r="L123" s="44"/>
      <c r="M123" s="46"/>
      <c r="N123" s="49"/>
      <c r="O123" s="51"/>
      <c r="P123" s="1"/>
      <c r="Q123" s="1"/>
      <c r="R123" s="1"/>
      <c r="S123" s="1"/>
    </row>
    <row r="124" spans="2:19" s="56" customFormat="1">
      <c r="B124" s="1"/>
      <c r="C124" s="1"/>
      <c r="D124" s="44"/>
      <c r="E124" s="44"/>
      <c r="F124" s="1"/>
      <c r="G124" s="46"/>
      <c r="I124" s="1"/>
      <c r="J124" s="46"/>
      <c r="K124" s="46"/>
      <c r="L124" s="44"/>
      <c r="M124" s="46"/>
      <c r="N124" s="49"/>
      <c r="O124" s="51"/>
      <c r="P124" s="1"/>
      <c r="Q124" s="1"/>
      <c r="R124" s="1"/>
      <c r="S124" s="1"/>
    </row>
    <row r="125" spans="2:19" s="56" customFormat="1">
      <c r="B125" s="1"/>
      <c r="C125" s="1"/>
      <c r="D125" s="44"/>
      <c r="E125" s="44"/>
      <c r="F125" s="1"/>
      <c r="G125" s="46"/>
      <c r="I125" s="1"/>
      <c r="J125" s="46"/>
      <c r="K125" s="46"/>
      <c r="L125" s="44"/>
      <c r="M125" s="46"/>
      <c r="N125" s="49"/>
      <c r="O125" s="51"/>
      <c r="P125" s="1"/>
      <c r="Q125" s="1"/>
      <c r="R125" s="1"/>
      <c r="S125" s="1"/>
    </row>
    <row r="126" spans="2:19" s="56" customFormat="1">
      <c r="B126" s="1"/>
      <c r="C126" s="1"/>
      <c r="D126" s="44"/>
      <c r="E126" s="44"/>
      <c r="F126" s="1"/>
      <c r="G126" s="46"/>
      <c r="I126" s="1"/>
      <c r="J126" s="46"/>
      <c r="K126" s="46"/>
      <c r="L126" s="44"/>
      <c r="M126" s="46"/>
      <c r="N126" s="49"/>
      <c r="O126" s="51"/>
      <c r="P126" s="1"/>
      <c r="Q126" s="1"/>
      <c r="R126" s="1"/>
      <c r="S126" s="1"/>
    </row>
    <row r="127" spans="2:19" s="56" customFormat="1">
      <c r="B127" s="1"/>
      <c r="C127" s="1"/>
      <c r="D127" s="44"/>
      <c r="E127" s="44"/>
      <c r="F127" s="1"/>
      <c r="G127" s="46"/>
      <c r="I127" s="1"/>
      <c r="J127" s="46"/>
      <c r="K127" s="46"/>
      <c r="L127" s="44"/>
      <c r="M127" s="46"/>
      <c r="N127" s="49"/>
      <c r="O127" s="51"/>
      <c r="P127" s="1"/>
      <c r="Q127" s="1"/>
      <c r="R127" s="1"/>
      <c r="S127" s="1"/>
    </row>
    <row r="128" spans="2:19" s="56" customFormat="1">
      <c r="B128" s="1"/>
      <c r="C128" s="1"/>
      <c r="D128" s="44"/>
      <c r="E128" s="44"/>
      <c r="F128" s="1"/>
      <c r="G128" s="46"/>
      <c r="I128" s="1"/>
      <c r="J128" s="46"/>
      <c r="K128" s="46"/>
      <c r="L128" s="44"/>
      <c r="M128" s="46"/>
      <c r="N128" s="49"/>
      <c r="O128" s="51"/>
      <c r="P128" s="1"/>
      <c r="Q128" s="1"/>
      <c r="R128" s="1"/>
      <c r="S128" s="1"/>
    </row>
    <row r="129" spans="2:19" s="56" customFormat="1">
      <c r="B129" s="1"/>
      <c r="C129" s="1"/>
      <c r="D129" s="44"/>
      <c r="E129" s="44"/>
      <c r="F129" s="1"/>
      <c r="G129" s="46"/>
      <c r="I129" s="1"/>
      <c r="J129" s="46"/>
      <c r="K129" s="46"/>
      <c r="L129" s="44"/>
      <c r="M129" s="46"/>
      <c r="N129" s="49"/>
      <c r="O129" s="51"/>
      <c r="P129" s="1"/>
      <c r="Q129" s="1"/>
      <c r="R129" s="1"/>
      <c r="S129" s="1"/>
    </row>
    <row r="130" spans="2:19" s="56" customFormat="1">
      <c r="B130" s="1"/>
      <c r="C130" s="1"/>
      <c r="D130" s="44"/>
      <c r="E130" s="44"/>
      <c r="F130" s="1"/>
      <c r="G130" s="46"/>
      <c r="I130" s="1"/>
      <c r="J130" s="46"/>
      <c r="K130" s="46"/>
      <c r="L130" s="44"/>
      <c r="M130" s="46"/>
      <c r="N130" s="49"/>
      <c r="O130" s="51"/>
      <c r="P130" s="1"/>
      <c r="Q130" s="1"/>
      <c r="R130" s="1"/>
      <c r="S130" s="1"/>
    </row>
    <row r="131" spans="2:19" s="56" customFormat="1">
      <c r="B131" s="1"/>
      <c r="C131" s="1"/>
      <c r="D131" s="44"/>
      <c r="E131" s="44"/>
      <c r="F131" s="1"/>
      <c r="G131" s="46"/>
      <c r="I131" s="1"/>
      <c r="J131" s="46"/>
      <c r="K131" s="46"/>
      <c r="L131" s="44"/>
      <c r="M131" s="46"/>
      <c r="N131" s="49"/>
      <c r="O131" s="51"/>
      <c r="P131" s="1"/>
      <c r="Q131" s="1"/>
      <c r="R131" s="1"/>
      <c r="S131" s="1"/>
    </row>
    <row r="132" spans="2:19" s="56" customFormat="1">
      <c r="B132" s="1"/>
      <c r="C132" s="1"/>
      <c r="D132" s="44"/>
      <c r="E132" s="44"/>
      <c r="F132" s="1"/>
      <c r="G132" s="46"/>
      <c r="I132" s="1"/>
      <c r="J132" s="46"/>
      <c r="K132" s="46"/>
      <c r="L132" s="44"/>
      <c r="M132" s="46"/>
      <c r="N132" s="49"/>
      <c r="O132" s="51"/>
      <c r="P132" s="1"/>
      <c r="Q132" s="1"/>
      <c r="R132" s="1"/>
      <c r="S132" s="1"/>
    </row>
    <row r="133" spans="2:19" s="56" customFormat="1">
      <c r="B133" s="1"/>
      <c r="C133" s="1"/>
      <c r="D133" s="44"/>
      <c r="E133" s="44"/>
      <c r="F133" s="1"/>
      <c r="G133" s="46"/>
      <c r="I133" s="1"/>
      <c r="J133" s="46"/>
      <c r="K133" s="46"/>
      <c r="L133" s="44"/>
      <c r="M133" s="46"/>
      <c r="N133" s="49"/>
      <c r="O133" s="51"/>
      <c r="P133" s="1"/>
      <c r="Q133" s="1"/>
      <c r="R133" s="1"/>
      <c r="S133" s="1"/>
    </row>
    <row r="134" spans="2:19" s="56" customFormat="1">
      <c r="B134" s="1"/>
      <c r="C134" s="1"/>
      <c r="D134" s="44"/>
      <c r="E134" s="44"/>
      <c r="F134" s="1"/>
      <c r="G134" s="46"/>
      <c r="I134" s="1"/>
      <c r="J134" s="46"/>
      <c r="K134" s="46"/>
      <c r="L134" s="44"/>
      <c r="M134" s="46"/>
      <c r="N134" s="49"/>
      <c r="O134" s="51"/>
      <c r="P134" s="1"/>
      <c r="Q134" s="1"/>
      <c r="R134" s="1"/>
      <c r="S134" s="1"/>
    </row>
    <row r="135" spans="2:19" s="56" customFormat="1">
      <c r="B135" s="1"/>
      <c r="C135" s="1"/>
      <c r="D135" s="44"/>
      <c r="E135" s="44"/>
      <c r="F135" s="1"/>
      <c r="G135" s="46"/>
      <c r="I135" s="1"/>
      <c r="J135" s="46"/>
      <c r="K135" s="46"/>
      <c r="L135" s="44"/>
      <c r="M135" s="46"/>
      <c r="N135" s="49"/>
      <c r="O135" s="51"/>
      <c r="P135" s="1"/>
      <c r="Q135" s="1"/>
      <c r="R135" s="1"/>
      <c r="S135" s="1"/>
    </row>
    <row r="136" spans="2:19" s="56" customFormat="1">
      <c r="B136" s="1"/>
      <c r="C136" s="1"/>
      <c r="D136" s="44"/>
      <c r="E136" s="44"/>
      <c r="F136" s="1"/>
      <c r="G136" s="46"/>
      <c r="I136" s="1"/>
      <c r="J136" s="46"/>
      <c r="K136" s="46"/>
      <c r="L136" s="44"/>
      <c r="M136" s="46"/>
      <c r="N136" s="49"/>
      <c r="O136" s="51"/>
      <c r="P136" s="1"/>
      <c r="Q136" s="1"/>
      <c r="R136" s="1"/>
      <c r="S136" s="1"/>
    </row>
    <row r="137" spans="2:19" s="56" customFormat="1">
      <c r="B137" s="1"/>
      <c r="C137" s="1"/>
      <c r="D137" s="44"/>
      <c r="E137" s="44"/>
      <c r="F137" s="1"/>
      <c r="G137" s="46"/>
      <c r="I137" s="1"/>
      <c r="J137" s="46"/>
      <c r="K137" s="46"/>
      <c r="L137" s="44"/>
      <c r="M137" s="46"/>
      <c r="N137" s="49"/>
      <c r="O137" s="51"/>
      <c r="P137" s="1"/>
      <c r="Q137" s="1"/>
      <c r="R137" s="1"/>
      <c r="S137" s="1"/>
    </row>
    <row r="138" spans="2:19" s="56" customFormat="1">
      <c r="B138" s="1"/>
      <c r="C138" s="1"/>
      <c r="D138" s="44"/>
      <c r="E138" s="44"/>
      <c r="F138" s="1"/>
      <c r="G138" s="46"/>
      <c r="I138" s="1"/>
      <c r="J138" s="46"/>
      <c r="K138" s="46"/>
      <c r="L138" s="44"/>
      <c r="M138" s="46"/>
      <c r="N138" s="49"/>
      <c r="O138" s="51"/>
      <c r="P138" s="1"/>
      <c r="Q138" s="1"/>
      <c r="R138" s="1"/>
      <c r="S138" s="1"/>
    </row>
    <row r="139" spans="2:19" s="56" customFormat="1">
      <c r="B139" s="1"/>
      <c r="C139" s="1"/>
      <c r="D139" s="44"/>
      <c r="E139" s="44"/>
      <c r="F139" s="1"/>
      <c r="G139" s="46"/>
      <c r="I139" s="1"/>
      <c r="J139" s="46"/>
      <c r="K139" s="46"/>
      <c r="L139" s="44"/>
      <c r="M139" s="46"/>
      <c r="N139" s="49"/>
      <c r="O139" s="51"/>
      <c r="P139" s="1"/>
      <c r="Q139" s="1"/>
      <c r="R139" s="1"/>
      <c r="S139" s="1"/>
    </row>
    <row r="140" spans="2:19" s="56" customFormat="1">
      <c r="B140" s="1"/>
      <c r="C140" s="1"/>
      <c r="D140" s="44"/>
      <c r="E140" s="44"/>
      <c r="F140" s="1"/>
      <c r="G140" s="46"/>
      <c r="I140" s="1"/>
      <c r="J140" s="46"/>
      <c r="K140" s="46"/>
      <c r="L140" s="44"/>
      <c r="M140" s="46"/>
      <c r="N140" s="49"/>
      <c r="O140" s="51"/>
      <c r="P140" s="1"/>
      <c r="Q140" s="1"/>
      <c r="R140" s="1"/>
      <c r="S140" s="1"/>
    </row>
    <row r="141" spans="2:19" s="56" customFormat="1">
      <c r="B141" s="1"/>
      <c r="C141" s="1"/>
      <c r="D141" s="44"/>
      <c r="E141" s="44"/>
      <c r="F141" s="1"/>
      <c r="G141" s="46"/>
      <c r="I141" s="1"/>
      <c r="J141" s="46"/>
      <c r="K141" s="46"/>
      <c r="L141" s="44"/>
      <c r="M141" s="46"/>
      <c r="N141" s="49"/>
      <c r="O141" s="51"/>
      <c r="P141" s="1"/>
      <c r="Q141" s="1"/>
      <c r="R141" s="1"/>
      <c r="S141" s="1"/>
    </row>
    <row r="142" spans="2:19" s="56" customFormat="1">
      <c r="B142" s="1"/>
      <c r="C142" s="1"/>
      <c r="D142" s="44"/>
      <c r="E142" s="44"/>
      <c r="F142" s="1"/>
      <c r="G142" s="46"/>
      <c r="I142" s="1"/>
      <c r="J142" s="46"/>
      <c r="K142" s="46"/>
      <c r="L142" s="44"/>
      <c r="M142" s="46"/>
      <c r="N142" s="49"/>
      <c r="O142" s="51"/>
      <c r="P142" s="1"/>
      <c r="Q142" s="1"/>
      <c r="R142" s="1"/>
      <c r="S142" s="1"/>
    </row>
    <row r="143" spans="2:19" s="56" customFormat="1">
      <c r="B143" s="1"/>
      <c r="C143" s="1"/>
      <c r="D143" s="44"/>
      <c r="E143" s="44"/>
      <c r="F143" s="1"/>
      <c r="G143" s="46"/>
      <c r="I143" s="1"/>
      <c r="J143" s="46"/>
      <c r="K143" s="46"/>
      <c r="L143" s="44"/>
      <c r="M143" s="46"/>
      <c r="N143" s="49"/>
      <c r="O143" s="51"/>
      <c r="P143" s="1"/>
      <c r="Q143" s="1"/>
      <c r="R143" s="1"/>
      <c r="S143" s="1"/>
    </row>
    <row r="144" spans="2:19" s="56" customFormat="1">
      <c r="B144" s="1"/>
      <c r="C144" s="1"/>
      <c r="D144" s="44"/>
      <c r="E144" s="44"/>
      <c r="F144" s="1"/>
      <c r="G144" s="46"/>
      <c r="I144" s="1"/>
      <c r="J144" s="46"/>
      <c r="K144" s="46"/>
      <c r="L144" s="44"/>
      <c r="M144" s="46"/>
      <c r="N144" s="49"/>
      <c r="O144" s="51"/>
      <c r="P144" s="1"/>
      <c r="Q144" s="1"/>
      <c r="R144" s="1"/>
      <c r="S144" s="1"/>
    </row>
    <row r="145" spans="2:19" s="56" customFormat="1">
      <c r="B145" s="1"/>
      <c r="C145" s="1"/>
      <c r="D145" s="44"/>
      <c r="E145" s="44"/>
      <c r="F145" s="1"/>
      <c r="G145" s="46"/>
      <c r="I145" s="1"/>
      <c r="J145" s="46"/>
      <c r="K145" s="46"/>
      <c r="L145" s="44"/>
      <c r="M145" s="46"/>
      <c r="N145" s="49"/>
      <c r="O145" s="51"/>
      <c r="P145" s="1"/>
      <c r="Q145" s="1"/>
      <c r="R145" s="1"/>
      <c r="S145" s="1"/>
    </row>
    <row r="146" spans="2:19" s="56" customFormat="1">
      <c r="B146" s="1"/>
      <c r="C146" s="1"/>
      <c r="D146" s="44"/>
      <c r="E146" s="44"/>
      <c r="F146" s="1"/>
      <c r="G146" s="46"/>
      <c r="I146" s="1"/>
      <c r="J146" s="46"/>
      <c r="K146" s="46"/>
      <c r="L146" s="44"/>
      <c r="M146" s="46"/>
      <c r="N146" s="49"/>
      <c r="O146" s="51"/>
      <c r="P146" s="1"/>
      <c r="Q146" s="1"/>
      <c r="R146" s="1"/>
      <c r="S146" s="1"/>
    </row>
    <row r="147" spans="2:19" s="56" customFormat="1">
      <c r="B147" s="1"/>
      <c r="C147" s="1"/>
      <c r="D147" s="44"/>
      <c r="E147" s="44"/>
      <c r="F147" s="1"/>
      <c r="G147" s="46"/>
      <c r="I147" s="1"/>
      <c r="J147" s="46"/>
      <c r="K147" s="46"/>
      <c r="L147" s="44"/>
      <c r="M147" s="46"/>
      <c r="N147" s="49"/>
      <c r="O147" s="51"/>
      <c r="P147" s="1"/>
      <c r="Q147" s="1"/>
      <c r="R147" s="1"/>
      <c r="S147" s="1"/>
    </row>
    <row r="148" spans="2:19" s="56" customFormat="1">
      <c r="B148" s="1"/>
      <c r="C148" s="1"/>
      <c r="D148" s="44"/>
      <c r="E148" s="44"/>
      <c r="F148" s="1"/>
      <c r="G148" s="46"/>
      <c r="I148" s="1"/>
      <c r="J148" s="46"/>
      <c r="K148" s="46"/>
      <c r="L148" s="44"/>
      <c r="M148" s="46"/>
      <c r="N148" s="49"/>
      <c r="O148" s="51"/>
      <c r="P148" s="1"/>
      <c r="Q148" s="1"/>
      <c r="R148" s="1"/>
      <c r="S148" s="1"/>
    </row>
    <row r="149" spans="2:19" s="56" customFormat="1">
      <c r="B149" s="1"/>
      <c r="C149" s="1"/>
      <c r="D149" s="44"/>
      <c r="E149" s="44"/>
      <c r="F149" s="1"/>
      <c r="G149" s="46"/>
      <c r="I149" s="1"/>
      <c r="J149" s="46"/>
      <c r="K149" s="46"/>
      <c r="L149" s="44"/>
      <c r="M149" s="46"/>
      <c r="N149" s="49"/>
      <c r="O149" s="51"/>
      <c r="P149" s="1"/>
      <c r="Q149" s="1"/>
      <c r="R149" s="1"/>
      <c r="S149" s="1"/>
    </row>
    <row r="150" spans="2:19" s="56" customFormat="1">
      <c r="B150" s="1"/>
      <c r="C150" s="1"/>
      <c r="D150" s="44"/>
      <c r="E150" s="44"/>
      <c r="F150" s="1"/>
      <c r="G150" s="46"/>
      <c r="I150" s="1"/>
      <c r="J150" s="46"/>
      <c r="K150" s="46"/>
      <c r="L150" s="44"/>
      <c r="M150" s="46"/>
      <c r="N150" s="49"/>
      <c r="O150" s="51"/>
      <c r="P150" s="1"/>
      <c r="Q150" s="1"/>
      <c r="R150" s="1"/>
      <c r="S150" s="1"/>
    </row>
    <row r="151" spans="2:19" s="56" customFormat="1">
      <c r="B151" s="1"/>
      <c r="C151" s="1"/>
      <c r="D151" s="44"/>
      <c r="E151" s="44"/>
      <c r="F151" s="1"/>
      <c r="G151" s="46"/>
      <c r="I151" s="1"/>
      <c r="J151" s="46"/>
      <c r="K151" s="46"/>
      <c r="L151" s="44"/>
      <c r="M151" s="46"/>
      <c r="N151" s="49"/>
      <c r="O151" s="51"/>
      <c r="P151" s="1"/>
      <c r="Q151" s="1"/>
      <c r="R151" s="1"/>
      <c r="S151" s="1"/>
    </row>
    <row r="152" spans="2:19" s="56" customFormat="1">
      <c r="B152" s="1"/>
      <c r="C152" s="1"/>
      <c r="D152" s="44"/>
      <c r="E152" s="44"/>
      <c r="F152" s="1"/>
      <c r="G152" s="46"/>
      <c r="I152" s="1"/>
      <c r="J152" s="46"/>
      <c r="K152" s="46"/>
      <c r="L152" s="44"/>
      <c r="M152" s="46"/>
      <c r="N152" s="49"/>
      <c r="O152" s="51"/>
      <c r="P152" s="1"/>
      <c r="Q152" s="1"/>
      <c r="R152" s="1"/>
      <c r="S152" s="1"/>
    </row>
    <row r="153" spans="2:19" s="56" customFormat="1">
      <c r="B153" s="1"/>
      <c r="C153" s="1"/>
      <c r="D153" s="44"/>
      <c r="E153" s="44"/>
      <c r="F153" s="1"/>
      <c r="G153" s="46"/>
      <c r="I153" s="1"/>
      <c r="J153" s="46"/>
      <c r="K153" s="46"/>
      <c r="L153" s="44"/>
      <c r="M153" s="46"/>
      <c r="N153" s="49"/>
      <c r="O153" s="51"/>
      <c r="P153" s="1"/>
      <c r="Q153" s="1"/>
      <c r="R153" s="1"/>
      <c r="S153" s="1"/>
    </row>
    <row r="154" spans="2:19" s="56" customFormat="1">
      <c r="B154" s="1"/>
      <c r="C154" s="1"/>
      <c r="D154" s="44"/>
      <c r="E154" s="44"/>
      <c r="F154" s="1"/>
      <c r="G154" s="46"/>
      <c r="I154" s="1"/>
      <c r="J154" s="46"/>
      <c r="K154" s="46"/>
      <c r="L154" s="44"/>
      <c r="M154" s="46"/>
      <c r="N154" s="49"/>
      <c r="O154" s="51"/>
      <c r="P154" s="1"/>
      <c r="Q154" s="1"/>
      <c r="R154" s="1"/>
      <c r="S154" s="1"/>
    </row>
    <row r="155" spans="2:19" s="56" customFormat="1">
      <c r="B155" s="1"/>
      <c r="C155" s="1"/>
      <c r="D155" s="44"/>
      <c r="E155" s="44"/>
      <c r="F155" s="1"/>
      <c r="G155" s="46"/>
      <c r="I155" s="1"/>
      <c r="J155" s="46"/>
      <c r="K155" s="46"/>
      <c r="L155" s="44"/>
      <c r="M155" s="46"/>
      <c r="N155" s="49"/>
      <c r="O155" s="51"/>
      <c r="P155" s="1"/>
      <c r="Q155" s="1"/>
      <c r="R155" s="1"/>
      <c r="S155" s="1"/>
    </row>
    <row r="156" spans="2:19" s="56" customFormat="1">
      <c r="B156" s="1"/>
      <c r="C156" s="1"/>
      <c r="D156" s="44"/>
      <c r="E156" s="44"/>
      <c r="F156" s="1"/>
      <c r="G156" s="46"/>
      <c r="I156" s="1"/>
      <c r="J156" s="46"/>
      <c r="K156" s="46"/>
      <c r="L156" s="44"/>
      <c r="M156" s="46"/>
      <c r="N156" s="49"/>
      <c r="O156" s="51"/>
      <c r="P156" s="1"/>
      <c r="Q156" s="1"/>
      <c r="R156" s="1"/>
      <c r="S156" s="1"/>
    </row>
    <row r="157" spans="2:19" s="56" customFormat="1">
      <c r="B157" s="1"/>
      <c r="C157" s="1"/>
      <c r="D157" s="44"/>
      <c r="E157" s="44"/>
      <c r="F157" s="1"/>
      <c r="G157" s="46"/>
      <c r="I157" s="1"/>
      <c r="J157" s="46"/>
      <c r="K157" s="46"/>
      <c r="L157" s="44"/>
      <c r="M157" s="46"/>
      <c r="N157" s="49"/>
      <c r="O157" s="51"/>
      <c r="P157" s="1"/>
      <c r="Q157" s="1"/>
      <c r="R157" s="1"/>
      <c r="S157" s="1"/>
    </row>
    <row r="158" spans="2:19" s="56" customFormat="1">
      <c r="B158" s="1"/>
      <c r="C158" s="1"/>
      <c r="D158" s="44"/>
      <c r="E158" s="44"/>
      <c r="F158" s="1"/>
      <c r="G158" s="46"/>
      <c r="I158" s="1"/>
      <c r="J158" s="46"/>
      <c r="K158" s="46"/>
      <c r="L158" s="44"/>
      <c r="M158" s="46"/>
      <c r="N158" s="49"/>
      <c r="O158" s="51"/>
      <c r="P158" s="1"/>
      <c r="Q158" s="1"/>
      <c r="R158" s="1"/>
      <c r="S158" s="1"/>
    </row>
    <row r="159" spans="2:19" s="56" customFormat="1">
      <c r="B159" s="1"/>
      <c r="C159" s="1"/>
      <c r="D159" s="44"/>
      <c r="E159" s="44"/>
      <c r="F159" s="1"/>
      <c r="G159" s="46"/>
      <c r="I159" s="1"/>
      <c r="J159" s="46"/>
      <c r="K159" s="46"/>
      <c r="L159" s="44"/>
      <c r="M159" s="46"/>
      <c r="N159" s="49"/>
      <c r="O159" s="51"/>
      <c r="P159" s="1"/>
      <c r="Q159" s="1"/>
      <c r="R159" s="1"/>
      <c r="S159" s="1"/>
    </row>
    <row r="160" spans="2:19" s="56" customFormat="1">
      <c r="B160" s="1"/>
      <c r="C160" s="1"/>
      <c r="D160" s="44"/>
      <c r="E160" s="44"/>
      <c r="F160" s="1"/>
      <c r="G160" s="46"/>
      <c r="I160" s="1"/>
      <c r="J160" s="46"/>
      <c r="K160" s="46"/>
      <c r="L160" s="44"/>
      <c r="M160" s="46"/>
      <c r="N160" s="49"/>
      <c r="O160" s="51"/>
      <c r="P160" s="1"/>
      <c r="Q160" s="1"/>
      <c r="R160" s="1"/>
      <c r="S160" s="1"/>
    </row>
    <row r="161" spans="2:19" s="56" customFormat="1">
      <c r="B161" s="1"/>
      <c r="C161" s="1"/>
      <c r="D161" s="44"/>
      <c r="E161" s="44"/>
      <c r="F161" s="1"/>
      <c r="G161" s="46"/>
      <c r="I161" s="1"/>
      <c r="J161" s="46"/>
      <c r="K161" s="46"/>
      <c r="L161" s="44"/>
      <c r="M161" s="46"/>
      <c r="N161" s="49"/>
      <c r="O161" s="51"/>
      <c r="P161" s="1"/>
      <c r="Q161" s="1"/>
      <c r="R161" s="1"/>
      <c r="S161" s="1"/>
    </row>
    <row r="162" spans="2:19" s="56" customFormat="1">
      <c r="B162" s="1"/>
      <c r="C162" s="1"/>
      <c r="D162" s="44"/>
      <c r="E162" s="44"/>
      <c r="F162" s="1"/>
      <c r="G162" s="46"/>
      <c r="I162" s="1"/>
      <c r="J162" s="46"/>
      <c r="K162" s="46"/>
      <c r="L162" s="44"/>
      <c r="M162" s="46"/>
      <c r="N162" s="49"/>
      <c r="O162" s="51"/>
      <c r="P162" s="1"/>
      <c r="Q162" s="1"/>
      <c r="R162" s="1"/>
      <c r="S162" s="1"/>
    </row>
    <row r="163" spans="2:19" s="56" customFormat="1">
      <c r="B163" s="1"/>
      <c r="C163" s="1"/>
      <c r="D163" s="44"/>
      <c r="E163" s="44"/>
      <c r="F163" s="1"/>
      <c r="G163" s="46"/>
      <c r="I163" s="1"/>
      <c r="J163" s="46"/>
      <c r="K163" s="46"/>
      <c r="L163" s="44"/>
      <c r="M163" s="46"/>
      <c r="N163" s="49"/>
      <c r="O163" s="51"/>
      <c r="P163" s="1"/>
      <c r="Q163" s="1"/>
      <c r="R163" s="1"/>
      <c r="S163" s="1"/>
    </row>
    <row r="164" spans="2:19" s="56" customFormat="1">
      <c r="B164" s="1"/>
      <c r="C164" s="1"/>
      <c r="D164" s="44"/>
      <c r="E164" s="44"/>
      <c r="F164" s="1"/>
      <c r="G164" s="46"/>
      <c r="I164" s="1"/>
      <c r="J164" s="46"/>
      <c r="K164" s="46"/>
      <c r="L164" s="44"/>
      <c r="M164" s="46"/>
      <c r="N164" s="49"/>
      <c r="O164" s="51"/>
      <c r="P164" s="1"/>
      <c r="Q164" s="1"/>
      <c r="R164" s="1"/>
      <c r="S164" s="1"/>
    </row>
    <row r="165" spans="2:19" s="56" customFormat="1">
      <c r="B165" s="1"/>
      <c r="C165" s="1"/>
      <c r="D165" s="44"/>
      <c r="E165" s="44"/>
      <c r="F165" s="1"/>
      <c r="G165" s="46"/>
      <c r="I165" s="1"/>
      <c r="J165" s="46"/>
      <c r="K165" s="46"/>
      <c r="L165" s="44"/>
      <c r="M165" s="46"/>
      <c r="N165" s="49"/>
      <c r="O165" s="51"/>
      <c r="P165" s="1"/>
      <c r="Q165" s="1"/>
      <c r="R165" s="1"/>
      <c r="S165" s="1"/>
    </row>
    <row r="166" spans="2:19" s="56" customFormat="1">
      <c r="B166" s="1"/>
      <c r="C166" s="1"/>
      <c r="D166" s="44"/>
      <c r="E166" s="44"/>
      <c r="F166" s="1"/>
      <c r="G166" s="46"/>
      <c r="I166" s="1"/>
      <c r="J166" s="46"/>
      <c r="K166" s="46"/>
      <c r="L166" s="44"/>
      <c r="M166" s="46"/>
      <c r="N166" s="49"/>
      <c r="O166" s="51"/>
      <c r="P166" s="1"/>
      <c r="Q166" s="1"/>
      <c r="R166" s="1"/>
      <c r="S166" s="1"/>
    </row>
    <row r="167" spans="2:19" s="56" customFormat="1">
      <c r="B167" s="1"/>
      <c r="C167" s="1"/>
      <c r="D167" s="44"/>
      <c r="E167" s="44"/>
      <c r="F167" s="1"/>
      <c r="G167" s="46"/>
      <c r="I167" s="1"/>
      <c r="J167" s="46"/>
      <c r="K167" s="46"/>
      <c r="L167" s="44"/>
      <c r="M167" s="46"/>
      <c r="N167" s="49"/>
      <c r="O167" s="51"/>
      <c r="P167" s="1"/>
      <c r="Q167" s="1"/>
      <c r="R167" s="1"/>
      <c r="S167" s="1"/>
    </row>
    <row r="168" spans="2:19" s="56" customFormat="1">
      <c r="B168" s="1"/>
      <c r="C168" s="1"/>
      <c r="D168" s="44"/>
      <c r="E168" s="44"/>
      <c r="F168" s="1"/>
      <c r="G168" s="46"/>
      <c r="I168" s="1"/>
      <c r="J168" s="46"/>
      <c r="K168" s="46"/>
      <c r="L168" s="44"/>
      <c r="M168" s="46"/>
      <c r="N168" s="49"/>
      <c r="O168" s="51"/>
      <c r="P168" s="1"/>
      <c r="Q168" s="1"/>
      <c r="R168" s="1"/>
      <c r="S168" s="1"/>
    </row>
    <row r="169" spans="2:19" s="56" customFormat="1">
      <c r="B169" s="1"/>
      <c r="C169" s="1"/>
      <c r="D169" s="44"/>
      <c r="E169" s="44"/>
      <c r="F169" s="1"/>
      <c r="G169" s="46"/>
      <c r="I169" s="1"/>
      <c r="J169" s="46"/>
      <c r="K169" s="46"/>
      <c r="L169" s="44"/>
      <c r="M169" s="46"/>
      <c r="N169" s="49"/>
      <c r="O169" s="51"/>
      <c r="P169" s="1"/>
      <c r="Q169" s="1"/>
      <c r="R169" s="1"/>
      <c r="S169" s="1"/>
    </row>
    <row r="170" spans="2:19" s="56" customFormat="1">
      <c r="B170" s="1"/>
      <c r="C170" s="1"/>
      <c r="D170" s="44"/>
      <c r="E170" s="44"/>
      <c r="F170" s="1"/>
      <c r="G170" s="46"/>
      <c r="I170" s="1"/>
      <c r="J170" s="46"/>
      <c r="K170" s="46"/>
      <c r="L170" s="44"/>
      <c r="M170" s="46"/>
      <c r="N170" s="49"/>
      <c r="O170" s="51"/>
      <c r="P170" s="1"/>
      <c r="Q170" s="1"/>
      <c r="R170" s="1"/>
      <c r="S170" s="1"/>
    </row>
    <row r="171" spans="2:19" s="56" customFormat="1">
      <c r="B171" s="1"/>
      <c r="C171" s="1"/>
      <c r="D171" s="44"/>
      <c r="E171" s="44"/>
      <c r="F171" s="1"/>
      <c r="G171" s="46"/>
      <c r="I171" s="1"/>
      <c r="J171" s="46"/>
      <c r="K171" s="46"/>
      <c r="L171" s="44"/>
      <c r="M171" s="46"/>
      <c r="N171" s="49"/>
      <c r="O171" s="51"/>
      <c r="P171" s="1"/>
      <c r="Q171" s="1"/>
      <c r="R171" s="1"/>
      <c r="S171" s="1"/>
    </row>
    <row r="172" spans="2:19" s="56" customFormat="1">
      <c r="B172" s="1"/>
      <c r="C172" s="1"/>
      <c r="D172" s="44"/>
      <c r="E172" s="44"/>
      <c r="F172" s="1"/>
      <c r="G172" s="46"/>
      <c r="I172" s="1"/>
      <c r="J172" s="46"/>
      <c r="K172" s="46"/>
      <c r="L172" s="44"/>
      <c r="M172" s="46"/>
      <c r="N172" s="49"/>
      <c r="O172" s="51"/>
      <c r="P172" s="1"/>
      <c r="Q172" s="1"/>
      <c r="R172" s="1"/>
      <c r="S172" s="1"/>
    </row>
    <row r="173" spans="2:19" s="56" customFormat="1">
      <c r="B173" s="1"/>
      <c r="C173" s="1"/>
      <c r="D173" s="44"/>
      <c r="E173" s="44"/>
      <c r="F173" s="1"/>
      <c r="G173" s="46"/>
      <c r="I173" s="1"/>
      <c r="J173" s="46"/>
      <c r="K173" s="46"/>
      <c r="L173" s="44"/>
      <c r="M173" s="46"/>
      <c r="N173" s="49"/>
      <c r="O173" s="51"/>
      <c r="P173" s="1"/>
      <c r="Q173" s="1"/>
      <c r="R173" s="1"/>
      <c r="S173" s="1"/>
    </row>
    <row r="174" spans="2:19" s="56" customFormat="1">
      <c r="B174" s="1"/>
      <c r="C174" s="1"/>
      <c r="D174" s="44"/>
      <c r="E174" s="44"/>
      <c r="F174" s="1"/>
      <c r="G174" s="46"/>
      <c r="I174" s="1"/>
      <c r="J174" s="46"/>
      <c r="K174" s="46"/>
      <c r="L174" s="44"/>
      <c r="M174" s="46"/>
      <c r="N174" s="49"/>
      <c r="O174" s="51"/>
      <c r="P174" s="1"/>
      <c r="Q174" s="1"/>
      <c r="R174" s="1"/>
      <c r="S174" s="1"/>
    </row>
    <row r="175" spans="2:19" s="56" customFormat="1">
      <c r="B175" s="1"/>
      <c r="C175" s="1"/>
      <c r="D175" s="44"/>
      <c r="E175" s="44"/>
      <c r="F175" s="1"/>
      <c r="G175" s="46"/>
      <c r="I175" s="1"/>
      <c r="J175" s="46"/>
      <c r="K175" s="46"/>
      <c r="L175" s="44"/>
      <c r="M175" s="46"/>
      <c r="N175" s="49"/>
      <c r="O175" s="51"/>
      <c r="P175" s="1"/>
      <c r="Q175" s="1"/>
      <c r="R175" s="1"/>
      <c r="S175" s="1"/>
    </row>
    <row r="176" spans="2:19" s="56" customFormat="1">
      <c r="B176" s="1"/>
      <c r="C176" s="1"/>
      <c r="D176" s="44"/>
      <c r="E176" s="44"/>
      <c r="F176" s="1"/>
      <c r="G176" s="46"/>
      <c r="I176" s="1"/>
      <c r="J176" s="46"/>
      <c r="K176" s="46"/>
      <c r="L176" s="44"/>
      <c r="M176" s="46"/>
      <c r="N176" s="49"/>
      <c r="O176" s="51"/>
      <c r="P176" s="1"/>
      <c r="Q176" s="1"/>
      <c r="R176" s="1"/>
      <c r="S176" s="1"/>
    </row>
    <row r="177" spans="2:19" s="56" customFormat="1">
      <c r="B177" s="1"/>
      <c r="C177" s="1"/>
      <c r="D177" s="44"/>
      <c r="E177" s="44"/>
      <c r="F177" s="1"/>
      <c r="G177" s="46"/>
      <c r="I177" s="1"/>
      <c r="J177" s="46"/>
      <c r="K177" s="46"/>
      <c r="L177" s="44"/>
      <c r="M177" s="46"/>
      <c r="N177" s="49"/>
      <c r="O177" s="51"/>
      <c r="P177" s="1"/>
      <c r="Q177" s="1"/>
      <c r="R177" s="1"/>
      <c r="S177" s="1"/>
    </row>
    <row r="178" spans="2:19" s="56" customFormat="1">
      <c r="B178" s="1"/>
      <c r="C178" s="1"/>
      <c r="D178" s="44"/>
      <c r="E178" s="44"/>
      <c r="F178" s="1"/>
      <c r="G178" s="46"/>
      <c r="I178" s="1"/>
      <c r="J178" s="46"/>
      <c r="K178" s="46"/>
      <c r="L178" s="44"/>
      <c r="M178" s="46"/>
      <c r="N178" s="49"/>
      <c r="O178" s="51"/>
      <c r="P178" s="1"/>
      <c r="Q178" s="1"/>
      <c r="R178" s="1"/>
      <c r="S178" s="1"/>
    </row>
    <row r="179" spans="2:19" s="56" customFormat="1">
      <c r="B179" s="1"/>
      <c r="C179" s="1"/>
      <c r="D179" s="44"/>
      <c r="E179" s="44"/>
      <c r="F179" s="1"/>
      <c r="G179" s="46"/>
      <c r="I179" s="1"/>
      <c r="J179" s="46"/>
      <c r="K179" s="46"/>
      <c r="L179" s="44"/>
      <c r="M179" s="46"/>
      <c r="N179" s="49"/>
      <c r="O179" s="51"/>
      <c r="P179" s="1"/>
      <c r="Q179" s="1"/>
      <c r="R179" s="1"/>
      <c r="S179" s="1"/>
    </row>
    <row r="180" spans="2:19" s="56" customFormat="1">
      <c r="B180" s="1"/>
      <c r="C180" s="1"/>
      <c r="D180" s="44"/>
      <c r="E180" s="44"/>
      <c r="F180" s="1"/>
      <c r="G180" s="46"/>
      <c r="I180" s="1"/>
      <c r="J180" s="46"/>
      <c r="K180" s="46"/>
      <c r="L180" s="44"/>
      <c r="M180" s="46"/>
      <c r="N180" s="49"/>
      <c r="O180" s="51"/>
      <c r="P180" s="1"/>
      <c r="Q180" s="1"/>
      <c r="R180" s="1"/>
      <c r="S180" s="1"/>
    </row>
    <row r="181" spans="2:19" s="56" customFormat="1">
      <c r="B181" s="1"/>
      <c r="C181" s="1"/>
      <c r="D181" s="44"/>
      <c r="E181" s="44"/>
      <c r="F181" s="1"/>
      <c r="G181" s="46"/>
      <c r="I181" s="1"/>
      <c r="J181" s="46"/>
      <c r="K181" s="46"/>
      <c r="L181" s="44"/>
      <c r="M181" s="46"/>
      <c r="N181" s="49"/>
      <c r="O181" s="51"/>
      <c r="P181" s="1"/>
      <c r="Q181" s="1"/>
      <c r="R181" s="1"/>
      <c r="S181" s="1"/>
    </row>
    <row r="182" spans="2:19" s="56" customFormat="1">
      <c r="B182" s="1"/>
      <c r="C182" s="1"/>
      <c r="D182" s="44"/>
      <c r="E182" s="44"/>
      <c r="F182" s="1"/>
      <c r="G182" s="46"/>
      <c r="I182" s="1"/>
      <c r="J182" s="46"/>
      <c r="K182" s="46"/>
      <c r="L182" s="44"/>
      <c r="M182" s="46"/>
      <c r="N182" s="49"/>
      <c r="O182" s="51"/>
      <c r="P182" s="1"/>
      <c r="Q182" s="1"/>
      <c r="R182" s="1"/>
      <c r="S182" s="1"/>
    </row>
    <row r="183" spans="2:19" s="56" customFormat="1">
      <c r="B183" s="1"/>
      <c r="C183" s="1"/>
      <c r="D183" s="44"/>
      <c r="E183" s="44"/>
      <c r="F183" s="1"/>
      <c r="G183" s="46"/>
      <c r="I183" s="1"/>
      <c r="J183" s="46"/>
      <c r="K183" s="46"/>
      <c r="L183" s="44"/>
      <c r="M183" s="46"/>
      <c r="N183" s="49"/>
      <c r="O183" s="51"/>
      <c r="P183" s="1"/>
      <c r="Q183" s="1"/>
      <c r="R183" s="1"/>
      <c r="S183" s="1"/>
    </row>
    <row r="184" spans="2:19" s="56" customFormat="1">
      <c r="B184" s="1"/>
      <c r="C184" s="1"/>
      <c r="D184" s="44"/>
      <c r="E184" s="44"/>
      <c r="F184" s="1"/>
      <c r="G184" s="46"/>
      <c r="I184" s="1"/>
      <c r="J184" s="46"/>
      <c r="K184" s="46"/>
      <c r="L184" s="44"/>
      <c r="M184" s="46"/>
      <c r="N184" s="49"/>
      <c r="O184" s="51"/>
      <c r="P184" s="1"/>
      <c r="Q184" s="1"/>
      <c r="R184" s="1"/>
      <c r="S184" s="1"/>
    </row>
    <row r="185" spans="2:19" s="56" customFormat="1">
      <c r="B185" s="1"/>
      <c r="C185" s="1"/>
      <c r="D185" s="44"/>
      <c r="E185" s="44"/>
      <c r="F185" s="1"/>
      <c r="G185" s="46"/>
      <c r="I185" s="1"/>
      <c r="J185" s="46"/>
      <c r="K185" s="46"/>
      <c r="L185" s="44"/>
      <c r="M185" s="46"/>
      <c r="N185" s="49"/>
      <c r="O185" s="51"/>
      <c r="P185" s="1"/>
      <c r="Q185" s="1"/>
      <c r="R185" s="1"/>
      <c r="S185" s="1"/>
    </row>
    <row r="186" spans="2:19" s="56" customFormat="1">
      <c r="B186" s="1"/>
      <c r="C186" s="1"/>
      <c r="D186" s="44"/>
      <c r="E186" s="44"/>
      <c r="F186" s="1"/>
      <c r="G186" s="46"/>
      <c r="I186" s="1"/>
      <c r="J186" s="46"/>
      <c r="K186" s="46"/>
      <c r="L186" s="44"/>
      <c r="M186" s="46"/>
      <c r="N186" s="49"/>
      <c r="O186" s="51"/>
      <c r="P186" s="1"/>
      <c r="Q186" s="1"/>
      <c r="R186" s="1"/>
      <c r="S186" s="1"/>
    </row>
    <row r="187" spans="2:19" s="56" customFormat="1">
      <c r="B187" s="1"/>
      <c r="C187" s="1"/>
      <c r="D187" s="44"/>
      <c r="E187" s="44"/>
      <c r="F187" s="1"/>
      <c r="G187" s="46"/>
      <c r="I187" s="1"/>
      <c r="J187" s="46"/>
      <c r="K187" s="46"/>
      <c r="L187" s="44"/>
      <c r="M187" s="46"/>
      <c r="N187" s="49"/>
      <c r="O187" s="51"/>
      <c r="P187" s="1"/>
      <c r="Q187" s="1"/>
      <c r="R187" s="1"/>
      <c r="S187" s="1"/>
    </row>
    <row r="188" spans="2:19" s="56" customFormat="1">
      <c r="B188" s="1"/>
      <c r="C188" s="1"/>
      <c r="D188" s="44"/>
      <c r="E188" s="44"/>
      <c r="F188" s="1"/>
      <c r="G188" s="46"/>
      <c r="I188" s="1"/>
      <c r="J188" s="46"/>
      <c r="K188" s="46"/>
      <c r="L188" s="44"/>
      <c r="M188" s="46"/>
      <c r="N188" s="49"/>
      <c r="O188" s="51"/>
      <c r="P188" s="1"/>
      <c r="Q188" s="1"/>
      <c r="R188" s="1"/>
      <c r="S188" s="1"/>
    </row>
    <row r="189" spans="2:19" s="56" customFormat="1">
      <c r="B189" s="1"/>
      <c r="C189" s="1"/>
      <c r="D189" s="44"/>
      <c r="E189" s="44"/>
      <c r="F189" s="1"/>
      <c r="G189" s="46"/>
      <c r="I189" s="1"/>
      <c r="J189" s="46"/>
      <c r="K189" s="46"/>
      <c r="L189" s="44"/>
      <c r="M189" s="46"/>
      <c r="N189" s="49"/>
      <c r="O189" s="51"/>
      <c r="P189" s="1"/>
      <c r="Q189" s="1"/>
      <c r="R189" s="1"/>
      <c r="S189" s="1"/>
    </row>
    <row r="190" spans="2:19" s="56" customFormat="1">
      <c r="B190" s="1"/>
      <c r="C190" s="1"/>
      <c r="D190" s="44"/>
      <c r="E190" s="44"/>
      <c r="F190" s="1"/>
      <c r="G190" s="46"/>
      <c r="I190" s="1"/>
      <c r="J190" s="46"/>
      <c r="K190" s="46"/>
      <c r="L190" s="44"/>
      <c r="M190" s="46"/>
      <c r="N190" s="49"/>
      <c r="O190" s="51"/>
      <c r="P190" s="1"/>
      <c r="Q190" s="1"/>
      <c r="R190" s="1"/>
      <c r="S190" s="1"/>
    </row>
    <row r="191" spans="2:19" s="56" customFormat="1">
      <c r="B191" s="1"/>
      <c r="C191" s="1"/>
      <c r="D191" s="44"/>
      <c r="E191" s="44"/>
      <c r="F191" s="1"/>
      <c r="G191" s="46"/>
      <c r="I191" s="1"/>
      <c r="J191" s="46"/>
      <c r="K191" s="46"/>
      <c r="L191" s="44"/>
      <c r="M191" s="46"/>
      <c r="N191" s="49"/>
      <c r="O191" s="51"/>
      <c r="P191" s="1"/>
      <c r="Q191" s="1"/>
      <c r="R191" s="1"/>
      <c r="S191" s="1"/>
    </row>
    <row r="192" spans="2:19" s="56" customFormat="1">
      <c r="B192" s="1"/>
      <c r="C192" s="1"/>
      <c r="D192" s="44"/>
      <c r="E192" s="44"/>
      <c r="F192" s="1"/>
      <c r="G192" s="46"/>
      <c r="I192" s="1"/>
      <c r="J192" s="46"/>
      <c r="K192" s="46"/>
      <c r="L192" s="44"/>
      <c r="M192" s="46"/>
      <c r="N192" s="49"/>
      <c r="O192" s="51"/>
      <c r="P192" s="1"/>
      <c r="Q192" s="1"/>
      <c r="R192" s="1"/>
      <c r="S192" s="1"/>
    </row>
    <row r="193" spans="2:19" s="56" customFormat="1">
      <c r="B193" s="1"/>
      <c r="C193" s="1"/>
      <c r="D193" s="44"/>
      <c r="E193" s="44"/>
      <c r="F193" s="1"/>
      <c r="G193" s="46"/>
      <c r="I193" s="1"/>
      <c r="J193" s="46"/>
      <c r="K193" s="46"/>
      <c r="L193" s="44"/>
      <c r="M193" s="46"/>
      <c r="N193" s="49"/>
      <c r="O193" s="51"/>
      <c r="P193" s="1"/>
      <c r="Q193" s="1"/>
      <c r="R193" s="1"/>
      <c r="S193" s="1"/>
    </row>
    <row r="194" spans="2:19" s="56" customFormat="1">
      <c r="B194" s="1"/>
      <c r="C194" s="1"/>
      <c r="D194" s="44"/>
      <c r="E194" s="44"/>
      <c r="F194" s="1"/>
      <c r="G194" s="46"/>
      <c r="I194" s="1"/>
      <c r="J194" s="46"/>
      <c r="K194" s="46"/>
      <c r="L194" s="44"/>
      <c r="M194" s="46"/>
      <c r="N194" s="49"/>
      <c r="O194" s="51"/>
      <c r="P194" s="1"/>
      <c r="Q194" s="1"/>
      <c r="R194" s="1"/>
      <c r="S194" s="1"/>
    </row>
    <row r="195" spans="2:19" s="56" customFormat="1">
      <c r="B195" s="1"/>
      <c r="C195" s="1"/>
      <c r="D195" s="44"/>
      <c r="E195" s="44"/>
      <c r="F195" s="1"/>
      <c r="G195" s="46"/>
      <c r="I195" s="1"/>
      <c r="J195" s="46"/>
      <c r="K195" s="46"/>
      <c r="L195" s="44"/>
      <c r="M195" s="46"/>
      <c r="N195" s="49"/>
      <c r="O195" s="51"/>
      <c r="P195" s="1"/>
      <c r="Q195" s="1"/>
      <c r="R195" s="1"/>
      <c r="S195" s="1"/>
    </row>
    <row r="196" spans="2:19" s="56" customFormat="1">
      <c r="B196" s="1"/>
      <c r="C196" s="1"/>
      <c r="D196" s="44"/>
      <c r="E196" s="44"/>
      <c r="F196" s="1"/>
      <c r="G196" s="46"/>
      <c r="I196" s="1"/>
      <c r="J196" s="46"/>
      <c r="K196" s="46"/>
      <c r="L196" s="44"/>
      <c r="M196" s="46"/>
      <c r="N196" s="49"/>
      <c r="O196" s="51"/>
      <c r="P196" s="1"/>
      <c r="Q196" s="1"/>
      <c r="R196" s="1"/>
      <c r="S196" s="1"/>
    </row>
    <row r="197" spans="2:19" s="56" customFormat="1">
      <c r="B197" s="1"/>
      <c r="C197" s="1"/>
      <c r="D197" s="44"/>
      <c r="E197" s="44"/>
      <c r="F197" s="1"/>
      <c r="G197" s="46"/>
      <c r="I197" s="1"/>
      <c r="J197" s="46"/>
      <c r="K197" s="46"/>
      <c r="L197" s="44"/>
      <c r="M197" s="46"/>
      <c r="N197" s="49"/>
      <c r="O197" s="51"/>
      <c r="P197" s="1"/>
      <c r="Q197" s="1"/>
      <c r="R197" s="1"/>
      <c r="S197" s="1"/>
    </row>
    <row r="198" spans="2:19" s="56" customFormat="1">
      <c r="B198" s="1"/>
      <c r="C198" s="1"/>
      <c r="D198" s="44"/>
      <c r="E198" s="44"/>
      <c r="F198" s="1"/>
      <c r="G198" s="46"/>
      <c r="I198" s="1"/>
      <c r="J198" s="46"/>
      <c r="K198" s="46"/>
      <c r="L198" s="44"/>
      <c r="M198" s="46"/>
      <c r="N198" s="49"/>
      <c r="O198" s="51"/>
      <c r="P198" s="1"/>
      <c r="Q198" s="1"/>
      <c r="R198" s="1"/>
      <c r="S198" s="1"/>
    </row>
    <row r="199" spans="2:19" s="56" customFormat="1">
      <c r="B199" s="1"/>
      <c r="C199" s="1"/>
      <c r="D199" s="44"/>
      <c r="E199" s="44"/>
      <c r="F199" s="1"/>
      <c r="G199" s="46"/>
      <c r="I199" s="1"/>
      <c r="J199" s="46"/>
      <c r="K199" s="46"/>
      <c r="L199" s="44"/>
      <c r="M199" s="46"/>
      <c r="N199" s="49"/>
      <c r="O199" s="51"/>
      <c r="P199" s="1"/>
      <c r="Q199" s="1"/>
      <c r="R199" s="1"/>
      <c r="S199" s="1"/>
    </row>
    <row r="200" spans="2:19" s="56" customFormat="1">
      <c r="B200" s="1"/>
      <c r="C200" s="1"/>
      <c r="D200" s="44"/>
      <c r="E200" s="44"/>
      <c r="F200" s="1"/>
      <c r="G200" s="46"/>
      <c r="I200" s="1"/>
      <c r="J200" s="46"/>
      <c r="K200" s="46"/>
      <c r="L200" s="44"/>
      <c r="M200" s="46"/>
      <c r="N200" s="49"/>
      <c r="O200" s="51"/>
      <c r="P200" s="1"/>
      <c r="Q200" s="1"/>
      <c r="R200" s="1"/>
      <c r="S200" s="1"/>
    </row>
    <row r="201" spans="2:19" s="56" customFormat="1">
      <c r="B201" s="1"/>
      <c r="C201" s="1"/>
      <c r="D201" s="44"/>
      <c r="E201" s="44"/>
      <c r="F201" s="1"/>
      <c r="G201" s="46"/>
      <c r="I201" s="1"/>
      <c r="J201" s="46"/>
      <c r="K201" s="46"/>
      <c r="L201" s="44"/>
      <c r="M201" s="46"/>
      <c r="N201" s="49"/>
      <c r="O201" s="51"/>
      <c r="P201" s="1"/>
      <c r="Q201" s="1"/>
      <c r="R201" s="1"/>
      <c r="S201" s="1"/>
    </row>
    <row r="202" spans="2:19" s="56" customFormat="1">
      <c r="B202" s="1"/>
      <c r="C202" s="1"/>
      <c r="D202" s="44"/>
      <c r="E202" s="44"/>
      <c r="F202" s="1"/>
      <c r="G202" s="46"/>
      <c r="I202" s="1"/>
      <c r="J202" s="46"/>
      <c r="K202" s="46"/>
      <c r="L202" s="44"/>
      <c r="M202" s="46"/>
      <c r="N202" s="49"/>
      <c r="O202" s="51"/>
      <c r="P202" s="1"/>
      <c r="Q202" s="1"/>
      <c r="R202" s="1"/>
      <c r="S202" s="1"/>
    </row>
    <row r="203" spans="2:19" s="56" customFormat="1">
      <c r="B203" s="1"/>
      <c r="C203" s="1"/>
      <c r="D203" s="44"/>
      <c r="E203" s="44"/>
      <c r="F203" s="1"/>
      <c r="G203" s="46"/>
      <c r="I203" s="1"/>
      <c r="J203" s="46"/>
      <c r="K203" s="46"/>
      <c r="L203" s="44"/>
      <c r="M203" s="46"/>
      <c r="N203" s="49"/>
      <c r="O203" s="51"/>
      <c r="P203" s="1"/>
      <c r="Q203" s="1"/>
      <c r="R203" s="1"/>
      <c r="S203" s="1"/>
    </row>
    <row r="204" spans="2:19" s="56" customFormat="1">
      <c r="B204" s="1"/>
      <c r="C204" s="1"/>
      <c r="D204" s="44"/>
      <c r="E204" s="44"/>
      <c r="F204" s="1"/>
      <c r="G204" s="46"/>
      <c r="I204" s="1"/>
      <c r="J204" s="46"/>
      <c r="K204" s="46"/>
      <c r="L204" s="44"/>
      <c r="M204" s="46"/>
      <c r="N204" s="49"/>
      <c r="O204" s="51"/>
      <c r="P204" s="1"/>
      <c r="Q204" s="1"/>
      <c r="R204" s="1"/>
      <c r="S204" s="1"/>
    </row>
    <row r="205" spans="2:19" s="56" customFormat="1">
      <c r="B205" s="1"/>
      <c r="C205" s="1"/>
      <c r="D205" s="44"/>
      <c r="E205" s="44"/>
      <c r="F205" s="1"/>
      <c r="G205" s="46"/>
      <c r="I205" s="1"/>
      <c r="J205" s="46"/>
      <c r="K205" s="46"/>
      <c r="L205" s="44"/>
      <c r="M205" s="46"/>
      <c r="N205" s="49"/>
      <c r="O205" s="51"/>
      <c r="P205" s="1"/>
      <c r="Q205" s="1"/>
      <c r="R205" s="1"/>
      <c r="S205" s="1"/>
    </row>
    <row r="206" spans="2:19" s="56" customFormat="1">
      <c r="B206" s="1"/>
      <c r="C206" s="1"/>
      <c r="D206" s="44"/>
      <c r="E206" s="44"/>
      <c r="F206" s="1"/>
      <c r="G206" s="46"/>
      <c r="I206" s="1"/>
      <c r="J206" s="46"/>
      <c r="K206" s="46"/>
      <c r="L206" s="44"/>
      <c r="M206" s="46"/>
      <c r="N206" s="49"/>
      <c r="O206" s="51"/>
      <c r="P206" s="1"/>
      <c r="Q206" s="1"/>
      <c r="R206" s="1"/>
      <c r="S206" s="1"/>
    </row>
    <row r="207" spans="2:19" s="56" customFormat="1">
      <c r="B207" s="1"/>
      <c r="C207" s="1"/>
      <c r="D207" s="44"/>
      <c r="E207" s="44"/>
      <c r="F207" s="1"/>
      <c r="G207" s="46"/>
      <c r="I207" s="1"/>
      <c r="J207" s="46"/>
      <c r="K207" s="46"/>
      <c r="L207" s="44"/>
      <c r="M207" s="46"/>
      <c r="N207" s="49"/>
      <c r="O207" s="51"/>
      <c r="P207" s="1"/>
      <c r="Q207" s="1"/>
      <c r="R207" s="1"/>
      <c r="S207" s="1"/>
    </row>
    <row r="208" spans="2:19" s="56" customFormat="1">
      <c r="B208" s="1"/>
      <c r="C208" s="1"/>
      <c r="D208" s="44"/>
      <c r="E208" s="44"/>
      <c r="F208" s="1"/>
      <c r="G208" s="46"/>
      <c r="I208" s="1"/>
      <c r="J208" s="46"/>
      <c r="K208" s="46"/>
      <c r="L208" s="44"/>
      <c r="M208" s="46"/>
      <c r="N208" s="49"/>
      <c r="O208" s="51"/>
      <c r="P208" s="1"/>
      <c r="Q208" s="1"/>
      <c r="R208" s="1"/>
      <c r="S208" s="1"/>
    </row>
    <row r="209" spans="2:19" s="56" customFormat="1">
      <c r="B209" s="1"/>
      <c r="C209" s="1"/>
      <c r="D209" s="44"/>
      <c r="E209" s="44"/>
      <c r="F209" s="1"/>
      <c r="G209" s="46"/>
      <c r="I209" s="1"/>
      <c r="J209" s="46"/>
      <c r="K209" s="46"/>
      <c r="L209" s="44"/>
      <c r="M209" s="46"/>
      <c r="N209" s="49"/>
      <c r="O209" s="51"/>
      <c r="P209" s="1"/>
      <c r="Q209" s="1"/>
      <c r="R209" s="1"/>
      <c r="S209" s="1"/>
    </row>
    <row r="210" spans="2:19" s="56" customFormat="1">
      <c r="B210" s="1"/>
      <c r="C210" s="1"/>
      <c r="D210" s="44"/>
      <c r="E210" s="44"/>
      <c r="F210" s="1"/>
      <c r="G210" s="46"/>
      <c r="I210" s="1"/>
      <c r="J210" s="46"/>
      <c r="K210" s="46"/>
      <c r="L210" s="44"/>
      <c r="M210" s="46"/>
      <c r="N210" s="49"/>
      <c r="O210" s="51"/>
      <c r="P210" s="1"/>
      <c r="Q210" s="1"/>
      <c r="R210" s="1"/>
      <c r="S210" s="1"/>
    </row>
    <row r="211" spans="2:19" s="56" customFormat="1">
      <c r="B211" s="1"/>
      <c r="C211" s="1"/>
      <c r="D211" s="44"/>
      <c r="E211" s="44"/>
      <c r="F211" s="1"/>
      <c r="G211" s="46"/>
      <c r="I211" s="1"/>
      <c r="J211" s="46"/>
      <c r="K211" s="46"/>
      <c r="L211" s="44"/>
      <c r="M211" s="46"/>
      <c r="N211" s="49"/>
      <c r="O211" s="51"/>
      <c r="P211" s="1"/>
      <c r="Q211" s="1"/>
      <c r="R211" s="1"/>
      <c r="S211" s="1"/>
    </row>
    <row r="212" spans="2:19" s="56" customFormat="1">
      <c r="B212" s="1"/>
      <c r="C212" s="1"/>
      <c r="D212" s="44"/>
      <c r="E212" s="44"/>
      <c r="F212" s="1"/>
      <c r="G212" s="46"/>
      <c r="I212" s="1"/>
      <c r="J212" s="46"/>
      <c r="K212" s="46"/>
      <c r="L212" s="44"/>
      <c r="M212" s="46"/>
      <c r="N212" s="49"/>
      <c r="O212" s="51"/>
      <c r="P212" s="1"/>
      <c r="Q212" s="1"/>
      <c r="R212" s="1"/>
      <c r="S212" s="1"/>
    </row>
    <row r="213" spans="2:19" s="56" customFormat="1">
      <c r="B213" s="1"/>
      <c r="C213" s="1"/>
      <c r="D213" s="44"/>
      <c r="E213" s="44"/>
      <c r="F213" s="1"/>
      <c r="G213" s="46"/>
      <c r="I213" s="1"/>
      <c r="J213" s="46"/>
      <c r="K213" s="46"/>
      <c r="L213" s="44"/>
      <c r="M213" s="46"/>
      <c r="N213" s="49"/>
      <c r="O213" s="51"/>
      <c r="P213" s="1"/>
      <c r="Q213" s="1"/>
      <c r="R213" s="1"/>
      <c r="S213" s="1"/>
    </row>
    <row r="214" spans="2:19" s="56" customFormat="1">
      <c r="B214" s="1"/>
      <c r="C214" s="1"/>
      <c r="D214" s="44"/>
      <c r="E214" s="44"/>
      <c r="F214" s="1"/>
      <c r="G214" s="46"/>
      <c r="I214" s="1"/>
      <c r="J214" s="46"/>
      <c r="K214" s="46"/>
      <c r="L214" s="44"/>
      <c r="M214" s="46"/>
      <c r="N214" s="49"/>
      <c r="O214" s="51"/>
      <c r="P214" s="1"/>
      <c r="Q214" s="1"/>
      <c r="R214" s="1"/>
      <c r="S214" s="1"/>
    </row>
    <row r="215" spans="2:19" s="56" customFormat="1">
      <c r="B215" s="1"/>
      <c r="C215" s="1"/>
      <c r="D215" s="44"/>
      <c r="E215" s="44"/>
      <c r="F215" s="1"/>
      <c r="G215" s="46"/>
      <c r="I215" s="1"/>
      <c r="J215" s="46"/>
      <c r="K215" s="46"/>
      <c r="L215" s="44"/>
      <c r="M215" s="46"/>
      <c r="N215" s="49"/>
      <c r="O215" s="51"/>
      <c r="P215" s="1"/>
      <c r="Q215" s="1"/>
      <c r="R215" s="1"/>
      <c r="S215" s="1"/>
    </row>
    <row r="216" spans="2:19" s="56" customFormat="1">
      <c r="B216" s="1"/>
      <c r="C216" s="1"/>
      <c r="D216" s="44"/>
      <c r="E216" s="44"/>
      <c r="F216" s="1"/>
      <c r="G216" s="46"/>
      <c r="I216" s="1"/>
      <c r="J216" s="46"/>
      <c r="K216" s="46"/>
      <c r="L216" s="44"/>
      <c r="M216" s="46"/>
      <c r="N216" s="49"/>
      <c r="O216" s="51"/>
      <c r="P216" s="1"/>
      <c r="Q216" s="1"/>
      <c r="R216" s="1"/>
      <c r="S216" s="1"/>
    </row>
    <row r="217" spans="2:19"/>
    <row r="218" spans="2:19"/>
    <row r="219" spans="2:19"/>
    <row r="220" spans="2:19"/>
    <row r="221" spans="2:19"/>
    <row r="222" spans="2:19" s="56" customFormat="1">
      <c r="B222" s="1"/>
      <c r="C222" s="1"/>
      <c r="D222" s="44"/>
      <c r="E222" s="44"/>
      <c r="F222" s="1"/>
      <c r="G222" s="46"/>
      <c r="I222" s="1"/>
      <c r="J222" s="46"/>
      <c r="K222" s="46"/>
      <c r="L222" s="44"/>
      <c r="M222" s="46"/>
      <c r="N222" s="49"/>
      <c r="O222" s="51"/>
      <c r="P222" s="1"/>
      <c r="Q222" s="1"/>
      <c r="R222" s="1"/>
      <c r="S222" s="1"/>
    </row>
    <row r="223" spans="2:19" s="56" customFormat="1">
      <c r="B223" s="1"/>
      <c r="C223" s="1"/>
      <c r="D223" s="44"/>
      <c r="E223" s="44"/>
      <c r="F223" s="1"/>
      <c r="G223" s="46"/>
      <c r="I223" s="1"/>
      <c r="J223" s="46"/>
      <c r="K223" s="46"/>
      <c r="L223" s="44"/>
      <c r="M223" s="46"/>
      <c r="N223" s="49"/>
      <c r="O223" s="51"/>
      <c r="P223" s="1"/>
      <c r="Q223" s="1"/>
      <c r="R223" s="1"/>
      <c r="S223" s="1"/>
    </row>
    <row r="224" spans="2:19" s="56" customFormat="1">
      <c r="B224" s="1"/>
      <c r="C224" s="1"/>
      <c r="D224" s="44"/>
      <c r="E224" s="44"/>
      <c r="F224" s="1"/>
      <c r="G224" s="46"/>
      <c r="I224" s="1"/>
      <c r="J224" s="46"/>
      <c r="K224" s="46"/>
      <c r="L224" s="44"/>
      <c r="M224" s="46"/>
      <c r="N224" s="49"/>
      <c r="O224" s="51"/>
      <c r="P224" s="1"/>
      <c r="Q224" s="1"/>
      <c r="R224" s="1"/>
      <c r="S224" s="1"/>
    </row>
    <row r="225" spans="2:19" s="56" customFormat="1">
      <c r="B225" s="1"/>
      <c r="C225" s="1"/>
      <c r="D225" s="44"/>
      <c r="E225" s="44"/>
      <c r="F225" s="1"/>
      <c r="G225" s="46"/>
      <c r="I225" s="1"/>
      <c r="J225" s="46"/>
      <c r="K225" s="46"/>
      <c r="L225" s="44"/>
      <c r="M225" s="46"/>
      <c r="N225" s="49"/>
      <c r="O225" s="51"/>
      <c r="P225" s="1"/>
      <c r="Q225" s="1"/>
      <c r="R225" s="1"/>
      <c r="S225" s="1"/>
    </row>
    <row r="226" spans="2:19" s="56" customFormat="1">
      <c r="B226" s="1"/>
      <c r="C226" s="1"/>
      <c r="D226" s="44"/>
      <c r="E226" s="44"/>
      <c r="F226" s="1"/>
      <c r="G226" s="46"/>
      <c r="I226" s="1"/>
      <c r="J226" s="46"/>
      <c r="K226" s="46"/>
      <c r="L226" s="44"/>
      <c r="M226" s="46"/>
      <c r="N226" s="49"/>
      <c r="O226" s="51"/>
      <c r="P226" s="1"/>
      <c r="Q226" s="1"/>
      <c r="R226" s="1"/>
      <c r="S226" s="1"/>
    </row>
    <row r="227" spans="2:19" s="56" customFormat="1">
      <c r="B227" s="1"/>
      <c r="C227" s="1"/>
      <c r="D227" s="44"/>
      <c r="E227" s="44"/>
      <c r="F227" s="1"/>
      <c r="G227" s="46"/>
      <c r="I227" s="1"/>
      <c r="J227" s="46"/>
      <c r="K227" s="46"/>
      <c r="L227" s="44"/>
      <c r="M227" s="46"/>
      <c r="N227" s="49"/>
      <c r="O227" s="51"/>
      <c r="P227" s="1"/>
      <c r="Q227" s="1"/>
      <c r="R227" s="1"/>
      <c r="S227" s="1"/>
    </row>
    <row r="228" spans="2:19" s="56" customFormat="1">
      <c r="B228" s="1"/>
      <c r="C228" s="1"/>
      <c r="D228" s="44"/>
      <c r="E228" s="44"/>
      <c r="F228" s="1"/>
      <c r="G228" s="46"/>
      <c r="I228" s="1"/>
      <c r="J228" s="46"/>
      <c r="K228" s="46"/>
      <c r="L228" s="44"/>
      <c r="M228" s="46"/>
      <c r="N228" s="49"/>
      <c r="O228" s="51"/>
      <c r="P228" s="1"/>
      <c r="Q228" s="1"/>
      <c r="R228" s="1"/>
      <c r="S228" s="1"/>
    </row>
    <row r="229" spans="2:19" s="56" customFormat="1">
      <c r="B229" s="1"/>
      <c r="C229" s="1"/>
      <c r="D229" s="44"/>
      <c r="E229" s="44"/>
      <c r="F229" s="1"/>
      <c r="G229" s="46"/>
      <c r="I229" s="1"/>
      <c r="J229" s="46"/>
      <c r="K229" s="46"/>
      <c r="L229" s="44"/>
      <c r="M229" s="46"/>
      <c r="N229" s="49"/>
      <c r="O229" s="51"/>
      <c r="P229" s="1"/>
      <c r="Q229" s="1"/>
      <c r="R229" s="1"/>
      <c r="S229" s="1"/>
    </row>
    <row r="230" spans="2:19" s="56" customFormat="1">
      <c r="B230" s="1"/>
      <c r="C230" s="1"/>
      <c r="D230" s="44"/>
      <c r="E230" s="44"/>
      <c r="F230" s="1"/>
      <c r="G230" s="46"/>
      <c r="I230" s="1"/>
      <c r="J230" s="46"/>
      <c r="K230" s="46"/>
      <c r="L230" s="44"/>
      <c r="M230" s="46"/>
      <c r="N230" s="49"/>
      <c r="O230" s="51"/>
      <c r="P230" s="1"/>
      <c r="Q230" s="1"/>
      <c r="R230" s="1"/>
      <c r="S230" s="1"/>
    </row>
    <row r="231" spans="2:19" s="56" customFormat="1">
      <c r="B231" s="1"/>
      <c r="C231" s="1"/>
      <c r="D231" s="44"/>
      <c r="E231" s="44"/>
      <c r="F231" s="1"/>
      <c r="G231" s="46"/>
      <c r="I231" s="1"/>
      <c r="J231" s="46"/>
      <c r="K231" s="46"/>
      <c r="L231" s="44"/>
      <c r="M231" s="46"/>
      <c r="N231" s="49"/>
      <c r="O231" s="51"/>
      <c r="P231" s="1"/>
      <c r="Q231" s="1"/>
      <c r="R231" s="1"/>
      <c r="S231" s="1"/>
    </row>
    <row r="232" spans="2:19" s="56" customFormat="1">
      <c r="B232" s="1"/>
      <c r="C232" s="1"/>
      <c r="D232" s="44"/>
      <c r="E232" s="44"/>
      <c r="F232" s="1"/>
      <c r="G232" s="46"/>
      <c r="I232" s="1"/>
      <c r="J232" s="46"/>
      <c r="K232" s="46"/>
      <c r="L232" s="44"/>
      <c r="M232" s="46"/>
      <c r="N232" s="49"/>
      <c r="O232" s="51"/>
      <c r="P232" s="1"/>
      <c r="Q232" s="1"/>
      <c r="R232" s="1"/>
      <c r="S232" s="1"/>
    </row>
    <row r="233" spans="2:19" s="56" customFormat="1">
      <c r="B233" s="1"/>
      <c r="C233" s="1"/>
      <c r="D233" s="44"/>
      <c r="E233" s="44"/>
      <c r="F233" s="1"/>
      <c r="G233" s="46"/>
      <c r="I233" s="1"/>
      <c r="J233" s="46"/>
      <c r="K233" s="46"/>
      <c r="L233" s="44"/>
      <c r="M233" s="46"/>
      <c r="N233" s="49"/>
      <c r="O233" s="51"/>
      <c r="P233" s="1"/>
      <c r="Q233" s="1"/>
      <c r="R233" s="1"/>
      <c r="S233" s="1"/>
    </row>
    <row r="234" spans="2:19" s="56" customFormat="1">
      <c r="B234" s="1"/>
      <c r="C234" s="1"/>
      <c r="D234" s="44"/>
      <c r="E234" s="44"/>
      <c r="F234" s="1"/>
      <c r="G234" s="46"/>
      <c r="I234" s="1"/>
      <c r="J234" s="46"/>
      <c r="K234" s="46"/>
      <c r="L234" s="44"/>
      <c r="M234" s="46"/>
      <c r="N234" s="49"/>
      <c r="O234" s="51"/>
      <c r="P234" s="1"/>
      <c r="Q234" s="1"/>
      <c r="R234" s="1"/>
      <c r="S234" s="1"/>
    </row>
    <row r="235" spans="2:19" s="56" customFormat="1">
      <c r="B235" s="1"/>
      <c r="C235" s="1"/>
      <c r="D235" s="44"/>
      <c r="E235" s="44"/>
      <c r="F235" s="1"/>
      <c r="G235" s="46"/>
      <c r="I235" s="1"/>
      <c r="J235" s="46"/>
      <c r="K235" s="46"/>
      <c r="L235" s="44"/>
      <c r="M235" s="46"/>
      <c r="N235" s="49"/>
      <c r="O235" s="51"/>
      <c r="P235" s="1"/>
      <c r="Q235" s="1"/>
      <c r="R235" s="1"/>
      <c r="S235" s="1"/>
    </row>
    <row r="236" spans="2:19" s="56" customFormat="1">
      <c r="B236" s="1"/>
      <c r="C236" s="1"/>
      <c r="D236" s="44"/>
      <c r="E236" s="44"/>
      <c r="F236" s="1"/>
      <c r="G236" s="46"/>
      <c r="I236" s="1"/>
      <c r="J236" s="46"/>
      <c r="K236" s="46"/>
      <c r="L236" s="44"/>
      <c r="M236" s="46"/>
      <c r="N236" s="49"/>
      <c r="O236" s="51"/>
      <c r="P236" s="1"/>
      <c r="Q236" s="1"/>
      <c r="R236" s="1"/>
      <c r="S236" s="1"/>
    </row>
    <row r="237" spans="2:19" s="56" customFormat="1">
      <c r="B237" s="1"/>
      <c r="C237" s="1"/>
      <c r="D237" s="44"/>
      <c r="E237" s="44"/>
      <c r="F237" s="1"/>
      <c r="G237" s="46"/>
      <c r="I237" s="1"/>
      <c r="J237" s="46"/>
      <c r="K237" s="46"/>
      <c r="L237" s="44"/>
      <c r="M237" s="46"/>
      <c r="N237" s="49"/>
      <c r="O237" s="51"/>
      <c r="P237" s="1"/>
      <c r="Q237" s="1"/>
      <c r="R237" s="1"/>
      <c r="S237" s="1"/>
    </row>
    <row r="238" spans="2:19" s="56" customFormat="1">
      <c r="B238" s="1"/>
      <c r="C238" s="1"/>
      <c r="D238" s="44"/>
      <c r="E238" s="44"/>
      <c r="F238" s="1"/>
      <c r="G238" s="46"/>
      <c r="I238" s="1"/>
      <c r="J238" s="46"/>
      <c r="K238" s="46"/>
      <c r="L238" s="44"/>
      <c r="M238" s="46"/>
      <c r="N238" s="49"/>
      <c r="O238" s="51"/>
      <c r="P238" s="1"/>
      <c r="Q238" s="1"/>
      <c r="R238" s="1"/>
      <c r="S238" s="1"/>
    </row>
    <row r="239" spans="2:19" s="56" customFormat="1">
      <c r="B239" s="1"/>
      <c r="C239" s="1"/>
      <c r="D239" s="44"/>
      <c r="E239" s="44"/>
      <c r="F239" s="1"/>
      <c r="G239" s="46"/>
      <c r="I239" s="1"/>
      <c r="J239" s="46"/>
      <c r="K239" s="46"/>
      <c r="L239" s="44"/>
      <c r="M239" s="46"/>
      <c r="N239" s="49"/>
      <c r="O239" s="51"/>
      <c r="P239" s="1"/>
      <c r="Q239" s="1"/>
      <c r="R239" s="1"/>
      <c r="S239" s="1"/>
    </row>
    <row r="240" spans="2:19" s="56" customFormat="1">
      <c r="B240" s="1"/>
      <c r="C240" s="1"/>
      <c r="D240" s="44"/>
      <c r="E240" s="44"/>
      <c r="F240" s="1"/>
      <c r="G240" s="46"/>
      <c r="I240" s="1"/>
      <c r="J240" s="46"/>
      <c r="K240" s="46"/>
      <c r="L240" s="44"/>
      <c r="M240" s="46"/>
      <c r="N240" s="49"/>
      <c r="O240" s="51"/>
      <c r="P240" s="1"/>
      <c r="Q240" s="1"/>
      <c r="R240" s="1"/>
      <c r="S240" s="1"/>
    </row>
    <row r="241" spans="2:19" s="56" customFormat="1">
      <c r="B241" s="1"/>
      <c r="C241" s="1"/>
      <c r="D241" s="44"/>
      <c r="E241" s="44"/>
      <c r="F241" s="1"/>
      <c r="G241" s="46"/>
      <c r="I241" s="1"/>
      <c r="J241" s="46"/>
      <c r="K241" s="46"/>
      <c r="L241" s="44"/>
      <c r="M241" s="46"/>
      <c r="N241" s="49"/>
      <c r="O241" s="51"/>
      <c r="P241" s="1"/>
      <c r="Q241" s="1"/>
      <c r="R241" s="1"/>
      <c r="S241" s="1"/>
    </row>
    <row r="242" spans="2:19" s="56" customFormat="1">
      <c r="B242" s="1"/>
      <c r="C242" s="1"/>
      <c r="D242" s="44"/>
      <c r="E242" s="44"/>
      <c r="F242" s="1"/>
      <c r="G242" s="46"/>
      <c r="I242" s="1"/>
      <c r="J242" s="46"/>
      <c r="K242" s="46"/>
      <c r="L242" s="44"/>
      <c r="M242" s="46"/>
      <c r="N242" s="49"/>
      <c r="O242" s="51"/>
      <c r="P242" s="1"/>
      <c r="Q242" s="1"/>
      <c r="R242" s="1"/>
      <c r="S242" s="1"/>
    </row>
    <row r="243" spans="2:19" s="56" customFormat="1">
      <c r="B243" s="1"/>
      <c r="C243" s="1"/>
      <c r="D243" s="44"/>
      <c r="E243" s="44"/>
      <c r="F243" s="1"/>
      <c r="G243" s="46"/>
      <c r="I243" s="1"/>
      <c r="J243" s="46"/>
      <c r="K243" s="46"/>
      <c r="L243" s="44"/>
      <c r="M243" s="46"/>
      <c r="N243" s="49"/>
      <c r="O243" s="51"/>
      <c r="P243" s="1"/>
      <c r="Q243" s="1"/>
      <c r="R243" s="1"/>
      <c r="S243" s="1"/>
    </row>
    <row r="244" spans="2:19" s="56" customFormat="1">
      <c r="B244" s="1"/>
      <c r="C244" s="1"/>
      <c r="D244" s="44"/>
      <c r="E244" s="44"/>
      <c r="F244" s="1"/>
      <c r="G244" s="46"/>
      <c r="I244" s="1"/>
      <c r="J244" s="46"/>
      <c r="K244" s="46"/>
      <c r="L244" s="44"/>
      <c r="M244" s="46"/>
      <c r="N244" s="49"/>
      <c r="O244" s="51"/>
      <c r="P244" s="1"/>
      <c r="Q244" s="1"/>
      <c r="R244" s="1"/>
      <c r="S244" s="1"/>
    </row>
    <row r="245" spans="2:19" s="56" customFormat="1">
      <c r="B245" s="1"/>
      <c r="C245" s="1"/>
      <c r="D245" s="44"/>
      <c r="E245" s="44"/>
      <c r="F245" s="1"/>
      <c r="G245" s="46"/>
      <c r="I245" s="1"/>
      <c r="J245" s="46"/>
      <c r="K245" s="46"/>
      <c r="L245" s="44"/>
      <c r="M245" s="46"/>
      <c r="N245" s="49"/>
      <c r="O245" s="51"/>
      <c r="P245" s="1"/>
      <c r="Q245" s="1"/>
      <c r="R245" s="1"/>
      <c r="S245" s="1"/>
    </row>
    <row r="246" spans="2:19" s="56" customFormat="1">
      <c r="B246" s="1"/>
      <c r="C246" s="1"/>
      <c r="D246" s="44"/>
      <c r="E246" s="44"/>
      <c r="F246" s="1"/>
      <c r="G246" s="46"/>
      <c r="I246" s="1"/>
      <c r="J246" s="46"/>
      <c r="K246" s="46"/>
      <c r="L246" s="44"/>
      <c r="M246" s="46"/>
      <c r="N246" s="49"/>
      <c r="O246" s="51"/>
      <c r="P246" s="1"/>
      <c r="Q246" s="1"/>
      <c r="R246" s="1"/>
      <c r="S246" s="1"/>
    </row>
    <row r="247" spans="2:19" s="56" customFormat="1">
      <c r="B247" s="1"/>
      <c r="C247" s="1"/>
      <c r="D247" s="44"/>
      <c r="E247" s="44"/>
      <c r="F247" s="1"/>
      <c r="G247" s="46"/>
      <c r="I247" s="1"/>
      <c r="J247" s="46"/>
      <c r="K247" s="46"/>
      <c r="L247" s="44"/>
      <c r="M247" s="46"/>
      <c r="N247" s="49"/>
      <c r="O247" s="51"/>
      <c r="P247" s="1"/>
      <c r="Q247" s="1"/>
      <c r="R247" s="1"/>
      <c r="S247" s="1"/>
    </row>
    <row r="248" spans="2:19" s="56" customFormat="1">
      <c r="B248" s="1"/>
      <c r="C248" s="1"/>
      <c r="D248" s="44"/>
      <c r="E248" s="44"/>
      <c r="F248" s="1"/>
      <c r="G248" s="46"/>
      <c r="I248" s="1"/>
      <c r="J248" s="46"/>
      <c r="K248" s="46"/>
      <c r="L248" s="44"/>
      <c r="M248" s="46"/>
      <c r="N248" s="49"/>
      <c r="O248" s="51"/>
      <c r="P248" s="1"/>
      <c r="Q248" s="1"/>
      <c r="R248" s="1"/>
      <c r="S248" s="1"/>
    </row>
    <row r="249" spans="2:19" s="56" customFormat="1">
      <c r="B249" s="1"/>
      <c r="C249" s="1"/>
      <c r="D249" s="44"/>
      <c r="E249" s="44"/>
      <c r="F249" s="1"/>
      <c r="G249" s="46"/>
      <c r="I249" s="1"/>
      <c r="J249" s="46"/>
      <c r="K249" s="46"/>
      <c r="L249" s="44"/>
      <c r="M249" s="46"/>
      <c r="N249" s="49"/>
      <c r="O249" s="51"/>
      <c r="P249" s="1"/>
      <c r="Q249" s="1"/>
      <c r="R249" s="1"/>
      <c r="S249" s="1"/>
    </row>
    <row r="250" spans="2:19" s="56" customFormat="1">
      <c r="B250" s="1"/>
      <c r="C250" s="1"/>
      <c r="D250" s="44"/>
      <c r="E250" s="44"/>
      <c r="F250" s="1"/>
      <c r="G250" s="46"/>
      <c r="I250" s="1"/>
      <c r="J250" s="46"/>
      <c r="K250" s="46"/>
      <c r="L250" s="44"/>
      <c r="M250" s="46"/>
      <c r="N250" s="49"/>
      <c r="O250" s="51"/>
      <c r="P250" s="1"/>
      <c r="Q250" s="1"/>
      <c r="R250" s="1"/>
      <c r="S250" s="1"/>
    </row>
    <row r="251" spans="2:19" s="56" customFormat="1">
      <c r="B251" s="1"/>
      <c r="C251" s="1"/>
      <c r="D251" s="44"/>
      <c r="E251" s="44"/>
      <c r="F251" s="1"/>
      <c r="G251" s="46"/>
      <c r="I251" s="1"/>
      <c r="J251" s="46"/>
      <c r="K251" s="46"/>
      <c r="L251" s="44"/>
      <c r="M251" s="46"/>
      <c r="N251" s="49"/>
      <c r="O251" s="51"/>
      <c r="P251" s="1"/>
      <c r="Q251" s="1"/>
      <c r="R251" s="1"/>
      <c r="S251" s="1"/>
    </row>
    <row r="252" spans="2:19" s="56" customFormat="1">
      <c r="B252" s="1"/>
      <c r="C252" s="1"/>
      <c r="D252" s="44"/>
      <c r="E252" s="44"/>
      <c r="F252" s="1"/>
      <c r="G252" s="46"/>
      <c r="I252" s="1"/>
      <c r="J252" s="46"/>
      <c r="K252" s="46"/>
      <c r="L252" s="44"/>
      <c r="M252" s="46"/>
      <c r="N252" s="49"/>
      <c r="O252" s="51"/>
      <c r="P252" s="1"/>
      <c r="Q252" s="1"/>
      <c r="R252" s="1"/>
      <c r="S252" s="1"/>
    </row>
    <row r="253" spans="2:19" s="56" customFormat="1">
      <c r="B253" s="1"/>
      <c r="C253" s="1"/>
      <c r="D253" s="44"/>
      <c r="E253" s="44"/>
      <c r="F253" s="1"/>
      <c r="G253" s="46"/>
      <c r="I253" s="1"/>
      <c r="J253" s="46"/>
      <c r="K253" s="46"/>
      <c r="L253" s="44"/>
      <c r="M253" s="46"/>
      <c r="N253" s="49"/>
      <c r="O253" s="51"/>
      <c r="P253" s="1"/>
      <c r="Q253" s="1"/>
      <c r="R253" s="1"/>
      <c r="S253" s="1"/>
    </row>
    <row r="254" spans="2:19" s="56" customFormat="1">
      <c r="B254" s="1"/>
      <c r="C254" s="1"/>
      <c r="D254" s="44"/>
      <c r="E254" s="44"/>
      <c r="F254" s="1"/>
      <c r="G254" s="46"/>
      <c r="I254" s="1"/>
      <c r="J254" s="46"/>
      <c r="K254" s="46"/>
      <c r="L254" s="44"/>
      <c r="M254" s="46"/>
      <c r="N254" s="49"/>
      <c r="O254" s="51"/>
      <c r="P254" s="1"/>
      <c r="Q254" s="1"/>
      <c r="R254" s="1"/>
      <c r="S254" s="1"/>
    </row>
    <row r="255" spans="2:19" s="56" customFormat="1">
      <c r="B255" s="1"/>
      <c r="C255" s="1"/>
      <c r="D255" s="44"/>
      <c r="E255" s="44"/>
      <c r="F255" s="1"/>
      <c r="G255" s="46"/>
      <c r="I255" s="1"/>
      <c r="J255" s="46"/>
      <c r="K255" s="46"/>
      <c r="L255" s="44"/>
      <c r="M255" s="46"/>
      <c r="N255" s="49"/>
      <c r="O255" s="51"/>
      <c r="P255" s="1"/>
      <c r="Q255" s="1"/>
      <c r="R255" s="1"/>
      <c r="S255" s="1"/>
    </row>
    <row r="256" spans="2:19" s="56" customFormat="1">
      <c r="B256" s="1"/>
      <c r="C256" s="1"/>
      <c r="D256" s="44"/>
      <c r="E256" s="44"/>
      <c r="F256" s="1"/>
      <c r="G256" s="46"/>
      <c r="I256" s="1"/>
      <c r="J256" s="46"/>
      <c r="K256" s="46"/>
      <c r="L256" s="44"/>
      <c r="M256" s="46"/>
      <c r="N256" s="49"/>
      <c r="O256" s="51"/>
      <c r="P256" s="1"/>
      <c r="Q256" s="1"/>
      <c r="R256" s="1"/>
      <c r="S256" s="1"/>
    </row>
    <row r="257" spans="2:19" s="56" customFormat="1">
      <c r="B257" s="1"/>
      <c r="C257" s="1"/>
      <c r="D257" s="44"/>
      <c r="E257" s="44"/>
      <c r="F257" s="1"/>
      <c r="G257" s="46"/>
      <c r="I257" s="1"/>
      <c r="J257" s="46"/>
      <c r="K257" s="46"/>
      <c r="L257" s="44"/>
      <c r="M257" s="46"/>
      <c r="N257" s="49"/>
      <c r="O257" s="51"/>
      <c r="P257" s="1"/>
      <c r="Q257" s="1"/>
      <c r="R257" s="1"/>
      <c r="S257" s="1"/>
    </row>
    <row r="258" spans="2:19"/>
    <row r="259" spans="2:19"/>
    <row r="260" spans="2:19"/>
    <row r="261" spans="2:19"/>
    <row r="262" spans="2:19"/>
    <row r="263" spans="2:19"/>
    <row r="264" spans="2:19"/>
    <row r="265" spans="2:19"/>
    <row r="266" spans="2:19"/>
    <row r="267" spans="2:19"/>
    <row r="268" spans="2:19"/>
    <row r="269" spans="2:19"/>
    <row r="270" spans="2:19"/>
    <row r="271" spans="2:19" s="56" customFormat="1">
      <c r="B271" s="1"/>
      <c r="C271" s="1"/>
      <c r="D271" s="44"/>
      <c r="E271" s="44"/>
      <c r="F271" s="1"/>
      <c r="G271" s="46"/>
      <c r="I271" s="1"/>
      <c r="J271" s="46"/>
      <c r="K271" s="46"/>
      <c r="L271" s="44"/>
      <c r="M271" s="46"/>
      <c r="N271" s="49"/>
      <c r="O271" s="51"/>
      <c r="P271" s="1"/>
      <c r="Q271" s="1"/>
      <c r="R271" s="1"/>
      <c r="S271" s="1"/>
    </row>
    <row r="272" spans="2:19" s="56" customFormat="1">
      <c r="B272" s="1"/>
      <c r="C272" s="1"/>
      <c r="D272" s="44"/>
      <c r="E272" s="44"/>
      <c r="F272" s="1"/>
      <c r="G272" s="46"/>
      <c r="I272" s="1"/>
      <c r="J272" s="46"/>
      <c r="K272" s="46"/>
      <c r="L272" s="44"/>
      <c r="M272" s="46"/>
      <c r="N272" s="49"/>
      <c r="O272" s="51"/>
      <c r="P272" s="1"/>
      <c r="Q272" s="1"/>
      <c r="R272" s="1"/>
      <c r="S272" s="1"/>
    </row>
    <row r="273" spans="2:19" s="56" customFormat="1">
      <c r="B273" s="1"/>
      <c r="C273" s="1"/>
      <c r="D273" s="44"/>
      <c r="E273" s="44"/>
      <c r="F273" s="1"/>
      <c r="G273" s="46"/>
      <c r="I273" s="1"/>
      <c r="J273" s="46"/>
      <c r="K273" s="46"/>
      <c r="L273" s="44"/>
      <c r="M273" s="46"/>
      <c r="N273" s="49"/>
      <c r="O273" s="51"/>
      <c r="P273" s="1"/>
      <c r="Q273" s="1"/>
      <c r="R273" s="1"/>
      <c r="S273" s="1"/>
    </row>
    <row r="274" spans="2:19" s="56" customFormat="1">
      <c r="B274" s="1"/>
      <c r="C274" s="1"/>
      <c r="D274" s="44"/>
      <c r="E274" s="44"/>
      <c r="F274" s="1"/>
      <c r="G274" s="46"/>
      <c r="I274" s="1"/>
      <c r="J274" s="46"/>
      <c r="K274" s="46"/>
      <c r="L274" s="44"/>
      <c r="M274" s="46"/>
      <c r="N274" s="49"/>
      <c r="O274" s="51"/>
      <c r="P274" s="1"/>
      <c r="Q274" s="1"/>
      <c r="R274" s="1"/>
      <c r="S274" s="1"/>
    </row>
    <row r="275" spans="2:19" s="56" customFormat="1">
      <c r="B275" s="1"/>
      <c r="C275" s="1"/>
      <c r="D275" s="44"/>
      <c r="E275" s="44"/>
      <c r="F275" s="1"/>
      <c r="G275" s="46"/>
      <c r="I275" s="1"/>
      <c r="J275" s="46"/>
      <c r="K275" s="46"/>
      <c r="L275" s="44"/>
      <c r="M275" s="46"/>
      <c r="N275" s="49"/>
      <c r="O275" s="51"/>
      <c r="P275" s="1"/>
      <c r="Q275" s="1"/>
      <c r="R275" s="1"/>
      <c r="S275" s="1"/>
    </row>
    <row r="276" spans="2:19" s="56" customFormat="1">
      <c r="B276" s="1"/>
      <c r="C276" s="1"/>
      <c r="D276" s="44"/>
      <c r="E276" s="44"/>
      <c r="F276" s="1"/>
      <c r="G276" s="46"/>
      <c r="I276" s="1"/>
      <c r="J276" s="46"/>
      <c r="K276" s="46"/>
      <c r="L276" s="44"/>
      <c r="M276" s="46"/>
      <c r="N276" s="49"/>
      <c r="O276" s="51"/>
      <c r="P276" s="1"/>
      <c r="Q276" s="1"/>
      <c r="R276" s="1"/>
      <c r="S276" s="1"/>
    </row>
    <row r="277" spans="2:19" s="56" customFormat="1">
      <c r="B277" s="1"/>
      <c r="C277" s="1"/>
      <c r="D277" s="44"/>
      <c r="E277" s="44"/>
      <c r="F277" s="1"/>
      <c r="G277" s="46"/>
      <c r="I277" s="1"/>
      <c r="J277" s="46"/>
      <c r="K277" s="46"/>
      <c r="L277" s="44"/>
      <c r="M277" s="46"/>
      <c r="N277" s="49"/>
      <c r="O277" s="51"/>
      <c r="P277" s="1"/>
      <c r="Q277" s="1"/>
      <c r="R277" s="1"/>
      <c r="S277" s="1"/>
    </row>
    <row r="278" spans="2:19" s="56" customFormat="1">
      <c r="B278" s="1"/>
      <c r="C278" s="1"/>
      <c r="D278" s="44"/>
      <c r="E278" s="44"/>
      <c r="F278" s="1"/>
      <c r="G278" s="46"/>
      <c r="I278" s="1"/>
      <c r="J278" s="46"/>
      <c r="K278" s="46"/>
      <c r="L278" s="44"/>
      <c r="M278" s="46"/>
      <c r="N278" s="49"/>
      <c r="O278" s="51"/>
      <c r="P278" s="1"/>
      <c r="Q278" s="1"/>
      <c r="R278" s="1"/>
      <c r="S278" s="1"/>
    </row>
    <row r="279" spans="2:19"/>
    <row r="280" spans="2:19"/>
    <row r="281" spans="2:19"/>
    <row r="282" spans="2:19"/>
    <row r="283" spans="2:19"/>
    <row r="284" spans="2:19"/>
    <row r="285" spans="2:19"/>
    <row r="286" spans="2:19"/>
    <row r="287" spans="2:19"/>
    <row r="288" spans="2:19"/>
    <row r="289" spans="2:19"/>
    <row r="290" spans="2:19"/>
    <row r="291" spans="2:19" s="56" customFormat="1">
      <c r="B291" s="1"/>
      <c r="C291" s="1"/>
      <c r="D291" s="44"/>
      <c r="E291" s="44"/>
      <c r="F291" s="1"/>
      <c r="G291" s="46"/>
      <c r="I291" s="1"/>
      <c r="J291" s="46"/>
      <c r="K291" s="46"/>
      <c r="L291" s="44"/>
      <c r="M291" s="46"/>
      <c r="N291" s="49"/>
      <c r="O291" s="51"/>
      <c r="P291" s="1"/>
      <c r="Q291" s="1"/>
      <c r="R291" s="1"/>
      <c r="S291" s="1"/>
    </row>
    <row r="292" spans="2:19" s="56" customFormat="1">
      <c r="B292" s="1"/>
      <c r="C292" s="1"/>
      <c r="D292" s="44"/>
      <c r="E292" s="44"/>
      <c r="F292" s="1"/>
      <c r="G292" s="46"/>
      <c r="I292" s="1"/>
      <c r="J292" s="46"/>
      <c r="K292" s="46"/>
      <c r="L292" s="44"/>
      <c r="M292" s="46"/>
      <c r="N292" s="49"/>
      <c r="O292" s="51"/>
      <c r="P292" s="1"/>
      <c r="Q292" s="1"/>
      <c r="R292" s="1"/>
      <c r="S292" s="1"/>
    </row>
    <row r="293" spans="2:19" s="56" customFormat="1">
      <c r="B293" s="1"/>
      <c r="C293" s="1"/>
      <c r="D293" s="44"/>
      <c r="E293" s="44"/>
      <c r="F293" s="1"/>
      <c r="G293" s="46"/>
      <c r="I293" s="1"/>
      <c r="J293" s="46"/>
      <c r="K293" s="46"/>
      <c r="L293" s="44"/>
      <c r="M293" s="46"/>
      <c r="N293" s="49"/>
      <c r="O293" s="51"/>
      <c r="P293" s="1"/>
      <c r="Q293" s="1"/>
      <c r="R293" s="1"/>
      <c r="S293" s="1"/>
    </row>
    <row r="294" spans="2:19" s="56" customFormat="1">
      <c r="B294" s="1"/>
      <c r="C294" s="1"/>
      <c r="D294" s="44"/>
      <c r="E294" s="44"/>
      <c r="F294" s="1"/>
      <c r="G294" s="46"/>
      <c r="I294" s="1"/>
      <c r="J294" s="46"/>
      <c r="K294" s="46"/>
      <c r="L294" s="44"/>
      <c r="M294" s="46"/>
      <c r="N294" s="49"/>
      <c r="O294" s="51"/>
      <c r="P294" s="1"/>
      <c r="Q294" s="1"/>
      <c r="R294" s="1"/>
      <c r="S294" s="1"/>
    </row>
    <row r="295" spans="2:19" s="56" customFormat="1">
      <c r="B295" s="1"/>
      <c r="C295" s="1"/>
      <c r="D295" s="44"/>
      <c r="E295" s="44"/>
      <c r="F295" s="1"/>
      <c r="G295" s="46"/>
      <c r="I295" s="1"/>
      <c r="J295" s="46"/>
      <c r="K295" s="46"/>
      <c r="L295" s="44"/>
      <c r="M295" s="46"/>
      <c r="N295" s="49"/>
      <c r="O295" s="51"/>
      <c r="P295" s="1"/>
      <c r="Q295" s="1"/>
      <c r="R295" s="1"/>
      <c r="S295" s="1"/>
    </row>
    <row r="296" spans="2:19" s="56" customFormat="1">
      <c r="B296" s="1"/>
      <c r="C296" s="1"/>
      <c r="D296" s="44"/>
      <c r="E296" s="44"/>
      <c r="F296" s="1"/>
      <c r="G296" s="46"/>
      <c r="I296" s="1"/>
      <c r="J296" s="46"/>
      <c r="K296" s="46"/>
      <c r="L296" s="44"/>
      <c r="M296" s="46"/>
      <c r="N296" s="49"/>
      <c r="O296" s="51"/>
      <c r="P296" s="1"/>
      <c r="Q296" s="1"/>
      <c r="R296" s="1"/>
      <c r="S296" s="1"/>
    </row>
    <row r="297" spans="2:19" s="56" customFormat="1">
      <c r="B297" s="1"/>
      <c r="C297" s="1"/>
      <c r="D297" s="44"/>
      <c r="E297" s="44"/>
      <c r="F297" s="1"/>
      <c r="G297" s="46"/>
      <c r="I297" s="1"/>
      <c r="J297" s="46"/>
      <c r="K297" s="46"/>
      <c r="L297" s="44"/>
      <c r="M297" s="46"/>
      <c r="N297" s="49"/>
      <c r="O297" s="51"/>
      <c r="P297" s="1"/>
      <c r="Q297" s="1"/>
      <c r="R297" s="1"/>
      <c r="S297" s="1"/>
    </row>
    <row r="298" spans="2:19" s="56" customFormat="1">
      <c r="B298" s="1"/>
      <c r="C298" s="1"/>
      <c r="D298" s="44"/>
      <c r="E298" s="44"/>
      <c r="F298" s="1"/>
      <c r="G298" s="46"/>
      <c r="I298" s="1"/>
      <c r="J298" s="46"/>
      <c r="K298" s="46"/>
      <c r="L298" s="44"/>
      <c r="M298" s="46"/>
      <c r="N298" s="49"/>
      <c r="O298" s="51"/>
      <c r="P298" s="1"/>
      <c r="Q298" s="1"/>
      <c r="R298" s="1"/>
      <c r="S298" s="1"/>
    </row>
    <row r="299" spans="2:19" s="56" customFormat="1">
      <c r="B299" s="1"/>
      <c r="C299" s="1"/>
      <c r="D299" s="44"/>
      <c r="E299" s="44"/>
      <c r="F299" s="1"/>
      <c r="G299" s="46"/>
      <c r="I299" s="1"/>
      <c r="J299" s="46"/>
      <c r="K299" s="46"/>
      <c r="L299" s="44"/>
      <c r="M299" s="46"/>
      <c r="N299" s="49"/>
      <c r="O299" s="51"/>
      <c r="P299" s="1"/>
      <c r="Q299" s="1"/>
      <c r="R299" s="1"/>
      <c r="S299" s="1"/>
    </row>
    <row r="300" spans="2:19" s="56" customFormat="1">
      <c r="B300" s="1"/>
      <c r="C300" s="1"/>
      <c r="D300" s="44"/>
      <c r="E300" s="44"/>
      <c r="F300" s="1"/>
      <c r="G300" s="46"/>
      <c r="I300" s="1"/>
      <c r="J300" s="46"/>
      <c r="K300" s="46"/>
      <c r="L300" s="44"/>
      <c r="M300" s="46"/>
      <c r="N300" s="49"/>
      <c r="O300" s="51"/>
      <c r="P300" s="1"/>
      <c r="Q300" s="1"/>
      <c r="R300" s="1"/>
      <c r="S300" s="1"/>
    </row>
    <row r="301" spans="2:19"/>
    <row r="302" spans="2:19"/>
    <row r="303" spans="2:19"/>
    <row r="304" spans="2:19"/>
    <row r="305"/>
    <row r="306"/>
    <row r="307"/>
    <row r="308"/>
    <row r="309"/>
    <row r="310"/>
    <row r="311"/>
  </sheetData>
  <mergeCells count="1">
    <mergeCell ref="A1:O1"/>
  </mergeCells>
  <conditionalFormatting sqref="C3:C15 C17:C52">
    <cfRule type="duplicateValues" dxfId="49" priority="46"/>
  </conditionalFormatting>
  <conditionalFormatting sqref="C16">
    <cfRule type="duplicateValues" dxfId="48" priority="1"/>
  </conditionalFormatting>
  <conditionalFormatting sqref="D19">
    <cfRule type="duplicateValues" dxfId="47" priority="2"/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legacyDrawing r:id="rId2"/>
  <tableParts count="1"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9D40C-1890-41C5-AF76-3E09B725CD5C}">
  <sheetPr>
    <pageSetUpPr fitToPage="1"/>
  </sheetPr>
  <dimension ref="A1:S298"/>
  <sheetViews>
    <sheetView topLeftCell="A2" zoomScale="60" zoomScaleNormal="60" workbookViewId="0">
      <selection activeCell="C18" sqref="C18"/>
    </sheetView>
  </sheetViews>
  <sheetFormatPr defaultColWidth="0" defaultRowHeight="11.4" zeroHeight="1"/>
  <cols>
    <col min="1" max="1" width="4.75" style="56" customWidth="1"/>
    <col min="2" max="2" width="4.75" style="1" customWidth="1"/>
    <col min="3" max="3" width="30.75" style="1" customWidth="1"/>
    <col min="4" max="5" width="20.75" style="44" customWidth="1"/>
    <col min="6" max="6" width="20.75" style="1" customWidth="1"/>
    <col min="7" max="8" width="20.75" style="46" customWidth="1"/>
    <col min="9" max="9" width="20.75" style="1" customWidth="1"/>
    <col min="10" max="11" width="20.75" style="46" customWidth="1"/>
    <col min="12" max="12" width="20.75" style="44" customWidth="1"/>
    <col min="13" max="13" width="20.75" style="46" customWidth="1"/>
    <col min="14" max="14" width="20.75" style="49" customWidth="1"/>
    <col min="15" max="15" width="30.75" style="51" customWidth="1"/>
    <col min="16" max="16384" width="5.375" style="1" hidden="1"/>
  </cols>
  <sheetData>
    <row r="1" spans="1:18" s="4" customFormat="1" ht="40.5" customHeight="1" thickBot="1">
      <c r="A1" s="174" t="s">
        <v>244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2" spans="1:18" s="5" customFormat="1" ht="63.6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45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24" customFormat="1" ht="24.6" customHeight="1">
      <c r="A3" s="22">
        <v>1</v>
      </c>
      <c r="B3" s="22">
        <v>2</v>
      </c>
      <c r="C3" s="53" t="s">
        <v>225</v>
      </c>
      <c r="D3" s="19">
        <v>94585.16</v>
      </c>
      <c r="E3" s="19">
        <v>123280.98</v>
      </c>
      <c r="F3" s="20">
        <f>(D3-E3)/E3</f>
        <v>-0.23276761751893921</v>
      </c>
      <c r="G3" s="21">
        <v>14918</v>
      </c>
      <c r="H3" s="21">
        <v>447</v>
      </c>
      <c r="I3" s="22">
        <f>G3/H3</f>
        <v>33.37360178970917</v>
      </c>
      <c r="J3" s="21">
        <v>32</v>
      </c>
      <c r="K3" s="21">
        <v>3</v>
      </c>
      <c r="L3" s="19">
        <v>279456.48</v>
      </c>
      <c r="M3" s="21">
        <v>44411</v>
      </c>
      <c r="N3" s="23">
        <v>46113</v>
      </c>
      <c r="O3" s="29" t="s">
        <v>215</v>
      </c>
      <c r="R3" s="17"/>
    </row>
    <row r="4" spans="1:18" s="24" customFormat="1" ht="24.9" customHeight="1">
      <c r="A4" s="22">
        <v>2</v>
      </c>
      <c r="B4" s="22">
        <v>1</v>
      </c>
      <c r="C4" s="53" t="s">
        <v>184</v>
      </c>
      <c r="D4" s="19">
        <v>93474.5</v>
      </c>
      <c r="E4" s="19">
        <v>133820.01999999999</v>
      </c>
      <c r="F4" s="20">
        <f>(D4-E4)/E4</f>
        <v>-0.30149091294411695</v>
      </c>
      <c r="G4" s="21">
        <v>10298</v>
      </c>
      <c r="H4" s="21">
        <v>259</v>
      </c>
      <c r="I4" s="22">
        <f>G4/H4</f>
        <v>39.760617760617762</v>
      </c>
      <c r="J4" s="21">
        <v>14</v>
      </c>
      <c r="K4" s="21">
        <v>4</v>
      </c>
      <c r="L4" s="19">
        <v>524924.86</v>
      </c>
      <c r="M4" s="21">
        <v>57399</v>
      </c>
      <c r="N4" s="23">
        <v>46101</v>
      </c>
      <c r="O4" s="29" t="s">
        <v>41</v>
      </c>
      <c r="R4" s="17"/>
    </row>
    <row r="5" spans="1:18" s="24" customFormat="1" ht="24.6" customHeight="1">
      <c r="A5" s="22">
        <v>3</v>
      </c>
      <c r="B5" s="22" t="s">
        <v>51</v>
      </c>
      <c r="C5" s="53" t="s">
        <v>238</v>
      </c>
      <c r="D5" s="19">
        <v>82689.42</v>
      </c>
      <c r="E5" s="19" t="s">
        <v>53</v>
      </c>
      <c r="F5" s="20" t="s">
        <v>53</v>
      </c>
      <c r="G5" s="21">
        <v>11120</v>
      </c>
      <c r="H5" s="21">
        <v>249</v>
      </c>
      <c r="I5" s="22">
        <f>G5/H5</f>
        <v>44.658634538152612</v>
      </c>
      <c r="J5" s="21">
        <v>19</v>
      </c>
      <c r="K5" s="21">
        <v>1</v>
      </c>
      <c r="L5" s="19">
        <v>91142.96</v>
      </c>
      <c r="M5" s="21">
        <v>12322</v>
      </c>
      <c r="N5" s="23">
        <v>46122</v>
      </c>
      <c r="O5" s="29" t="s">
        <v>47</v>
      </c>
      <c r="R5" s="17"/>
    </row>
    <row r="6" spans="1:18" s="24" customFormat="1" ht="24.6" customHeight="1">
      <c r="A6" s="22">
        <v>4</v>
      </c>
      <c r="B6" s="22">
        <v>4</v>
      </c>
      <c r="C6" s="53" t="s">
        <v>176</v>
      </c>
      <c r="D6" s="19">
        <v>25432.35</v>
      </c>
      <c r="E6" s="19">
        <v>27837.38</v>
      </c>
      <c r="F6" s="20">
        <f>(D6-E6)/E6</f>
        <v>-8.6395702469126132E-2</v>
      </c>
      <c r="G6" s="21">
        <v>4165</v>
      </c>
      <c r="H6" s="21">
        <v>183</v>
      </c>
      <c r="I6" s="22">
        <f>G6/H6</f>
        <v>22.759562841530055</v>
      </c>
      <c r="J6" s="21">
        <v>15</v>
      </c>
      <c r="K6" s="21">
        <v>6</v>
      </c>
      <c r="L6" s="19">
        <v>324198.08</v>
      </c>
      <c r="M6" s="21">
        <v>53744</v>
      </c>
      <c r="N6" s="23">
        <v>46087</v>
      </c>
      <c r="O6" s="29" t="s">
        <v>40</v>
      </c>
      <c r="R6" s="17"/>
    </row>
    <row r="7" spans="1:18" s="24" customFormat="1" ht="24.9" customHeight="1">
      <c r="A7" s="22">
        <v>5</v>
      </c>
      <c r="B7" s="22">
        <v>3</v>
      </c>
      <c r="C7" s="53" t="s">
        <v>214</v>
      </c>
      <c r="D7" s="19">
        <v>24194.46</v>
      </c>
      <c r="E7" s="19">
        <v>38879.75</v>
      </c>
      <c r="F7" s="20">
        <f>(D7-E7)/E7</f>
        <v>-0.37771050482577695</v>
      </c>
      <c r="G7" s="21">
        <v>3304</v>
      </c>
      <c r="H7" s="21">
        <v>160</v>
      </c>
      <c r="I7" s="22">
        <f>G7/H7</f>
        <v>20.65</v>
      </c>
      <c r="J7" s="21">
        <v>18</v>
      </c>
      <c r="K7" s="21">
        <v>3</v>
      </c>
      <c r="L7" s="19">
        <v>149966.57</v>
      </c>
      <c r="M7" s="21">
        <v>19277</v>
      </c>
      <c r="N7" s="23">
        <v>46108</v>
      </c>
      <c r="O7" s="29" t="s">
        <v>215</v>
      </c>
      <c r="R7" s="17"/>
    </row>
    <row r="8" spans="1:18" s="24" customFormat="1" ht="24.75" customHeight="1">
      <c r="A8" s="22">
        <v>6</v>
      </c>
      <c r="B8" s="22">
        <v>5</v>
      </c>
      <c r="C8" s="53" t="s">
        <v>131</v>
      </c>
      <c r="D8" s="19">
        <v>9922.08</v>
      </c>
      <c r="E8" s="19">
        <v>14956.55</v>
      </c>
      <c r="F8" s="20">
        <f>(D8-E8)/E8</f>
        <v>-0.33660636978447567</v>
      </c>
      <c r="G8" s="21">
        <v>1297</v>
      </c>
      <c r="H8" s="21">
        <v>65</v>
      </c>
      <c r="I8" s="22">
        <v>38.833333333333336</v>
      </c>
      <c r="J8" s="21">
        <v>8</v>
      </c>
      <c r="K8" s="21">
        <v>9</v>
      </c>
      <c r="L8" s="19">
        <v>959970.17999999982</v>
      </c>
      <c r="M8" s="21">
        <v>119539</v>
      </c>
      <c r="N8" s="23">
        <v>46066</v>
      </c>
      <c r="O8" s="29" t="s">
        <v>132</v>
      </c>
      <c r="R8" s="17"/>
    </row>
    <row r="9" spans="1:18" s="24" customFormat="1" ht="24.9" customHeight="1">
      <c r="A9" s="22">
        <v>7</v>
      </c>
      <c r="B9" s="22" t="s">
        <v>51</v>
      </c>
      <c r="C9" s="53" t="s">
        <v>248</v>
      </c>
      <c r="D9" s="19">
        <v>8579.42</v>
      </c>
      <c r="E9" s="19" t="s">
        <v>53</v>
      </c>
      <c r="F9" s="20" t="s">
        <v>53</v>
      </c>
      <c r="G9" s="21">
        <v>1476</v>
      </c>
      <c r="H9" s="21">
        <v>34</v>
      </c>
      <c r="I9" s="22">
        <f>G9/H9</f>
        <v>43.411764705882355</v>
      </c>
      <c r="J9" s="21">
        <v>8</v>
      </c>
      <c r="K9" s="21">
        <v>1</v>
      </c>
      <c r="L9" s="19">
        <v>8579.42</v>
      </c>
      <c r="M9" s="21">
        <v>1476</v>
      </c>
      <c r="N9" s="23">
        <v>46122</v>
      </c>
      <c r="O9" s="29" t="s">
        <v>54</v>
      </c>
      <c r="R9" s="17"/>
    </row>
    <row r="10" spans="1:18" s="24" customFormat="1" ht="24.9" customHeight="1">
      <c r="A10" s="22">
        <v>8</v>
      </c>
      <c r="B10" s="22" t="s">
        <v>51</v>
      </c>
      <c r="C10" s="53" t="s">
        <v>256</v>
      </c>
      <c r="D10" s="19">
        <v>8529.8799999999992</v>
      </c>
      <c r="E10" s="19" t="s">
        <v>53</v>
      </c>
      <c r="F10" s="20" t="s">
        <v>53</v>
      </c>
      <c r="G10" s="21">
        <v>1107</v>
      </c>
      <c r="H10" s="21">
        <v>128</v>
      </c>
      <c r="I10" s="22">
        <f>G10/H10</f>
        <v>8.6484375</v>
      </c>
      <c r="J10" s="21">
        <v>13</v>
      </c>
      <c r="K10" s="21">
        <v>1</v>
      </c>
      <c r="L10" s="19">
        <v>8529.8799999999992</v>
      </c>
      <c r="M10" s="21">
        <v>1107</v>
      </c>
      <c r="N10" s="23">
        <v>46122</v>
      </c>
      <c r="O10" s="29" t="s">
        <v>163</v>
      </c>
      <c r="R10" s="17"/>
    </row>
    <row r="11" spans="1:18" s="24" customFormat="1" ht="24.6" customHeight="1">
      <c r="A11" s="22">
        <v>9</v>
      </c>
      <c r="B11" s="22">
        <v>6</v>
      </c>
      <c r="C11" s="53" t="s">
        <v>187</v>
      </c>
      <c r="D11" s="19">
        <v>7755.7</v>
      </c>
      <c r="E11" s="19">
        <v>14044.77</v>
      </c>
      <c r="F11" s="20">
        <f>(D11-E11)/E11</f>
        <v>-0.44778732581594433</v>
      </c>
      <c r="G11" s="21">
        <v>995</v>
      </c>
      <c r="H11" s="21">
        <v>46</v>
      </c>
      <c r="I11" s="22">
        <f>G11/H11</f>
        <v>21.630434782608695</v>
      </c>
      <c r="J11" s="21">
        <v>7</v>
      </c>
      <c r="K11" s="21">
        <v>4</v>
      </c>
      <c r="L11" s="19">
        <v>63607.98</v>
      </c>
      <c r="M11" s="21">
        <v>8502</v>
      </c>
      <c r="N11" s="23">
        <v>46101</v>
      </c>
      <c r="O11" s="29" t="s">
        <v>40</v>
      </c>
      <c r="R11" s="17"/>
    </row>
    <row r="12" spans="1:18" s="24" customFormat="1" ht="24.6" customHeight="1">
      <c r="A12" s="22">
        <v>10</v>
      </c>
      <c r="B12" s="22">
        <v>7</v>
      </c>
      <c r="C12" s="53" t="s">
        <v>135</v>
      </c>
      <c r="D12" s="19">
        <v>5073.26</v>
      </c>
      <c r="E12" s="19">
        <v>9429.67</v>
      </c>
      <c r="F12" s="20">
        <f>(D12-E12)/E12</f>
        <v>-0.46198965605371128</v>
      </c>
      <c r="G12" s="21">
        <v>844</v>
      </c>
      <c r="H12" s="21">
        <v>43</v>
      </c>
      <c r="I12" s="22">
        <f>G12/H12</f>
        <v>19.627906976744185</v>
      </c>
      <c r="J12" s="21">
        <v>6</v>
      </c>
      <c r="K12" s="21">
        <v>8</v>
      </c>
      <c r="L12" s="19">
        <v>325609.65000000002</v>
      </c>
      <c r="M12" s="21">
        <v>53578</v>
      </c>
      <c r="N12" s="23">
        <v>46073</v>
      </c>
      <c r="O12" s="29" t="s">
        <v>41</v>
      </c>
      <c r="R12" s="17"/>
    </row>
    <row r="13" spans="1:18" s="24" customFormat="1" ht="24.9" customHeight="1">
      <c r="A13" s="22">
        <v>11</v>
      </c>
      <c r="B13" s="22">
        <v>9</v>
      </c>
      <c r="C13" s="53" t="s">
        <v>134</v>
      </c>
      <c r="D13" s="19">
        <v>4669.37</v>
      </c>
      <c r="E13" s="19">
        <v>8310.4599999999991</v>
      </c>
      <c r="F13" s="20">
        <f>(D13-E13)/E13</f>
        <v>-0.43813338852482286</v>
      </c>
      <c r="G13" s="21">
        <v>597</v>
      </c>
      <c r="H13" s="20" t="s">
        <v>53</v>
      </c>
      <c r="I13" s="20" t="s">
        <v>53</v>
      </c>
      <c r="J13" s="21">
        <v>5</v>
      </c>
      <c r="K13" s="21">
        <v>8</v>
      </c>
      <c r="L13" s="19">
        <v>339664.54999999987</v>
      </c>
      <c r="M13" s="21">
        <v>45483</v>
      </c>
      <c r="N13" s="23">
        <v>46073</v>
      </c>
      <c r="O13" s="29" t="s">
        <v>148</v>
      </c>
      <c r="R13" s="17"/>
    </row>
    <row r="14" spans="1:18" s="24" customFormat="1" ht="24.9" customHeight="1">
      <c r="A14" s="22">
        <v>12</v>
      </c>
      <c r="B14" s="22" t="s">
        <v>51</v>
      </c>
      <c r="C14" s="53" t="s">
        <v>249</v>
      </c>
      <c r="D14" s="19">
        <v>4057</v>
      </c>
      <c r="E14" s="19" t="s">
        <v>53</v>
      </c>
      <c r="F14" s="20" t="s">
        <v>53</v>
      </c>
      <c r="G14" s="21">
        <v>605</v>
      </c>
      <c r="H14" s="21" t="s">
        <v>53</v>
      </c>
      <c r="I14" s="22" t="s">
        <v>53</v>
      </c>
      <c r="J14" s="21">
        <v>4</v>
      </c>
      <c r="K14" s="21">
        <v>1</v>
      </c>
      <c r="L14" s="19">
        <v>4057</v>
      </c>
      <c r="M14" s="21">
        <v>605</v>
      </c>
      <c r="N14" s="23">
        <v>46122</v>
      </c>
      <c r="O14" s="29" t="s">
        <v>46</v>
      </c>
      <c r="R14" s="17"/>
    </row>
    <row r="15" spans="1:18" s="24" customFormat="1" ht="24.9" customHeight="1">
      <c r="A15" s="22">
        <v>13</v>
      </c>
      <c r="B15" s="22">
        <v>10</v>
      </c>
      <c r="C15" s="53" t="s">
        <v>213</v>
      </c>
      <c r="D15" s="19">
        <v>3213.96</v>
      </c>
      <c r="E15" s="19">
        <v>7199.36</v>
      </c>
      <c r="F15" s="20">
        <f>(D15-E15)/E15</f>
        <v>-0.55357698462085514</v>
      </c>
      <c r="G15" s="21">
        <v>588</v>
      </c>
      <c r="H15" s="21">
        <v>50</v>
      </c>
      <c r="I15" s="22">
        <f t="shared" ref="I15:I24" si="0">G15/H15</f>
        <v>11.76</v>
      </c>
      <c r="J15" s="21">
        <v>11</v>
      </c>
      <c r="K15" s="21">
        <v>3</v>
      </c>
      <c r="L15" s="19">
        <v>24722.7</v>
      </c>
      <c r="M15" s="21">
        <v>4534</v>
      </c>
      <c r="N15" s="23">
        <v>46108</v>
      </c>
      <c r="O15" s="29" t="s">
        <v>88</v>
      </c>
      <c r="R15" s="17"/>
    </row>
    <row r="16" spans="1:18" s="24" customFormat="1" ht="24.6" customHeight="1">
      <c r="A16" s="22">
        <v>14</v>
      </c>
      <c r="B16" s="22">
        <v>11</v>
      </c>
      <c r="C16" s="53" t="s">
        <v>207</v>
      </c>
      <c r="D16" s="19">
        <v>3103.34</v>
      </c>
      <c r="E16" s="19">
        <v>6720.55</v>
      </c>
      <c r="F16" s="20">
        <f>(D16-E16)/E16</f>
        <v>-0.53823124595457217</v>
      </c>
      <c r="G16" s="21">
        <v>424</v>
      </c>
      <c r="H16" s="21">
        <v>31</v>
      </c>
      <c r="I16" s="22">
        <f t="shared" si="0"/>
        <v>13.67741935483871</v>
      </c>
      <c r="J16" s="21">
        <v>8</v>
      </c>
      <c r="K16" s="21">
        <v>4</v>
      </c>
      <c r="L16" s="19">
        <v>43766.91</v>
      </c>
      <c r="M16" s="21">
        <v>6121</v>
      </c>
      <c r="N16" s="23">
        <v>46104</v>
      </c>
      <c r="O16" s="29" t="s">
        <v>47</v>
      </c>
      <c r="R16" s="17"/>
    </row>
    <row r="17" spans="1:19" s="26" customFormat="1" ht="24.9" customHeight="1">
      <c r="A17" s="22">
        <v>15</v>
      </c>
      <c r="B17" s="22" t="s">
        <v>57</v>
      </c>
      <c r="C17" s="53" t="s">
        <v>253</v>
      </c>
      <c r="D17" s="19">
        <v>3008.43</v>
      </c>
      <c r="E17" s="19" t="s">
        <v>53</v>
      </c>
      <c r="F17" s="20" t="s">
        <v>53</v>
      </c>
      <c r="G17" s="21">
        <v>408</v>
      </c>
      <c r="H17" s="21">
        <v>9</v>
      </c>
      <c r="I17" s="22">
        <f t="shared" si="0"/>
        <v>45.333333333333336</v>
      </c>
      <c r="J17" s="21">
        <v>9</v>
      </c>
      <c r="K17" s="21">
        <v>0</v>
      </c>
      <c r="L17" s="19">
        <v>3008.43</v>
      </c>
      <c r="M17" s="21">
        <v>408</v>
      </c>
      <c r="N17" s="23" t="s">
        <v>48</v>
      </c>
      <c r="O17" s="29" t="s">
        <v>60</v>
      </c>
      <c r="R17" s="17"/>
      <c r="S17" s="24"/>
    </row>
    <row r="18" spans="1:19" s="26" customFormat="1" ht="24.6" customHeight="1">
      <c r="A18" s="22">
        <v>16</v>
      </c>
      <c r="B18" s="22">
        <v>15</v>
      </c>
      <c r="C18" s="53" t="s">
        <v>382</v>
      </c>
      <c r="D18" s="19">
        <v>2883.66</v>
      </c>
      <c r="E18" s="19">
        <v>4099.55</v>
      </c>
      <c r="F18" s="20">
        <f>(D18-E18)/E18</f>
        <v>-0.29659108926589511</v>
      </c>
      <c r="G18" s="21">
        <v>410</v>
      </c>
      <c r="H18" s="21">
        <v>20</v>
      </c>
      <c r="I18" s="22">
        <f t="shared" si="0"/>
        <v>20.5</v>
      </c>
      <c r="J18" s="21">
        <v>12</v>
      </c>
      <c r="K18" s="21">
        <v>4</v>
      </c>
      <c r="L18" s="19">
        <v>27586.78</v>
      </c>
      <c r="M18" s="21">
        <v>3694</v>
      </c>
      <c r="N18" s="23">
        <v>46104</v>
      </c>
      <c r="O18" s="29" t="s">
        <v>47</v>
      </c>
    </row>
    <row r="19" spans="1:19" s="26" customFormat="1" ht="24.75" customHeight="1">
      <c r="A19" s="22">
        <v>17</v>
      </c>
      <c r="B19" s="22">
        <v>17</v>
      </c>
      <c r="C19" s="53" t="s">
        <v>125</v>
      </c>
      <c r="D19" s="19">
        <v>2254.8200000000002</v>
      </c>
      <c r="E19" s="19">
        <v>2191.17</v>
      </c>
      <c r="F19" s="20">
        <f>(D19-E19)/E19</f>
        <v>2.9048407928184528E-2</v>
      </c>
      <c r="G19" s="21">
        <v>384</v>
      </c>
      <c r="H19" s="21">
        <v>13</v>
      </c>
      <c r="I19" s="22">
        <f t="shared" si="0"/>
        <v>29.53846153846154</v>
      </c>
      <c r="J19" s="21">
        <v>4</v>
      </c>
      <c r="K19" s="21">
        <v>9</v>
      </c>
      <c r="L19" s="19">
        <v>521795.16</v>
      </c>
      <c r="M19" s="21">
        <v>61850</v>
      </c>
      <c r="N19" s="23">
        <v>46066</v>
      </c>
      <c r="O19" s="29" t="s">
        <v>60</v>
      </c>
    </row>
    <row r="20" spans="1:19" s="26" customFormat="1" ht="24.6" customHeight="1">
      <c r="A20" s="22">
        <v>18</v>
      </c>
      <c r="B20" s="22">
        <v>14</v>
      </c>
      <c r="C20" s="53" t="s">
        <v>234</v>
      </c>
      <c r="D20" s="19">
        <v>2030.6</v>
      </c>
      <c r="E20" s="19">
        <v>5612.06</v>
      </c>
      <c r="F20" s="20">
        <f>(D20-E20)/E20</f>
        <v>-0.63817207941468912</v>
      </c>
      <c r="G20" s="21">
        <v>322</v>
      </c>
      <c r="H20" s="21">
        <v>17</v>
      </c>
      <c r="I20" s="22">
        <f t="shared" si="0"/>
        <v>18.941176470588236</v>
      </c>
      <c r="J20" s="21">
        <v>5</v>
      </c>
      <c r="K20" s="21">
        <v>2</v>
      </c>
      <c r="L20" s="19">
        <v>7642.6600000000008</v>
      </c>
      <c r="M20" s="21">
        <v>1223</v>
      </c>
      <c r="N20" s="23">
        <v>46115</v>
      </c>
      <c r="O20" s="29" t="s">
        <v>49</v>
      </c>
    </row>
    <row r="21" spans="1:19" s="26" customFormat="1" ht="24.6" customHeight="1">
      <c r="A21" s="22">
        <v>19</v>
      </c>
      <c r="B21" s="22" t="s">
        <v>53</v>
      </c>
      <c r="C21" s="53" t="s">
        <v>247</v>
      </c>
      <c r="D21" s="19">
        <v>1611.75</v>
      </c>
      <c r="E21" s="19" t="s">
        <v>53</v>
      </c>
      <c r="F21" s="20" t="s">
        <v>53</v>
      </c>
      <c r="G21" s="21">
        <v>229</v>
      </c>
      <c r="H21" s="21">
        <v>10</v>
      </c>
      <c r="I21" s="22">
        <f t="shared" si="0"/>
        <v>22.9</v>
      </c>
      <c r="J21" s="21">
        <v>5</v>
      </c>
      <c r="K21" s="21" t="s">
        <v>53</v>
      </c>
      <c r="L21" s="19">
        <v>3479.75</v>
      </c>
      <c r="M21" s="21">
        <v>548</v>
      </c>
      <c r="N21" s="23">
        <v>46115</v>
      </c>
      <c r="O21" s="29" t="s">
        <v>54</v>
      </c>
    </row>
    <row r="22" spans="1:19" s="26" customFormat="1" ht="24.75" customHeight="1">
      <c r="A22" s="22">
        <v>20</v>
      </c>
      <c r="B22" s="22">
        <v>21</v>
      </c>
      <c r="C22" s="53" t="s">
        <v>16</v>
      </c>
      <c r="D22" s="19">
        <v>1033.1199999999999</v>
      </c>
      <c r="E22" s="19">
        <v>1068.27</v>
      </c>
      <c r="F22" s="20">
        <f>(D22-E22)/E22</f>
        <v>-3.2903666676027683E-2</v>
      </c>
      <c r="G22" s="21">
        <v>117</v>
      </c>
      <c r="H22" s="21">
        <v>13</v>
      </c>
      <c r="I22" s="22">
        <f t="shared" si="0"/>
        <v>9</v>
      </c>
      <c r="J22" s="21">
        <v>1</v>
      </c>
      <c r="K22" s="21" t="s">
        <v>53</v>
      </c>
      <c r="L22" s="19">
        <v>2037763.83</v>
      </c>
      <c r="M22" s="21">
        <v>224297</v>
      </c>
      <c r="N22" s="23">
        <v>46010</v>
      </c>
      <c r="O22" s="29" t="s">
        <v>40</v>
      </c>
    </row>
    <row r="23" spans="1:19" s="26" customFormat="1" ht="24.9" customHeight="1">
      <c r="A23" s="22">
        <v>21</v>
      </c>
      <c r="B23" s="22">
        <v>13</v>
      </c>
      <c r="C23" s="53" t="s">
        <v>236</v>
      </c>
      <c r="D23" s="19">
        <v>1025.03</v>
      </c>
      <c r="E23" s="19">
        <v>5636.85</v>
      </c>
      <c r="F23" s="20">
        <f>(D23-E23)/E23</f>
        <v>-0.81815553012764231</v>
      </c>
      <c r="G23" s="21">
        <v>122</v>
      </c>
      <c r="H23" s="21">
        <v>8</v>
      </c>
      <c r="I23" s="22">
        <f t="shared" si="0"/>
        <v>15.25</v>
      </c>
      <c r="J23" s="21">
        <v>3</v>
      </c>
      <c r="K23" s="21" t="s">
        <v>53</v>
      </c>
      <c r="L23" s="19">
        <v>24059.57</v>
      </c>
      <c r="M23" s="21">
        <v>3252</v>
      </c>
      <c r="N23" s="23">
        <v>46104</v>
      </c>
      <c r="O23" s="29" t="s">
        <v>47</v>
      </c>
    </row>
    <row r="24" spans="1:19" s="26" customFormat="1" ht="24.9" customHeight="1">
      <c r="A24" s="22">
        <v>22</v>
      </c>
      <c r="B24" s="22" t="s">
        <v>51</v>
      </c>
      <c r="C24" s="53" t="s">
        <v>250</v>
      </c>
      <c r="D24" s="19">
        <v>995.51</v>
      </c>
      <c r="E24" s="19" t="s">
        <v>53</v>
      </c>
      <c r="F24" s="20" t="s">
        <v>53</v>
      </c>
      <c r="G24" s="21">
        <v>136</v>
      </c>
      <c r="H24" s="21">
        <v>39</v>
      </c>
      <c r="I24" s="22">
        <f t="shared" si="0"/>
        <v>3.4871794871794872</v>
      </c>
      <c r="J24" s="21">
        <v>6</v>
      </c>
      <c r="K24" s="21">
        <v>1</v>
      </c>
      <c r="L24" s="19">
        <v>995.51</v>
      </c>
      <c r="M24" s="21">
        <v>136</v>
      </c>
      <c r="N24" s="23">
        <v>46122</v>
      </c>
      <c r="O24" s="29" t="s">
        <v>168</v>
      </c>
    </row>
    <row r="25" spans="1:19" s="26" customFormat="1" ht="24.6" customHeight="1">
      <c r="A25" s="22">
        <v>23</v>
      </c>
      <c r="B25" s="22">
        <v>20</v>
      </c>
      <c r="C25" s="53" t="s">
        <v>190</v>
      </c>
      <c r="D25" s="19">
        <v>709</v>
      </c>
      <c r="E25" s="19">
        <v>1244</v>
      </c>
      <c r="F25" s="20">
        <f>(D25-E25)/E25</f>
        <v>-0.430064308681672</v>
      </c>
      <c r="G25" s="21">
        <v>136</v>
      </c>
      <c r="H25" s="22" t="s">
        <v>53</v>
      </c>
      <c r="I25" s="22" t="s">
        <v>53</v>
      </c>
      <c r="J25" s="21">
        <v>4</v>
      </c>
      <c r="K25" s="21">
        <v>4</v>
      </c>
      <c r="L25" s="19">
        <v>21928</v>
      </c>
      <c r="M25" s="21">
        <v>4113</v>
      </c>
      <c r="N25" s="23">
        <v>46101</v>
      </c>
      <c r="O25" s="29" t="s">
        <v>46</v>
      </c>
    </row>
    <row r="26" spans="1:19" s="26" customFormat="1" ht="24.6" customHeight="1">
      <c r="A26" s="22">
        <v>24</v>
      </c>
      <c r="B26" s="11" t="s">
        <v>51</v>
      </c>
      <c r="C26" s="13" t="s">
        <v>246</v>
      </c>
      <c r="D26" s="8">
        <v>693</v>
      </c>
      <c r="E26" s="8" t="s">
        <v>53</v>
      </c>
      <c r="F26" s="9" t="s">
        <v>53</v>
      </c>
      <c r="G26" s="10">
        <v>147</v>
      </c>
      <c r="H26" s="10">
        <v>36</v>
      </c>
      <c r="I26" s="11">
        <f>G26/H26</f>
        <v>4.083333333333333</v>
      </c>
      <c r="J26" s="10">
        <v>10</v>
      </c>
      <c r="K26" s="10">
        <v>1</v>
      </c>
      <c r="L26" s="8">
        <v>693</v>
      </c>
      <c r="M26" s="10">
        <v>147</v>
      </c>
      <c r="N26" s="12">
        <v>46122</v>
      </c>
      <c r="O26" s="30" t="s">
        <v>90</v>
      </c>
    </row>
    <row r="27" spans="1:19" s="26" customFormat="1" ht="24.9" customHeight="1">
      <c r="A27" s="22">
        <v>25</v>
      </c>
      <c r="B27" s="22">
        <v>12</v>
      </c>
      <c r="C27" s="53" t="s">
        <v>212</v>
      </c>
      <c r="D27" s="19">
        <v>680.2</v>
      </c>
      <c r="E27" s="19">
        <v>6575.33</v>
      </c>
      <c r="F27" s="20">
        <f>(D27-E27)/E27</f>
        <v>-0.89655272054786606</v>
      </c>
      <c r="G27" s="21">
        <v>87</v>
      </c>
      <c r="H27" s="21">
        <v>5</v>
      </c>
      <c r="I27" s="22">
        <f>G27/H27</f>
        <v>17.399999999999999</v>
      </c>
      <c r="J27" s="22">
        <v>1</v>
      </c>
      <c r="K27" s="21">
        <v>3</v>
      </c>
      <c r="L27" s="19">
        <v>16978.419999999998</v>
      </c>
      <c r="M27" s="21">
        <v>2294</v>
      </c>
      <c r="N27" s="23">
        <v>46108</v>
      </c>
      <c r="O27" s="29" t="s">
        <v>60</v>
      </c>
    </row>
    <row r="28" spans="1:19" s="26" customFormat="1" ht="24.9" customHeight="1">
      <c r="A28" s="22">
        <v>26</v>
      </c>
      <c r="B28" s="22" t="s">
        <v>53</v>
      </c>
      <c r="C28" s="53" t="s">
        <v>252</v>
      </c>
      <c r="D28" s="19">
        <v>671</v>
      </c>
      <c r="E28" s="19" t="s">
        <v>53</v>
      </c>
      <c r="F28" s="20" t="s">
        <v>53</v>
      </c>
      <c r="G28" s="21">
        <v>113</v>
      </c>
      <c r="H28" s="21">
        <v>1</v>
      </c>
      <c r="I28" s="22">
        <v>113</v>
      </c>
      <c r="J28" s="21">
        <v>1</v>
      </c>
      <c r="K28" s="21" t="s">
        <v>53</v>
      </c>
      <c r="L28" s="19">
        <v>201228.74</v>
      </c>
      <c r="M28" s="21">
        <v>36534</v>
      </c>
      <c r="N28" s="23">
        <v>45905</v>
      </c>
      <c r="O28" s="29" t="s">
        <v>49</v>
      </c>
    </row>
    <row r="29" spans="1:19" s="26" customFormat="1" ht="24.9" customHeight="1">
      <c r="A29" s="22">
        <v>27</v>
      </c>
      <c r="B29" s="22">
        <v>16</v>
      </c>
      <c r="C29" s="53" t="s">
        <v>164</v>
      </c>
      <c r="D29" s="19">
        <v>621</v>
      </c>
      <c r="E29" s="19">
        <v>2439.1999999999998</v>
      </c>
      <c r="F29" s="20">
        <f>(D29-E29)/E29</f>
        <v>-0.74540833060019673</v>
      </c>
      <c r="G29" s="21">
        <v>78</v>
      </c>
      <c r="H29" s="21">
        <v>2</v>
      </c>
      <c r="I29" s="22">
        <f>G29/H29</f>
        <v>39</v>
      </c>
      <c r="J29" s="21">
        <v>1</v>
      </c>
      <c r="K29" s="21">
        <v>7</v>
      </c>
      <c r="L29" s="19">
        <v>122140.51</v>
      </c>
      <c r="M29" s="21">
        <v>15366</v>
      </c>
      <c r="N29" s="23">
        <v>46080</v>
      </c>
      <c r="O29" s="29" t="s">
        <v>308</v>
      </c>
    </row>
    <row r="30" spans="1:19" s="26" customFormat="1" ht="24.9" customHeight="1">
      <c r="A30" s="22">
        <v>28</v>
      </c>
      <c r="B30" s="22" t="s">
        <v>57</v>
      </c>
      <c r="C30" s="53" t="s">
        <v>254</v>
      </c>
      <c r="D30" s="19">
        <v>234</v>
      </c>
      <c r="E30" s="19" t="s">
        <v>53</v>
      </c>
      <c r="F30" s="20" t="s">
        <v>53</v>
      </c>
      <c r="G30" s="21">
        <v>35</v>
      </c>
      <c r="H30" s="21">
        <v>4</v>
      </c>
      <c r="I30" s="22">
        <f>G30/H30</f>
        <v>8.75</v>
      </c>
      <c r="J30" s="21">
        <v>4</v>
      </c>
      <c r="K30" s="21">
        <v>0</v>
      </c>
      <c r="L30" s="19">
        <v>234</v>
      </c>
      <c r="M30" s="21">
        <v>35</v>
      </c>
      <c r="N30" s="23" t="s">
        <v>48</v>
      </c>
      <c r="O30" s="29" t="s">
        <v>44</v>
      </c>
    </row>
    <row r="31" spans="1:19" s="26" customFormat="1" ht="24.9" customHeight="1">
      <c r="A31" s="22">
        <v>29</v>
      </c>
      <c r="B31" s="22" t="s">
        <v>53</v>
      </c>
      <c r="C31" s="53" t="s">
        <v>133</v>
      </c>
      <c r="D31" s="19">
        <v>201</v>
      </c>
      <c r="E31" s="19" t="s">
        <v>53</v>
      </c>
      <c r="F31" s="20" t="s">
        <v>53</v>
      </c>
      <c r="G31" s="21">
        <v>41</v>
      </c>
      <c r="H31" s="21">
        <v>2</v>
      </c>
      <c r="I31" s="22">
        <v>20.5</v>
      </c>
      <c r="J31" s="21">
        <v>1</v>
      </c>
      <c r="K31" s="21" t="s">
        <v>53</v>
      </c>
      <c r="L31" s="19">
        <v>73034.350000000006</v>
      </c>
      <c r="M31" s="21">
        <v>12593</v>
      </c>
      <c r="N31" s="23">
        <v>46066</v>
      </c>
      <c r="O31" s="29" t="s">
        <v>49</v>
      </c>
    </row>
    <row r="32" spans="1:19" s="26" customFormat="1" ht="24.6" customHeight="1">
      <c r="A32" s="22">
        <v>30</v>
      </c>
      <c r="B32" s="22" t="s">
        <v>57</v>
      </c>
      <c r="C32" s="53" t="s">
        <v>255</v>
      </c>
      <c r="D32" s="19">
        <v>199.4</v>
      </c>
      <c r="E32" s="19" t="s">
        <v>53</v>
      </c>
      <c r="F32" s="20" t="s">
        <v>53</v>
      </c>
      <c r="G32" s="21">
        <v>28</v>
      </c>
      <c r="H32" s="21">
        <v>4</v>
      </c>
      <c r="I32" s="22">
        <f>G32/H32</f>
        <v>7</v>
      </c>
      <c r="J32" s="21">
        <v>4</v>
      </c>
      <c r="K32" s="21">
        <v>0</v>
      </c>
      <c r="L32" s="19">
        <v>199.4</v>
      </c>
      <c r="M32" s="21">
        <v>28</v>
      </c>
      <c r="N32" s="23" t="s">
        <v>48</v>
      </c>
      <c r="O32" s="29" t="s">
        <v>44</v>
      </c>
    </row>
    <row r="33" spans="1:15" s="26" customFormat="1" ht="24.9" customHeight="1">
      <c r="A33" s="22">
        <v>31</v>
      </c>
      <c r="B33" s="22">
        <v>22</v>
      </c>
      <c r="C33" s="53" t="s">
        <v>198</v>
      </c>
      <c r="D33" s="19">
        <v>195.55</v>
      </c>
      <c r="E33" s="19">
        <v>732.32</v>
      </c>
      <c r="F33" s="20">
        <f>(D33-E33)/E33</f>
        <v>-0.73297192484159923</v>
      </c>
      <c r="G33" s="21">
        <v>28</v>
      </c>
      <c r="H33" s="21">
        <v>2</v>
      </c>
      <c r="I33" s="22">
        <f>G33/H33</f>
        <v>14</v>
      </c>
      <c r="J33" s="21">
        <v>2</v>
      </c>
      <c r="K33" s="21">
        <v>4</v>
      </c>
      <c r="L33" s="19">
        <v>5159.1400000000003</v>
      </c>
      <c r="M33" s="21">
        <v>735</v>
      </c>
      <c r="N33" s="23">
        <v>46104</v>
      </c>
      <c r="O33" s="29" t="s">
        <v>47</v>
      </c>
    </row>
    <row r="34" spans="1:15" s="26" customFormat="1" ht="24.9" customHeight="1">
      <c r="A34" s="22">
        <v>32</v>
      </c>
      <c r="B34" s="11" t="s">
        <v>53</v>
      </c>
      <c r="C34" s="13" t="s">
        <v>29</v>
      </c>
      <c r="D34" s="8">
        <v>190</v>
      </c>
      <c r="E34" s="8" t="s">
        <v>53</v>
      </c>
      <c r="F34" s="9" t="s">
        <v>53</v>
      </c>
      <c r="G34" s="10">
        <v>38</v>
      </c>
      <c r="H34" s="10">
        <v>2</v>
      </c>
      <c r="I34" s="11">
        <v>19</v>
      </c>
      <c r="J34" s="10">
        <v>1</v>
      </c>
      <c r="K34" s="10" t="s">
        <v>53</v>
      </c>
      <c r="L34" s="19">
        <v>31501.129999999997</v>
      </c>
      <c r="M34" s="21">
        <v>5543</v>
      </c>
      <c r="N34" s="12">
        <v>46024</v>
      </c>
      <c r="O34" s="30" t="s">
        <v>49</v>
      </c>
    </row>
    <row r="35" spans="1:15" s="26" customFormat="1" ht="24.6" customHeight="1">
      <c r="A35" s="22">
        <v>33</v>
      </c>
      <c r="B35" s="22">
        <v>29</v>
      </c>
      <c r="C35" s="53" t="s">
        <v>239</v>
      </c>
      <c r="D35" s="19">
        <v>186.31</v>
      </c>
      <c r="E35" s="19">
        <v>364.35</v>
      </c>
      <c r="F35" s="20">
        <f>(D35-E35)/E35</f>
        <v>-0.48865102236860164</v>
      </c>
      <c r="G35" s="21">
        <v>42</v>
      </c>
      <c r="H35" s="21">
        <v>2</v>
      </c>
      <c r="I35" s="22">
        <f>G35/H35</f>
        <v>21</v>
      </c>
      <c r="J35" s="21">
        <v>2</v>
      </c>
      <c r="K35" s="21" t="s">
        <v>53</v>
      </c>
      <c r="L35" s="19">
        <v>198354.8</v>
      </c>
      <c r="M35" s="21">
        <v>49554</v>
      </c>
      <c r="N35" s="23">
        <v>44659</v>
      </c>
      <c r="O35" s="29" t="s">
        <v>44</v>
      </c>
    </row>
    <row r="36" spans="1:15" s="26" customFormat="1" ht="24.9" customHeight="1">
      <c r="A36" s="22">
        <v>34</v>
      </c>
      <c r="B36" s="22">
        <v>40</v>
      </c>
      <c r="C36" s="53" t="s">
        <v>227</v>
      </c>
      <c r="D36" s="19">
        <v>164.65</v>
      </c>
      <c r="E36" s="19">
        <v>115.6</v>
      </c>
      <c r="F36" s="20">
        <f>(D36-E36)/E36</f>
        <v>0.4243079584775088</v>
      </c>
      <c r="G36" s="21">
        <v>27</v>
      </c>
      <c r="H36" s="21">
        <v>3</v>
      </c>
      <c r="I36" s="22">
        <f>G36/H36</f>
        <v>9</v>
      </c>
      <c r="J36" s="21">
        <v>2</v>
      </c>
      <c r="K36" s="21" t="s">
        <v>53</v>
      </c>
      <c r="L36" s="19">
        <v>1133.55</v>
      </c>
      <c r="M36" s="21">
        <v>201</v>
      </c>
      <c r="N36" s="23">
        <v>46108</v>
      </c>
      <c r="O36" s="29" t="s">
        <v>228</v>
      </c>
    </row>
    <row r="37" spans="1:15" s="26" customFormat="1" ht="24.6" customHeight="1">
      <c r="A37" s="22">
        <v>35</v>
      </c>
      <c r="B37" s="22">
        <v>30</v>
      </c>
      <c r="C37" s="53" t="s">
        <v>195</v>
      </c>
      <c r="D37" s="19">
        <v>159.5</v>
      </c>
      <c r="E37" s="19">
        <v>341.7</v>
      </c>
      <c r="F37" s="20">
        <f>(D37-E37)/E37</f>
        <v>-0.53321627158326013</v>
      </c>
      <c r="G37" s="21">
        <v>24</v>
      </c>
      <c r="H37" s="21">
        <v>1</v>
      </c>
      <c r="I37" s="22">
        <f>G37/H37</f>
        <v>24</v>
      </c>
      <c r="J37" s="21">
        <v>1</v>
      </c>
      <c r="K37" s="21">
        <v>4</v>
      </c>
      <c r="L37" s="19">
        <v>1625.75</v>
      </c>
      <c r="M37" s="21">
        <v>234</v>
      </c>
      <c r="N37" s="23">
        <v>46104</v>
      </c>
      <c r="O37" s="29" t="s">
        <v>47</v>
      </c>
    </row>
    <row r="38" spans="1:15" s="26" customFormat="1" ht="24.9" customHeight="1">
      <c r="A38" s="22">
        <v>36</v>
      </c>
      <c r="B38" s="11" t="s">
        <v>53</v>
      </c>
      <c r="C38" s="13" t="s">
        <v>251</v>
      </c>
      <c r="D38" s="8">
        <v>159.43</v>
      </c>
      <c r="E38" s="8" t="s">
        <v>53</v>
      </c>
      <c r="F38" s="9" t="s">
        <v>53</v>
      </c>
      <c r="G38" s="10">
        <v>43</v>
      </c>
      <c r="H38" s="10">
        <v>1</v>
      </c>
      <c r="I38" s="11">
        <v>43</v>
      </c>
      <c r="J38" s="10">
        <v>1</v>
      </c>
      <c r="K38" s="10" t="s">
        <v>53</v>
      </c>
      <c r="L38" s="19">
        <v>53541.549999999996</v>
      </c>
      <c r="M38" s="21">
        <v>11417</v>
      </c>
      <c r="N38" s="12">
        <v>45541</v>
      </c>
      <c r="O38" s="30" t="s">
        <v>49</v>
      </c>
    </row>
    <row r="39" spans="1:15" s="26" customFormat="1" ht="24.9" customHeight="1">
      <c r="A39" s="22">
        <v>37</v>
      </c>
      <c r="B39" s="22" t="s">
        <v>53</v>
      </c>
      <c r="C39" s="53" t="s">
        <v>94</v>
      </c>
      <c r="D39" s="19">
        <v>145</v>
      </c>
      <c r="E39" s="19" t="s">
        <v>53</v>
      </c>
      <c r="F39" s="20" t="s">
        <v>53</v>
      </c>
      <c r="G39" s="21">
        <v>29</v>
      </c>
      <c r="H39" s="21">
        <v>1</v>
      </c>
      <c r="I39" s="22">
        <f>G39/H39</f>
        <v>29</v>
      </c>
      <c r="J39" s="21">
        <v>1</v>
      </c>
      <c r="K39" s="21" t="s">
        <v>53</v>
      </c>
      <c r="L39" s="19">
        <v>299162.96999999997</v>
      </c>
      <c r="M39" s="21">
        <v>53404</v>
      </c>
      <c r="N39" s="23">
        <v>46038</v>
      </c>
      <c r="O39" s="29" t="s">
        <v>44</v>
      </c>
    </row>
    <row r="40" spans="1:15" s="26" customFormat="1" ht="24.9" customHeight="1">
      <c r="A40" s="22">
        <v>38</v>
      </c>
      <c r="B40" s="22">
        <v>23</v>
      </c>
      <c r="C40" s="53" t="s">
        <v>78</v>
      </c>
      <c r="D40" s="27">
        <v>137.19999999999999</v>
      </c>
      <c r="E40" s="19">
        <v>712.72</v>
      </c>
      <c r="F40" s="20">
        <f>(D40-E40)/E40</f>
        <v>-0.80749803569424172</v>
      </c>
      <c r="G40" s="28">
        <v>17</v>
      </c>
      <c r="H40" s="28">
        <v>1</v>
      </c>
      <c r="I40" s="22">
        <f>G40/H40</f>
        <v>17</v>
      </c>
      <c r="J40" s="21">
        <v>1</v>
      </c>
      <c r="K40" s="21">
        <v>13</v>
      </c>
      <c r="L40" s="27">
        <v>152006.47</v>
      </c>
      <c r="M40" s="28">
        <v>21055</v>
      </c>
      <c r="N40" s="23">
        <v>46038</v>
      </c>
      <c r="O40" s="29" t="s">
        <v>47</v>
      </c>
    </row>
    <row r="41" spans="1:15" s="26" customFormat="1" ht="24.9" customHeight="1">
      <c r="A41" s="22">
        <v>39</v>
      </c>
      <c r="B41" s="22">
        <v>27</v>
      </c>
      <c r="C41" s="53" t="s">
        <v>223</v>
      </c>
      <c r="D41" s="19">
        <v>135.5</v>
      </c>
      <c r="E41" s="19">
        <v>381.48</v>
      </c>
      <c r="F41" s="20">
        <f>(D41-E41)/E41</f>
        <v>-0.64480444584250818</v>
      </c>
      <c r="G41" s="21">
        <v>22</v>
      </c>
      <c r="H41" s="21">
        <v>1</v>
      </c>
      <c r="I41" s="22">
        <f>G41/H41</f>
        <v>22</v>
      </c>
      <c r="J41" s="21">
        <v>1</v>
      </c>
      <c r="K41" s="21">
        <v>4</v>
      </c>
      <c r="L41" s="19">
        <v>1667.17</v>
      </c>
      <c r="M41" s="21">
        <v>247</v>
      </c>
      <c r="N41" s="23">
        <v>46104</v>
      </c>
      <c r="O41" s="29" t="s">
        <v>47</v>
      </c>
    </row>
    <row r="42" spans="1:15" s="26" customFormat="1" ht="24.9" customHeight="1">
      <c r="A42" s="22">
        <v>40</v>
      </c>
      <c r="B42" s="22">
        <v>43</v>
      </c>
      <c r="C42" s="53" t="s">
        <v>202</v>
      </c>
      <c r="D42" s="19">
        <v>120</v>
      </c>
      <c r="E42" s="19">
        <v>58.05</v>
      </c>
      <c r="F42" s="20">
        <f>(D42-E42)/E42</f>
        <v>1.0671834625322998</v>
      </c>
      <c r="G42" s="21">
        <v>24</v>
      </c>
      <c r="H42" s="21">
        <v>1</v>
      </c>
      <c r="I42" s="22">
        <f>G42/H42</f>
        <v>24</v>
      </c>
      <c r="J42" s="21">
        <v>1</v>
      </c>
      <c r="K42" s="21">
        <v>4</v>
      </c>
      <c r="L42" s="19">
        <v>493.6</v>
      </c>
      <c r="M42" s="21">
        <v>95</v>
      </c>
      <c r="N42" s="23">
        <v>46104</v>
      </c>
      <c r="O42" s="29" t="s">
        <v>47</v>
      </c>
    </row>
    <row r="43" spans="1:15" ht="24.9" customHeight="1">
      <c r="A43" s="22">
        <v>41</v>
      </c>
      <c r="B43" s="22" t="s">
        <v>53</v>
      </c>
      <c r="C43" s="53" t="s">
        <v>257</v>
      </c>
      <c r="D43" s="19">
        <v>119</v>
      </c>
      <c r="E43" s="19" t="s">
        <v>53</v>
      </c>
      <c r="F43" s="20" t="s">
        <v>53</v>
      </c>
      <c r="G43" s="21">
        <v>17</v>
      </c>
      <c r="H43" s="21">
        <v>1</v>
      </c>
      <c r="I43" s="22">
        <v>17</v>
      </c>
      <c r="J43" s="21">
        <v>1</v>
      </c>
      <c r="K43" s="21" t="s">
        <v>53</v>
      </c>
      <c r="L43" s="19">
        <v>31065</v>
      </c>
      <c r="M43" s="21">
        <v>5290</v>
      </c>
      <c r="N43" s="23">
        <v>45919</v>
      </c>
      <c r="O43" s="29" t="s">
        <v>90</v>
      </c>
    </row>
    <row r="44" spans="1:15" ht="24.9" customHeight="1">
      <c r="A44" s="22">
        <v>42</v>
      </c>
      <c r="B44" s="22">
        <v>19</v>
      </c>
      <c r="C44" s="53" t="s">
        <v>295</v>
      </c>
      <c r="D44" s="19">
        <v>101.65</v>
      </c>
      <c r="E44" s="19">
        <v>1466.39</v>
      </c>
      <c r="F44" s="20">
        <f t="shared" ref="F44:F49" si="1">(D44-E44)/E44</f>
        <v>-0.93068010556536795</v>
      </c>
      <c r="G44" s="21">
        <v>10</v>
      </c>
      <c r="H44" s="21">
        <v>1</v>
      </c>
      <c r="I44" s="22">
        <f t="shared" ref="I44:I50" si="2">G44/H44</f>
        <v>10</v>
      </c>
      <c r="J44" s="21">
        <v>1</v>
      </c>
      <c r="K44" s="21">
        <v>4</v>
      </c>
      <c r="L44" s="19">
        <v>8816.4</v>
      </c>
      <c r="M44" s="21">
        <v>1139</v>
      </c>
      <c r="N44" s="23">
        <v>46104</v>
      </c>
      <c r="O44" s="29" t="s">
        <v>47</v>
      </c>
    </row>
    <row r="45" spans="1:15" s="26" customFormat="1" ht="24.6" customHeight="1">
      <c r="A45" s="22">
        <v>43</v>
      </c>
      <c r="B45" s="22">
        <v>32</v>
      </c>
      <c r="C45" s="53" t="s">
        <v>230</v>
      </c>
      <c r="D45" s="19">
        <v>60.65</v>
      </c>
      <c r="E45" s="19">
        <v>316.7</v>
      </c>
      <c r="F45" s="20">
        <f t="shared" si="1"/>
        <v>-0.80849384275339442</v>
      </c>
      <c r="G45" s="21">
        <v>8</v>
      </c>
      <c r="H45" s="21">
        <v>1</v>
      </c>
      <c r="I45" s="22">
        <f t="shared" si="2"/>
        <v>8</v>
      </c>
      <c r="J45" s="21">
        <v>1</v>
      </c>
      <c r="K45" s="21">
        <v>4</v>
      </c>
      <c r="L45" s="19">
        <v>1066.0899999999999</v>
      </c>
      <c r="M45" s="21">
        <v>159</v>
      </c>
      <c r="N45" s="23">
        <v>46104</v>
      </c>
      <c r="O45" s="29" t="s">
        <v>47</v>
      </c>
    </row>
    <row r="46" spans="1:15" s="26" customFormat="1" ht="24.9" customHeight="1">
      <c r="A46" s="22">
        <v>44</v>
      </c>
      <c r="B46" s="22">
        <v>18</v>
      </c>
      <c r="C46" s="53" t="s">
        <v>186</v>
      </c>
      <c r="D46" s="19">
        <v>40</v>
      </c>
      <c r="E46" s="19">
        <v>1638.36</v>
      </c>
      <c r="F46" s="20">
        <f t="shared" si="1"/>
        <v>-0.975585341439</v>
      </c>
      <c r="G46" s="21">
        <v>8</v>
      </c>
      <c r="H46" s="21">
        <v>2</v>
      </c>
      <c r="I46" s="22">
        <f t="shared" si="2"/>
        <v>4</v>
      </c>
      <c r="J46" s="21">
        <v>1</v>
      </c>
      <c r="K46" s="21">
        <v>4</v>
      </c>
      <c r="L46" s="19">
        <v>20356.23</v>
      </c>
      <c r="M46" s="21">
        <v>3695</v>
      </c>
      <c r="N46" s="23">
        <v>46101</v>
      </c>
      <c r="O46" s="29" t="s">
        <v>44</v>
      </c>
    </row>
    <row r="47" spans="1:15" s="26" customFormat="1" ht="24.9" customHeight="1">
      <c r="A47" s="22">
        <v>45</v>
      </c>
      <c r="B47" s="22">
        <v>46</v>
      </c>
      <c r="C47" s="53" t="s">
        <v>199</v>
      </c>
      <c r="D47" s="19">
        <v>39.6</v>
      </c>
      <c r="E47" s="19">
        <v>38.65</v>
      </c>
      <c r="F47" s="20">
        <f t="shared" si="1"/>
        <v>2.4579560155239401E-2</v>
      </c>
      <c r="G47" s="21">
        <v>9</v>
      </c>
      <c r="H47" s="21">
        <v>1</v>
      </c>
      <c r="I47" s="22">
        <f t="shared" si="2"/>
        <v>9</v>
      </c>
      <c r="J47" s="21">
        <v>1</v>
      </c>
      <c r="K47" s="21">
        <v>4</v>
      </c>
      <c r="L47" s="19">
        <v>1143.8499999999999</v>
      </c>
      <c r="M47" s="21">
        <v>206</v>
      </c>
      <c r="N47" s="23">
        <v>46104</v>
      </c>
      <c r="O47" s="29" t="s">
        <v>47</v>
      </c>
    </row>
    <row r="48" spans="1:15" s="26" customFormat="1" ht="24.9" customHeight="1">
      <c r="A48" s="22">
        <v>46</v>
      </c>
      <c r="B48" s="22">
        <v>24</v>
      </c>
      <c r="C48" s="53" t="s">
        <v>196</v>
      </c>
      <c r="D48" s="19">
        <v>35</v>
      </c>
      <c r="E48" s="19">
        <v>436.15</v>
      </c>
      <c r="F48" s="20">
        <f t="shared" si="1"/>
        <v>-0.91975237876877225</v>
      </c>
      <c r="G48" s="21">
        <v>4</v>
      </c>
      <c r="H48" s="21">
        <v>1</v>
      </c>
      <c r="I48" s="22">
        <f t="shared" si="2"/>
        <v>4</v>
      </c>
      <c r="J48" s="21">
        <v>1</v>
      </c>
      <c r="K48" s="21">
        <v>4</v>
      </c>
      <c r="L48" s="19">
        <v>3215.9</v>
      </c>
      <c r="M48" s="21">
        <v>469</v>
      </c>
      <c r="N48" s="23">
        <v>46104</v>
      </c>
      <c r="O48" s="29" t="s">
        <v>47</v>
      </c>
    </row>
    <row r="49" spans="1:19" ht="24.6" customHeight="1">
      <c r="A49" s="22">
        <v>47</v>
      </c>
      <c r="B49" s="22">
        <v>33</v>
      </c>
      <c r="C49" s="53" t="s">
        <v>209</v>
      </c>
      <c r="D49" s="19">
        <v>27.87</v>
      </c>
      <c r="E49" s="19">
        <v>291.95</v>
      </c>
      <c r="F49" s="20">
        <f t="shared" si="1"/>
        <v>-0.90453844836444597</v>
      </c>
      <c r="G49" s="21">
        <v>5</v>
      </c>
      <c r="H49" s="21">
        <v>2</v>
      </c>
      <c r="I49" s="22">
        <f t="shared" si="2"/>
        <v>2.5</v>
      </c>
      <c r="J49" s="21">
        <v>2</v>
      </c>
      <c r="K49" s="21">
        <v>4</v>
      </c>
      <c r="L49" s="19">
        <v>2891.01</v>
      </c>
      <c r="M49" s="21">
        <v>407</v>
      </c>
      <c r="N49" s="23">
        <v>46104</v>
      </c>
      <c r="O49" s="29" t="s">
        <v>47</v>
      </c>
    </row>
    <row r="50" spans="1:19" s="26" customFormat="1" ht="24.9" customHeight="1">
      <c r="A50" s="22">
        <v>48</v>
      </c>
      <c r="B50" s="22" t="s">
        <v>53</v>
      </c>
      <c r="C50" s="53" t="s">
        <v>117</v>
      </c>
      <c r="D50" s="19">
        <v>21</v>
      </c>
      <c r="E50" s="19" t="s">
        <v>53</v>
      </c>
      <c r="F50" s="20" t="s">
        <v>53</v>
      </c>
      <c r="G50" s="21">
        <v>5</v>
      </c>
      <c r="H50" s="21">
        <v>1</v>
      </c>
      <c r="I50" s="22">
        <f t="shared" si="2"/>
        <v>5</v>
      </c>
      <c r="J50" s="21">
        <v>1</v>
      </c>
      <c r="K50" s="21" t="s">
        <v>53</v>
      </c>
      <c r="L50" s="19">
        <v>9906.4800000000014</v>
      </c>
      <c r="M50" s="21">
        <v>1449</v>
      </c>
      <c r="N50" s="23">
        <v>46059</v>
      </c>
      <c r="O50" s="29" t="s">
        <v>49</v>
      </c>
    </row>
    <row r="51" spans="1:19" ht="24.9" customHeight="1">
      <c r="A51" s="55"/>
      <c r="B51" s="34"/>
      <c r="C51" s="35" t="s">
        <v>258</v>
      </c>
      <c r="D51" s="36">
        <f>SUBTOTAL(109,Table13245678910111213141516[Pajamos 
(GBO)])</f>
        <v>396169.33000000013</v>
      </c>
      <c r="E51" s="37" t="s">
        <v>245</v>
      </c>
      <c r="F51" s="38">
        <f>(D51-E51)/E51</f>
        <v>-8.2686556450865673E-2</v>
      </c>
      <c r="G51" s="39">
        <f>SUBTOTAL(109,Table13245678910111213141516[Žiūrovų sk. 
(ADM)])</f>
        <v>54891</v>
      </c>
      <c r="H51" s="40"/>
      <c r="I51" s="41"/>
      <c r="J51" s="40"/>
      <c r="K51" s="40"/>
      <c r="L51" s="47"/>
      <c r="M51" s="40"/>
      <c r="N51" s="42"/>
      <c r="O51" s="50" t="s">
        <v>15</v>
      </c>
    </row>
    <row r="52" spans="1:19">
      <c r="F52" s="3"/>
      <c r="L52" s="2"/>
    </row>
    <row r="53" spans="1:19">
      <c r="F53" s="3"/>
      <c r="L53" s="2"/>
    </row>
    <row r="54" spans="1:19">
      <c r="F54" s="3"/>
      <c r="L54" s="2"/>
    </row>
    <row r="55" spans="1:19">
      <c r="F55" s="3"/>
      <c r="L55" s="2"/>
    </row>
    <row r="56" spans="1:19">
      <c r="F56" s="3"/>
      <c r="L56" s="2"/>
    </row>
    <row r="57" spans="1:19">
      <c r="F57" s="3"/>
      <c r="L57" s="2"/>
    </row>
    <row r="58" spans="1:19">
      <c r="F58" s="3"/>
      <c r="L58" s="2"/>
    </row>
    <row r="59" spans="1:19">
      <c r="F59" s="3"/>
      <c r="L59" s="2"/>
    </row>
    <row r="60" spans="1:19">
      <c r="F60" s="3"/>
      <c r="L60" s="2"/>
    </row>
    <row r="61" spans="1:19" s="46" customFormat="1">
      <c r="A61" s="56"/>
      <c r="B61" s="1"/>
      <c r="C61" s="1"/>
      <c r="D61" s="44"/>
      <c r="E61" s="44"/>
      <c r="F61" s="3"/>
      <c r="I61" s="1"/>
      <c r="L61" s="2"/>
      <c r="N61" s="49"/>
      <c r="O61" s="51"/>
      <c r="P61" s="1"/>
      <c r="Q61" s="1"/>
      <c r="R61" s="1"/>
      <c r="S61" s="1"/>
    </row>
    <row r="62" spans="1:19" s="46" customFormat="1">
      <c r="A62" s="56"/>
      <c r="B62" s="1"/>
      <c r="C62" s="1"/>
      <c r="D62" s="44"/>
      <c r="E62" s="44"/>
      <c r="F62" s="3"/>
      <c r="I62" s="1"/>
      <c r="L62" s="2"/>
      <c r="N62" s="49"/>
      <c r="O62" s="51"/>
      <c r="P62" s="1"/>
      <c r="Q62" s="1"/>
      <c r="R62" s="1"/>
      <c r="S62" s="1"/>
    </row>
    <row r="63" spans="1:19" s="46" customFormat="1">
      <c r="A63" s="56"/>
      <c r="B63" s="1"/>
      <c r="C63" s="1"/>
      <c r="D63" s="44"/>
      <c r="E63" s="44"/>
      <c r="F63" s="3"/>
      <c r="I63" s="1"/>
      <c r="L63" s="2"/>
      <c r="N63" s="49"/>
      <c r="O63" s="51"/>
      <c r="P63" s="1"/>
      <c r="Q63" s="1"/>
      <c r="R63" s="1"/>
      <c r="S63" s="1"/>
    </row>
    <row r="64" spans="1:19" s="46" customFormat="1">
      <c r="A64" s="56"/>
      <c r="B64" s="1"/>
      <c r="C64" s="1"/>
      <c r="D64" s="44"/>
      <c r="E64" s="44"/>
      <c r="F64" s="3"/>
      <c r="I64" s="1"/>
      <c r="L64" s="2"/>
      <c r="N64" s="49"/>
      <c r="O64" s="51"/>
      <c r="P64" s="1"/>
      <c r="Q64" s="1"/>
      <c r="R64" s="1"/>
      <c r="S64" s="1"/>
    </row>
    <row r="65" spans="1:19" s="46" customFormat="1">
      <c r="A65" s="56"/>
      <c r="B65" s="1"/>
      <c r="C65" s="1"/>
      <c r="D65" s="44"/>
      <c r="E65" s="44"/>
      <c r="F65" s="3"/>
      <c r="I65" s="1"/>
      <c r="L65" s="44"/>
      <c r="N65" s="49"/>
      <c r="O65" s="51"/>
      <c r="P65" s="1"/>
      <c r="Q65" s="1"/>
      <c r="R65" s="1"/>
      <c r="S65" s="1"/>
    </row>
    <row r="66" spans="1:19" s="46" customFormat="1">
      <c r="A66" s="56"/>
      <c r="B66" s="1"/>
      <c r="C66" s="1"/>
      <c r="D66" s="44"/>
      <c r="E66" s="44"/>
      <c r="F66" s="3"/>
      <c r="I66" s="1"/>
      <c r="L66" s="44"/>
      <c r="N66" s="49"/>
      <c r="O66" s="51"/>
      <c r="P66" s="1"/>
      <c r="Q66" s="1"/>
      <c r="R66" s="1"/>
      <c r="S66" s="1"/>
    </row>
    <row r="67" spans="1:19" s="46" customFormat="1">
      <c r="A67" s="56"/>
      <c r="B67" s="1"/>
      <c r="C67" s="1"/>
      <c r="D67" s="44"/>
      <c r="E67" s="44"/>
      <c r="F67" s="3"/>
      <c r="I67" s="1"/>
      <c r="L67" s="44"/>
      <c r="N67" s="49"/>
      <c r="O67" s="51"/>
      <c r="P67" s="1"/>
      <c r="Q67" s="1"/>
      <c r="R67" s="1"/>
      <c r="S67" s="1"/>
    </row>
    <row r="68" spans="1:19" s="46" customFormat="1">
      <c r="A68" s="56"/>
      <c r="B68" s="1"/>
      <c r="C68" s="1"/>
      <c r="D68" s="44"/>
      <c r="E68" s="44"/>
      <c r="F68" s="3"/>
      <c r="I68" s="1"/>
      <c r="L68" s="44"/>
      <c r="N68" s="49"/>
      <c r="O68" s="51"/>
      <c r="P68" s="1"/>
      <c r="Q68" s="1"/>
      <c r="R68" s="1"/>
      <c r="S68" s="1"/>
    </row>
    <row r="69" spans="1:19"/>
    <row r="70" spans="1:19"/>
    <row r="71" spans="1:19"/>
    <row r="72" spans="1:19"/>
    <row r="73" spans="1:19"/>
    <row r="74" spans="1:19"/>
    <row r="75" spans="1:19"/>
    <row r="76" spans="1:19"/>
    <row r="77" spans="1:19"/>
    <row r="78" spans="1:19" s="56" customFormat="1">
      <c r="B78" s="1"/>
      <c r="C78" s="1"/>
      <c r="D78" s="44"/>
      <c r="E78" s="44"/>
      <c r="F78" s="1"/>
      <c r="G78" s="46"/>
      <c r="H78" s="46"/>
      <c r="I78" s="1"/>
      <c r="J78" s="46"/>
      <c r="K78" s="46"/>
      <c r="L78" s="44"/>
      <c r="M78" s="46"/>
      <c r="N78" s="49"/>
      <c r="O78" s="51"/>
      <c r="P78" s="1"/>
      <c r="Q78" s="1"/>
      <c r="R78" s="1"/>
      <c r="S78" s="1"/>
    </row>
    <row r="79" spans="1:19" s="56" customFormat="1">
      <c r="B79" s="1"/>
      <c r="C79" s="1"/>
      <c r="D79" s="44"/>
      <c r="E79" s="44"/>
      <c r="F79" s="1"/>
      <c r="G79" s="46"/>
      <c r="H79" s="46"/>
      <c r="I79" s="1"/>
      <c r="J79" s="46"/>
      <c r="K79" s="46"/>
      <c r="L79" s="44"/>
      <c r="M79" s="46"/>
      <c r="N79" s="49"/>
      <c r="O79" s="51"/>
      <c r="P79" s="1"/>
      <c r="Q79" s="1"/>
      <c r="R79" s="1"/>
      <c r="S79" s="1"/>
    </row>
    <row r="80" spans="1:19" s="56" customFormat="1">
      <c r="B80" s="1"/>
      <c r="C80" s="1"/>
      <c r="D80" s="44"/>
      <c r="E80" s="44"/>
      <c r="F80" s="1"/>
      <c r="G80" s="46"/>
      <c r="H80" s="46"/>
      <c r="I80" s="1"/>
      <c r="J80" s="46"/>
      <c r="K80" s="46"/>
      <c r="L80" s="44"/>
      <c r="M80" s="46"/>
      <c r="N80" s="49"/>
      <c r="O80" s="51"/>
      <c r="P80" s="1"/>
      <c r="Q80" s="1"/>
      <c r="R80" s="1"/>
      <c r="S80" s="1"/>
    </row>
    <row r="81" spans="2:19" s="56" customFormat="1">
      <c r="B81" s="1"/>
      <c r="C81" s="1"/>
      <c r="D81" s="44"/>
      <c r="E81" s="44"/>
      <c r="F81" s="1"/>
      <c r="G81" s="46"/>
      <c r="H81" s="46"/>
      <c r="I81" s="1"/>
      <c r="J81" s="46"/>
      <c r="K81" s="46"/>
      <c r="L81" s="44"/>
      <c r="M81" s="46"/>
      <c r="N81" s="49"/>
      <c r="O81" s="51"/>
      <c r="P81" s="1"/>
      <c r="Q81" s="1"/>
      <c r="R81" s="1"/>
      <c r="S81" s="1"/>
    </row>
    <row r="82" spans="2:19" s="56" customFormat="1">
      <c r="B82" s="1"/>
      <c r="C82" s="1"/>
      <c r="D82" s="44"/>
      <c r="E82" s="44"/>
      <c r="F82" s="1"/>
      <c r="G82" s="46"/>
      <c r="H82" s="46"/>
      <c r="I82" s="1"/>
      <c r="J82" s="46"/>
      <c r="K82" s="46"/>
      <c r="L82" s="44"/>
      <c r="M82" s="46"/>
      <c r="N82" s="49"/>
      <c r="O82" s="51"/>
      <c r="P82" s="1"/>
      <c r="Q82" s="1"/>
      <c r="R82" s="1"/>
      <c r="S82" s="1"/>
    </row>
    <row r="83" spans="2:19" s="56" customFormat="1">
      <c r="B83" s="1"/>
      <c r="C83" s="1"/>
      <c r="D83" s="44"/>
      <c r="E83" s="44"/>
      <c r="F83" s="1"/>
      <c r="G83" s="46"/>
      <c r="H83" s="46"/>
      <c r="I83" s="1"/>
      <c r="J83" s="46"/>
      <c r="K83" s="46"/>
      <c r="L83" s="44"/>
      <c r="M83" s="46"/>
      <c r="N83" s="49"/>
      <c r="O83" s="51"/>
      <c r="P83" s="1"/>
      <c r="Q83" s="1"/>
      <c r="R83" s="1"/>
      <c r="S83" s="1"/>
    </row>
    <row r="84" spans="2:19" s="56" customFormat="1">
      <c r="B84" s="1"/>
      <c r="C84" s="1"/>
      <c r="D84" s="44"/>
      <c r="E84" s="44"/>
      <c r="F84" s="1"/>
      <c r="G84" s="46"/>
      <c r="H84" s="46"/>
      <c r="I84" s="1"/>
      <c r="J84" s="46"/>
      <c r="K84" s="46"/>
      <c r="L84" s="44"/>
      <c r="M84" s="46"/>
      <c r="N84" s="49"/>
      <c r="O84" s="51"/>
      <c r="P84" s="1"/>
      <c r="Q84" s="1"/>
      <c r="R84" s="1"/>
      <c r="S84" s="1"/>
    </row>
    <row r="85" spans="2:19" s="56" customFormat="1">
      <c r="B85" s="1"/>
      <c r="C85" s="1"/>
      <c r="D85" s="44"/>
      <c r="E85" s="44"/>
      <c r="F85" s="1"/>
      <c r="G85" s="46"/>
      <c r="H85" s="46"/>
      <c r="I85" s="1"/>
      <c r="J85" s="46"/>
      <c r="K85" s="46"/>
      <c r="L85" s="44"/>
      <c r="M85" s="46"/>
      <c r="N85" s="49"/>
      <c r="O85" s="51"/>
      <c r="P85" s="1"/>
      <c r="Q85" s="1"/>
      <c r="R85" s="1"/>
      <c r="S85" s="1"/>
    </row>
    <row r="86" spans="2:19" s="56" customFormat="1">
      <c r="B86" s="1"/>
      <c r="C86" s="1"/>
      <c r="D86" s="44"/>
      <c r="E86" s="44"/>
      <c r="F86" s="1"/>
      <c r="G86" s="46"/>
      <c r="H86" s="46"/>
      <c r="I86" s="1"/>
      <c r="J86" s="46"/>
      <c r="K86" s="46"/>
      <c r="L86" s="44"/>
      <c r="M86" s="46"/>
      <c r="N86" s="49"/>
      <c r="O86" s="51"/>
      <c r="P86" s="1"/>
      <c r="Q86" s="1"/>
      <c r="R86" s="1"/>
      <c r="S86" s="1"/>
    </row>
    <row r="87" spans="2:19" s="56" customFormat="1">
      <c r="B87" s="1"/>
      <c r="C87" s="1"/>
      <c r="D87" s="44"/>
      <c r="E87" s="44"/>
      <c r="F87" s="1"/>
      <c r="G87" s="46"/>
      <c r="H87" s="46"/>
      <c r="I87" s="1"/>
      <c r="J87" s="46"/>
      <c r="K87" s="46"/>
      <c r="L87" s="44"/>
      <c r="M87" s="46"/>
      <c r="N87" s="49"/>
      <c r="O87" s="51"/>
      <c r="P87" s="1"/>
      <c r="Q87" s="1"/>
      <c r="R87" s="1"/>
      <c r="S87" s="1"/>
    </row>
    <row r="88" spans="2:19" s="56" customFormat="1">
      <c r="B88" s="1"/>
      <c r="C88" s="1"/>
      <c r="D88" s="44"/>
      <c r="E88" s="44"/>
      <c r="F88" s="1"/>
      <c r="G88" s="46"/>
      <c r="H88" s="46"/>
      <c r="I88" s="1"/>
      <c r="J88" s="46"/>
      <c r="K88" s="46"/>
      <c r="L88" s="44"/>
      <c r="M88" s="46"/>
      <c r="N88" s="49"/>
      <c r="O88" s="51"/>
      <c r="P88" s="1"/>
      <c r="Q88" s="1"/>
      <c r="R88" s="1"/>
      <c r="S88" s="1"/>
    </row>
    <row r="89" spans="2:19" s="56" customFormat="1">
      <c r="B89" s="1"/>
      <c r="C89" s="1"/>
      <c r="D89" s="44"/>
      <c r="E89" s="44"/>
      <c r="F89" s="1"/>
      <c r="G89" s="46"/>
      <c r="H89" s="46"/>
      <c r="I89" s="1"/>
      <c r="J89" s="46"/>
      <c r="K89" s="46"/>
      <c r="L89" s="44"/>
      <c r="M89" s="46"/>
      <c r="N89" s="49"/>
      <c r="O89" s="51"/>
      <c r="P89" s="1"/>
      <c r="Q89" s="1"/>
      <c r="R89" s="1"/>
      <c r="S89" s="1"/>
    </row>
    <row r="90" spans="2:19" s="56" customFormat="1">
      <c r="B90" s="1"/>
      <c r="C90" s="1"/>
      <c r="D90" s="44"/>
      <c r="E90" s="44"/>
      <c r="F90" s="1"/>
      <c r="G90" s="46"/>
      <c r="H90" s="46"/>
      <c r="I90" s="1"/>
      <c r="J90" s="46"/>
      <c r="K90" s="46"/>
      <c r="L90" s="44"/>
      <c r="M90" s="46"/>
      <c r="N90" s="49"/>
      <c r="O90" s="51"/>
      <c r="P90" s="1"/>
      <c r="Q90" s="1"/>
      <c r="R90" s="1"/>
      <c r="S90" s="1"/>
    </row>
    <row r="91" spans="2:19" s="56" customFormat="1">
      <c r="B91" s="1"/>
      <c r="C91" s="1"/>
      <c r="D91" s="44"/>
      <c r="E91" s="44"/>
      <c r="F91" s="1"/>
      <c r="G91" s="46"/>
      <c r="H91" s="46"/>
      <c r="I91" s="1"/>
      <c r="J91" s="46"/>
      <c r="K91" s="46"/>
      <c r="L91" s="44"/>
      <c r="M91" s="46"/>
      <c r="N91" s="49"/>
      <c r="O91" s="51"/>
      <c r="P91" s="1"/>
      <c r="Q91" s="1"/>
      <c r="R91" s="1"/>
      <c r="S91" s="1"/>
    </row>
    <row r="92" spans="2:19" s="56" customFormat="1">
      <c r="B92" s="1"/>
      <c r="C92" s="1"/>
      <c r="D92" s="44"/>
      <c r="E92" s="44"/>
      <c r="F92" s="1"/>
      <c r="G92" s="46"/>
      <c r="H92" s="46"/>
      <c r="I92" s="1"/>
      <c r="J92" s="46"/>
      <c r="K92" s="46"/>
      <c r="L92" s="44"/>
      <c r="M92" s="46"/>
      <c r="N92" s="49"/>
      <c r="O92" s="51"/>
      <c r="P92" s="1"/>
      <c r="Q92" s="1"/>
      <c r="R92" s="1"/>
      <c r="S92" s="1"/>
    </row>
    <row r="93" spans="2:19" s="56" customFormat="1">
      <c r="B93" s="1"/>
      <c r="C93" s="1"/>
      <c r="D93" s="44"/>
      <c r="E93" s="44"/>
      <c r="F93" s="1"/>
      <c r="G93" s="46"/>
      <c r="H93" s="46"/>
      <c r="I93" s="1"/>
      <c r="J93" s="46"/>
      <c r="K93" s="46"/>
      <c r="L93" s="44"/>
      <c r="M93" s="46"/>
      <c r="N93" s="49"/>
      <c r="O93" s="51"/>
      <c r="P93" s="1"/>
      <c r="Q93" s="1"/>
      <c r="R93" s="1"/>
      <c r="S93" s="1"/>
    </row>
    <row r="94" spans="2:19" s="56" customFormat="1">
      <c r="B94" s="1"/>
      <c r="C94" s="1"/>
      <c r="D94" s="44"/>
      <c r="E94" s="44"/>
      <c r="F94" s="1"/>
      <c r="G94" s="46"/>
      <c r="H94" s="46"/>
      <c r="I94" s="1"/>
      <c r="J94" s="46"/>
      <c r="K94" s="46"/>
      <c r="L94" s="44"/>
      <c r="M94" s="46"/>
      <c r="N94" s="49"/>
      <c r="O94" s="51"/>
      <c r="P94" s="1"/>
      <c r="Q94" s="1"/>
      <c r="R94" s="1"/>
      <c r="S94" s="1"/>
    </row>
    <row r="95" spans="2:19" s="56" customFormat="1">
      <c r="B95" s="1"/>
      <c r="C95" s="1"/>
      <c r="D95" s="44"/>
      <c r="E95" s="44"/>
      <c r="F95" s="1"/>
      <c r="G95" s="46"/>
      <c r="H95" s="46"/>
      <c r="I95" s="1"/>
      <c r="J95" s="46"/>
      <c r="K95" s="46"/>
      <c r="L95" s="44"/>
      <c r="M95" s="46"/>
      <c r="N95" s="49"/>
      <c r="O95" s="51"/>
      <c r="P95" s="1"/>
      <c r="Q95" s="1"/>
      <c r="R95" s="1"/>
      <c r="S95" s="1"/>
    </row>
    <row r="96" spans="2:19" s="56" customFormat="1">
      <c r="B96" s="1"/>
      <c r="C96" s="1"/>
      <c r="D96" s="44"/>
      <c r="E96" s="44"/>
      <c r="F96" s="1"/>
      <c r="G96" s="46"/>
      <c r="H96" s="46"/>
      <c r="I96" s="1"/>
      <c r="J96" s="46"/>
      <c r="K96" s="46"/>
      <c r="L96" s="44"/>
      <c r="M96" s="46"/>
      <c r="N96" s="49"/>
      <c r="O96" s="51"/>
      <c r="P96" s="1"/>
      <c r="Q96" s="1"/>
      <c r="R96" s="1"/>
      <c r="S96" s="1"/>
    </row>
    <row r="97" spans="2:19" s="56" customFormat="1">
      <c r="B97" s="1"/>
      <c r="C97" s="1"/>
      <c r="D97" s="44"/>
      <c r="E97" s="44"/>
      <c r="F97" s="1"/>
      <c r="G97" s="46"/>
      <c r="H97" s="46"/>
      <c r="I97" s="1"/>
      <c r="J97" s="46"/>
      <c r="K97" s="46"/>
      <c r="L97" s="44"/>
      <c r="M97" s="46"/>
      <c r="N97" s="49"/>
      <c r="O97" s="51"/>
      <c r="P97" s="1"/>
      <c r="Q97" s="1"/>
      <c r="R97" s="1"/>
      <c r="S97" s="1"/>
    </row>
    <row r="98" spans="2:19" s="56" customFormat="1">
      <c r="B98" s="1"/>
      <c r="C98" s="1"/>
      <c r="D98" s="44"/>
      <c r="E98" s="44"/>
      <c r="F98" s="1"/>
      <c r="G98" s="46"/>
      <c r="H98" s="46"/>
      <c r="I98" s="1"/>
      <c r="J98" s="46"/>
      <c r="K98" s="46"/>
      <c r="L98" s="44"/>
      <c r="M98" s="46"/>
      <c r="N98" s="49"/>
      <c r="O98" s="51"/>
      <c r="P98" s="1"/>
      <c r="Q98" s="1"/>
      <c r="R98" s="1"/>
      <c r="S98" s="1"/>
    </row>
    <row r="99" spans="2:19" s="56" customFormat="1">
      <c r="B99" s="1"/>
      <c r="C99" s="1"/>
      <c r="D99" s="44"/>
      <c r="E99" s="44"/>
      <c r="F99" s="1"/>
      <c r="G99" s="46"/>
      <c r="H99" s="46"/>
      <c r="I99" s="1"/>
      <c r="J99" s="46"/>
      <c r="K99" s="46"/>
      <c r="L99" s="44"/>
      <c r="M99" s="46"/>
      <c r="N99" s="49"/>
      <c r="O99" s="51"/>
      <c r="P99" s="1"/>
      <c r="Q99" s="1"/>
      <c r="R99" s="1"/>
      <c r="S99" s="1"/>
    </row>
    <row r="100" spans="2:19" s="56" customFormat="1">
      <c r="B100" s="1"/>
      <c r="C100" s="1"/>
      <c r="D100" s="44"/>
      <c r="E100" s="44"/>
      <c r="F100" s="1"/>
      <c r="G100" s="46"/>
      <c r="H100" s="46"/>
      <c r="I100" s="1"/>
      <c r="J100" s="46"/>
      <c r="K100" s="46"/>
      <c r="L100" s="44"/>
      <c r="M100" s="46"/>
      <c r="N100" s="49"/>
      <c r="O100" s="51"/>
      <c r="P100" s="1"/>
      <c r="Q100" s="1"/>
      <c r="R100" s="1"/>
      <c r="S100" s="1"/>
    </row>
    <row r="101" spans="2:19" s="56" customFormat="1">
      <c r="B101" s="1"/>
      <c r="C101" s="1"/>
      <c r="D101" s="44"/>
      <c r="E101" s="44"/>
      <c r="F101" s="1"/>
      <c r="G101" s="46"/>
      <c r="H101" s="46"/>
      <c r="I101" s="1"/>
      <c r="J101" s="46"/>
      <c r="K101" s="46"/>
      <c r="L101" s="44"/>
      <c r="M101" s="46"/>
      <c r="N101" s="49"/>
      <c r="O101" s="51"/>
      <c r="P101" s="1"/>
      <c r="Q101" s="1"/>
      <c r="R101" s="1"/>
      <c r="S101" s="1"/>
    </row>
    <row r="102" spans="2:19" s="56" customFormat="1">
      <c r="B102" s="1"/>
      <c r="C102" s="1"/>
      <c r="D102" s="44"/>
      <c r="E102" s="44"/>
      <c r="F102" s="1"/>
      <c r="G102" s="46"/>
      <c r="H102" s="46"/>
      <c r="I102" s="1"/>
      <c r="J102" s="46"/>
      <c r="K102" s="46"/>
      <c r="L102" s="44"/>
      <c r="M102" s="46"/>
      <c r="N102" s="49"/>
      <c r="O102" s="51"/>
      <c r="P102" s="1"/>
      <c r="Q102" s="1"/>
      <c r="R102" s="1"/>
      <c r="S102" s="1"/>
    </row>
    <row r="103" spans="2:19" s="56" customFormat="1">
      <c r="B103" s="1"/>
      <c r="C103" s="1"/>
      <c r="D103" s="44"/>
      <c r="E103" s="44"/>
      <c r="F103" s="1"/>
      <c r="G103" s="46"/>
      <c r="H103" s="46"/>
      <c r="I103" s="1"/>
      <c r="J103" s="46"/>
      <c r="K103" s="46"/>
      <c r="L103" s="44"/>
      <c r="M103" s="46"/>
      <c r="N103" s="49"/>
      <c r="O103" s="51"/>
      <c r="P103" s="1"/>
      <c r="Q103" s="1"/>
      <c r="R103" s="1"/>
      <c r="S103" s="1"/>
    </row>
    <row r="104" spans="2:19" s="56" customFormat="1">
      <c r="B104" s="1"/>
      <c r="C104" s="1"/>
      <c r="D104" s="44"/>
      <c r="E104" s="44"/>
      <c r="F104" s="1"/>
      <c r="G104" s="46"/>
      <c r="H104" s="46"/>
      <c r="I104" s="1"/>
      <c r="J104" s="46"/>
      <c r="K104" s="46"/>
      <c r="L104" s="44"/>
      <c r="M104" s="46"/>
      <c r="N104" s="49"/>
      <c r="O104" s="51"/>
      <c r="P104" s="1"/>
      <c r="Q104" s="1"/>
      <c r="R104" s="1"/>
      <c r="S104" s="1"/>
    </row>
    <row r="105" spans="2:19" s="56" customFormat="1">
      <c r="B105" s="1"/>
      <c r="C105" s="1"/>
      <c r="D105" s="44"/>
      <c r="E105" s="44"/>
      <c r="F105" s="1"/>
      <c r="G105" s="46"/>
      <c r="H105" s="46"/>
      <c r="I105" s="1"/>
      <c r="J105" s="46"/>
      <c r="K105" s="46"/>
      <c r="L105" s="44"/>
      <c r="M105" s="46"/>
      <c r="N105" s="49"/>
      <c r="O105" s="51"/>
      <c r="P105" s="1"/>
      <c r="Q105" s="1"/>
      <c r="R105" s="1"/>
      <c r="S105" s="1"/>
    </row>
    <row r="106" spans="2:19" s="56" customFormat="1">
      <c r="B106" s="1"/>
      <c r="C106" s="1"/>
      <c r="D106" s="44"/>
      <c r="E106" s="44"/>
      <c r="F106" s="1"/>
      <c r="G106" s="46"/>
      <c r="H106" s="46"/>
      <c r="I106" s="1"/>
      <c r="J106" s="46"/>
      <c r="K106" s="46"/>
      <c r="L106" s="44"/>
      <c r="M106" s="46"/>
      <c r="N106" s="49"/>
      <c r="O106" s="51"/>
      <c r="P106" s="1"/>
      <c r="Q106" s="1"/>
      <c r="R106" s="1"/>
      <c r="S106" s="1"/>
    </row>
    <row r="107" spans="2:19" s="56" customFormat="1">
      <c r="B107" s="1"/>
      <c r="C107" s="1"/>
      <c r="D107" s="44"/>
      <c r="E107" s="44"/>
      <c r="F107" s="1"/>
      <c r="G107" s="46"/>
      <c r="H107" s="46"/>
      <c r="I107" s="1"/>
      <c r="J107" s="46"/>
      <c r="K107" s="46"/>
      <c r="L107" s="44"/>
      <c r="M107" s="46"/>
      <c r="N107" s="49"/>
      <c r="O107" s="51"/>
      <c r="P107" s="1"/>
      <c r="Q107" s="1"/>
      <c r="R107" s="1"/>
      <c r="S107" s="1"/>
    </row>
    <row r="108" spans="2:19" s="56" customFormat="1">
      <c r="B108" s="1"/>
      <c r="C108" s="1"/>
      <c r="D108" s="44"/>
      <c r="E108" s="44"/>
      <c r="F108" s="1"/>
      <c r="G108" s="46"/>
      <c r="H108" s="46"/>
      <c r="I108" s="1"/>
      <c r="J108" s="46"/>
      <c r="K108" s="46"/>
      <c r="L108" s="44"/>
      <c r="M108" s="46"/>
      <c r="N108" s="49"/>
      <c r="O108" s="51"/>
      <c r="P108" s="1"/>
      <c r="Q108" s="1"/>
      <c r="R108" s="1"/>
      <c r="S108" s="1"/>
    </row>
    <row r="109" spans="2:19" s="56" customFormat="1">
      <c r="B109" s="1"/>
      <c r="C109" s="1"/>
      <c r="D109" s="44"/>
      <c r="E109" s="44"/>
      <c r="F109" s="1"/>
      <c r="G109" s="46"/>
      <c r="H109" s="46"/>
      <c r="I109" s="1"/>
      <c r="J109" s="46"/>
      <c r="K109" s="46"/>
      <c r="L109" s="44"/>
      <c r="M109" s="46"/>
      <c r="N109" s="49"/>
      <c r="O109" s="51"/>
      <c r="P109" s="1"/>
      <c r="Q109" s="1"/>
      <c r="R109" s="1"/>
      <c r="S109" s="1"/>
    </row>
    <row r="110" spans="2:19" s="56" customFormat="1">
      <c r="B110" s="1"/>
      <c r="C110" s="1"/>
      <c r="D110" s="44"/>
      <c r="E110" s="44"/>
      <c r="F110" s="1"/>
      <c r="G110" s="46"/>
      <c r="H110" s="46"/>
      <c r="I110" s="1"/>
      <c r="J110" s="46"/>
      <c r="K110" s="46"/>
      <c r="L110" s="44"/>
      <c r="M110" s="46"/>
      <c r="N110" s="49"/>
      <c r="O110" s="51"/>
      <c r="P110" s="1"/>
      <c r="Q110" s="1"/>
      <c r="R110" s="1"/>
      <c r="S110" s="1"/>
    </row>
    <row r="111" spans="2:19" s="56" customFormat="1">
      <c r="B111" s="1"/>
      <c r="C111" s="1"/>
      <c r="D111" s="44"/>
      <c r="E111" s="44"/>
      <c r="F111" s="1"/>
      <c r="G111" s="46"/>
      <c r="H111" s="46"/>
      <c r="I111" s="1"/>
      <c r="J111" s="46"/>
      <c r="K111" s="46"/>
      <c r="L111" s="44"/>
      <c r="M111" s="46"/>
      <c r="N111" s="49"/>
      <c r="O111" s="51"/>
      <c r="P111" s="1"/>
      <c r="Q111" s="1"/>
      <c r="R111" s="1"/>
      <c r="S111" s="1"/>
    </row>
    <row r="112" spans="2:19" s="56" customFormat="1">
      <c r="B112" s="1"/>
      <c r="C112" s="1"/>
      <c r="D112" s="44"/>
      <c r="E112" s="44"/>
      <c r="F112" s="1"/>
      <c r="G112" s="46"/>
      <c r="H112" s="46"/>
      <c r="I112" s="1"/>
      <c r="J112" s="46"/>
      <c r="K112" s="46"/>
      <c r="L112" s="44"/>
      <c r="M112" s="46"/>
      <c r="N112" s="49"/>
      <c r="O112" s="51"/>
      <c r="P112" s="1"/>
      <c r="Q112" s="1"/>
      <c r="R112" s="1"/>
      <c r="S112" s="1"/>
    </row>
    <row r="113" spans="2:19" s="56" customFormat="1">
      <c r="B113" s="1"/>
      <c r="C113" s="1"/>
      <c r="D113" s="44"/>
      <c r="E113" s="44"/>
      <c r="F113" s="1"/>
      <c r="G113" s="46"/>
      <c r="H113" s="46"/>
      <c r="I113" s="1"/>
      <c r="J113" s="46"/>
      <c r="K113" s="46"/>
      <c r="L113" s="44"/>
      <c r="M113" s="46"/>
      <c r="N113" s="49"/>
      <c r="O113" s="51"/>
      <c r="P113" s="1"/>
      <c r="Q113" s="1"/>
      <c r="R113" s="1"/>
      <c r="S113" s="1"/>
    </row>
    <row r="114" spans="2:19" s="56" customFormat="1">
      <c r="B114" s="1"/>
      <c r="C114" s="1"/>
      <c r="D114" s="44"/>
      <c r="E114" s="44"/>
      <c r="F114" s="1"/>
      <c r="G114" s="46"/>
      <c r="H114" s="46"/>
      <c r="I114" s="1"/>
      <c r="J114" s="46"/>
      <c r="K114" s="46"/>
      <c r="L114" s="44"/>
      <c r="M114" s="46"/>
      <c r="N114" s="49"/>
      <c r="O114" s="51"/>
      <c r="P114" s="1"/>
      <c r="Q114" s="1"/>
      <c r="R114" s="1"/>
      <c r="S114" s="1"/>
    </row>
    <row r="115" spans="2:19" s="56" customFormat="1">
      <c r="B115" s="1"/>
      <c r="C115" s="1"/>
      <c r="D115" s="44"/>
      <c r="E115" s="44"/>
      <c r="F115" s="1"/>
      <c r="G115" s="46"/>
      <c r="H115" s="46"/>
      <c r="I115" s="1"/>
      <c r="J115" s="46"/>
      <c r="K115" s="46"/>
      <c r="L115" s="44"/>
      <c r="M115" s="46"/>
      <c r="N115" s="49"/>
      <c r="O115" s="51"/>
      <c r="P115" s="1"/>
      <c r="Q115" s="1"/>
      <c r="R115" s="1"/>
      <c r="S115" s="1"/>
    </row>
    <row r="116" spans="2:19" s="56" customFormat="1">
      <c r="B116" s="1"/>
      <c r="C116" s="1"/>
      <c r="D116" s="44"/>
      <c r="E116" s="44"/>
      <c r="F116" s="1"/>
      <c r="G116" s="46"/>
      <c r="H116" s="46"/>
      <c r="I116" s="1"/>
      <c r="J116" s="46"/>
      <c r="K116" s="46"/>
      <c r="L116" s="44"/>
      <c r="M116" s="46"/>
      <c r="N116" s="49"/>
      <c r="O116" s="51"/>
      <c r="P116" s="1"/>
      <c r="Q116" s="1"/>
      <c r="R116" s="1"/>
      <c r="S116" s="1"/>
    </row>
    <row r="117" spans="2:19" s="56" customFormat="1">
      <c r="B117" s="1"/>
      <c r="C117" s="1"/>
      <c r="D117" s="44"/>
      <c r="E117" s="44"/>
      <c r="F117" s="1"/>
      <c r="G117" s="46"/>
      <c r="H117" s="46"/>
      <c r="I117" s="1"/>
      <c r="J117" s="46"/>
      <c r="K117" s="46"/>
      <c r="L117" s="44"/>
      <c r="M117" s="46"/>
      <c r="N117" s="49"/>
      <c r="O117" s="51"/>
      <c r="P117" s="1"/>
      <c r="Q117" s="1"/>
      <c r="R117" s="1"/>
      <c r="S117" s="1"/>
    </row>
    <row r="118" spans="2:19" s="56" customFormat="1">
      <c r="B118" s="1"/>
      <c r="C118" s="1"/>
      <c r="D118" s="44"/>
      <c r="E118" s="44"/>
      <c r="F118" s="1"/>
      <c r="G118" s="46"/>
      <c r="H118" s="46"/>
      <c r="I118" s="1"/>
      <c r="J118" s="46"/>
      <c r="K118" s="46"/>
      <c r="L118" s="44"/>
      <c r="M118" s="46"/>
      <c r="N118" s="49"/>
      <c r="O118" s="51"/>
      <c r="P118" s="1"/>
      <c r="Q118" s="1"/>
      <c r="R118" s="1"/>
      <c r="S118" s="1"/>
    </row>
    <row r="119" spans="2:19" s="56" customFormat="1">
      <c r="B119" s="1"/>
      <c r="C119" s="1"/>
      <c r="D119" s="44"/>
      <c r="E119" s="44"/>
      <c r="F119" s="1"/>
      <c r="G119" s="46"/>
      <c r="H119" s="46"/>
      <c r="I119" s="1"/>
      <c r="J119" s="46"/>
      <c r="K119" s="46"/>
      <c r="L119" s="44"/>
      <c r="M119" s="46"/>
      <c r="N119" s="49"/>
      <c r="O119" s="51"/>
      <c r="P119" s="1"/>
      <c r="Q119" s="1"/>
      <c r="R119" s="1"/>
      <c r="S119" s="1"/>
    </row>
    <row r="120" spans="2:19" s="56" customFormat="1">
      <c r="B120" s="1"/>
      <c r="C120" s="1"/>
      <c r="D120" s="44"/>
      <c r="E120" s="44"/>
      <c r="F120" s="1"/>
      <c r="G120" s="46"/>
      <c r="H120" s="46"/>
      <c r="I120" s="1"/>
      <c r="J120" s="46"/>
      <c r="K120" s="46"/>
      <c r="L120" s="44"/>
      <c r="M120" s="46"/>
      <c r="N120" s="49"/>
      <c r="O120" s="51"/>
      <c r="P120" s="1"/>
      <c r="Q120" s="1"/>
      <c r="R120" s="1"/>
      <c r="S120" s="1"/>
    </row>
    <row r="121" spans="2:19" s="56" customFormat="1">
      <c r="B121" s="1"/>
      <c r="C121" s="1"/>
      <c r="D121" s="44"/>
      <c r="E121" s="44"/>
      <c r="F121" s="1"/>
      <c r="G121" s="46"/>
      <c r="H121" s="46"/>
      <c r="I121" s="1"/>
      <c r="J121" s="46"/>
      <c r="K121" s="46"/>
      <c r="L121" s="44"/>
      <c r="M121" s="46"/>
      <c r="N121" s="49"/>
      <c r="O121" s="51"/>
      <c r="P121" s="1"/>
      <c r="Q121" s="1"/>
      <c r="R121" s="1"/>
      <c r="S121" s="1"/>
    </row>
    <row r="122" spans="2:19" s="56" customFormat="1">
      <c r="B122" s="1"/>
      <c r="C122" s="1"/>
      <c r="D122" s="44"/>
      <c r="E122" s="44"/>
      <c r="F122" s="1"/>
      <c r="G122" s="46"/>
      <c r="H122" s="46"/>
      <c r="I122" s="1"/>
      <c r="J122" s="46"/>
      <c r="K122" s="46"/>
      <c r="L122" s="44"/>
      <c r="M122" s="46"/>
      <c r="N122" s="49"/>
      <c r="O122" s="51"/>
      <c r="P122" s="1"/>
      <c r="Q122" s="1"/>
      <c r="R122" s="1"/>
      <c r="S122" s="1"/>
    </row>
    <row r="123" spans="2:19" s="56" customFormat="1">
      <c r="B123" s="1"/>
      <c r="C123" s="1"/>
      <c r="D123" s="44"/>
      <c r="E123" s="44"/>
      <c r="F123" s="1"/>
      <c r="G123" s="46"/>
      <c r="H123" s="46"/>
      <c r="I123" s="1"/>
      <c r="J123" s="46"/>
      <c r="K123" s="46"/>
      <c r="L123" s="44"/>
      <c r="M123" s="46"/>
      <c r="N123" s="49"/>
      <c r="O123" s="51"/>
      <c r="P123" s="1"/>
      <c r="Q123" s="1"/>
      <c r="R123" s="1"/>
      <c r="S123" s="1"/>
    </row>
    <row r="124" spans="2:19" s="56" customFormat="1">
      <c r="B124" s="1"/>
      <c r="C124" s="1"/>
      <c r="D124" s="44"/>
      <c r="E124" s="44"/>
      <c r="F124" s="1"/>
      <c r="G124" s="46"/>
      <c r="H124" s="46"/>
      <c r="I124" s="1"/>
      <c r="J124" s="46"/>
      <c r="K124" s="46"/>
      <c r="L124" s="44"/>
      <c r="M124" s="46"/>
      <c r="N124" s="49"/>
      <c r="O124" s="51"/>
      <c r="P124" s="1"/>
      <c r="Q124" s="1"/>
      <c r="R124" s="1"/>
      <c r="S124" s="1"/>
    </row>
    <row r="125" spans="2:19" s="56" customFormat="1">
      <c r="B125" s="1"/>
      <c r="C125" s="1"/>
      <c r="D125" s="44"/>
      <c r="E125" s="44"/>
      <c r="F125" s="1"/>
      <c r="G125" s="46"/>
      <c r="H125" s="46"/>
      <c r="I125" s="1"/>
      <c r="J125" s="46"/>
      <c r="K125" s="46"/>
      <c r="L125" s="44"/>
      <c r="M125" s="46"/>
      <c r="N125" s="49"/>
      <c r="O125" s="51"/>
      <c r="P125" s="1"/>
      <c r="Q125" s="1"/>
      <c r="R125" s="1"/>
      <c r="S125" s="1"/>
    </row>
    <row r="126" spans="2:19" s="56" customFormat="1">
      <c r="B126" s="1"/>
      <c r="C126" s="1"/>
      <c r="D126" s="44"/>
      <c r="E126" s="44"/>
      <c r="F126" s="1"/>
      <c r="G126" s="46"/>
      <c r="H126" s="46"/>
      <c r="I126" s="1"/>
      <c r="J126" s="46"/>
      <c r="K126" s="46"/>
      <c r="L126" s="44"/>
      <c r="M126" s="46"/>
      <c r="N126" s="49"/>
      <c r="O126" s="51"/>
      <c r="P126" s="1"/>
      <c r="Q126" s="1"/>
      <c r="R126" s="1"/>
      <c r="S126" s="1"/>
    </row>
    <row r="127" spans="2:19" s="56" customFormat="1">
      <c r="B127" s="1"/>
      <c r="C127" s="1"/>
      <c r="D127" s="44"/>
      <c r="E127" s="44"/>
      <c r="F127" s="1"/>
      <c r="G127" s="46"/>
      <c r="H127" s="46"/>
      <c r="I127" s="1"/>
      <c r="J127" s="46"/>
      <c r="K127" s="46"/>
      <c r="L127" s="44"/>
      <c r="M127" s="46"/>
      <c r="N127" s="49"/>
      <c r="O127" s="51"/>
      <c r="P127" s="1"/>
      <c r="Q127" s="1"/>
      <c r="R127" s="1"/>
      <c r="S127" s="1"/>
    </row>
    <row r="128" spans="2:19" s="56" customFormat="1">
      <c r="B128" s="1"/>
      <c r="C128" s="1"/>
      <c r="D128" s="44"/>
      <c r="E128" s="44"/>
      <c r="F128" s="1"/>
      <c r="G128" s="46"/>
      <c r="H128" s="46"/>
      <c r="I128" s="1"/>
      <c r="J128" s="46"/>
      <c r="K128" s="46"/>
      <c r="L128" s="44"/>
      <c r="M128" s="46"/>
      <c r="N128" s="49"/>
      <c r="O128" s="51"/>
      <c r="P128" s="1"/>
      <c r="Q128" s="1"/>
      <c r="R128" s="1"/>
      <c r="S128" s="1"/>
    </row>
    <row r="129" spans="2:19" s="56" customFormat="1">
      <c r="B129" s="1"/>
      <c r="C129" s="1"/>
      <c r="D129" s="44"/>
      <c r="E129" s="44"/>
      <c r="F129" s="1"/>
      <c r="G129" s="46"/>
      <c r="H129" s="46"/>
      <c r="I129" s="1"/>
      <c r="J129" s="46"/>
      <c r="K129" s="46"/>
      <c r="L129" s="44"/>
      <c r="M129" s="46"/>
      <c r="N129" s="49"/>
      <c r="O129" s="51"/>
      <c r="P129" s="1"/>
      <c r="Q129" s="1"/>
      <c r="R129" s="1"/>
      <c r="S129" s="1"/>
    </row>
    <row r="130" spans="2:19" s="56" customFormat="1">
      <c r="B130" s="1"/>
      <c r="C130" s="1"/>
      <c r="D130" s="44"/>
      <c r="E130" s="44"/>
      <c r="F130" s="1"/>
      <c r="G130" s="46"/>
      <c r="H130" s="46"/>
      <c r="I130" s="1"/>
      <c r="J130" s="46"/>
      <c r="K130" s="46"/>
      <c r="L130" s="44"/>
      <c r="M130" s="46"/>
      <c r="N130" s="49"/>
      <c r="O130" s="51"/>
      <c r="P130" s="1"/>
      <c r="Q130" s="1"/>
      <c r="R130" s="1"/>
      <c r="S130" s="1"/>
    </row>
    <row r="131" spans="2:19" s="56" customFormat="1">
      <c r="B131" s="1"/>
      <c r="C131" s="1"/>
      <c r="D131" s="44"/>
      <c r="E131" s="44"/>
      <c r="F131" s="1"/>
      <c r="G131" s="46"/>
      <c r="H131" s="46"/>
      <c r="I131" s="1"/>
      <c r="J131" s="46"/>
      <c r="K131" s="46"/>
      <c r="L131" s="44"/>
      <c r="M131" s="46"/>
      <c r="N131" s="49"/>
      <c r="O131" s="51"/>
      <c r="P131" s="1"/>
      <c r="Q131" s="1"/>
      <c r="R131" s="1"/>
      <c r="S131" s="1"/>
    </row>
    <row r="132" spans="2:19" s="56" customFormat="1">
      <c r="B132" s="1"/>
      <c r="C132" s="1"/>
      <c r="D132" s="44"/>
      <c r="E132" s="44"/>
      <c r="F132" s="1"/>
      <c r="G132" s="46"/>
      <c r="H132" s="46"/>
      <c r="I132" s="1"/>
      <c r="J132" s="46"/>
      <c r="K132" s="46"/>
      <c r="L132" s="44"/>
      <c r="M132" s="46"/>
      <c r="N132" s="49"/>
      <c r="O132" s="51"/>
      <c r="P132" s="1"/>
      <c r="Q132" s="1"/>
      <c r="R132" s="1"/>
      <c r="S132" s="1"/>
    </row>
    <row r="133" spans="2:19" s="56" customFormat="1">
      <c r="B133" s="1"/>
      <c r="C133" s="1"/>
      <c r="D133" s="44"/>
      <c r="E133" s="44"/>
      <c r="F133" s="1"/>
      <c r="G133" s="46"/>
      <c r="H133" s="46"/>
      <c r="I133" s="1"/>
      <c r="J133" s="46"/>
      <c r="K133" s="46"/>
      <c r="L133" s="44"/>
      <c r="M133" s="46"/>
      <c r="N133" s="49"/>
      <c r="O133" s="51"/>
      <c r="P133" s="1"/>
      <c r="Q133" s="1"/>
      <c r="R133" s="1"/>
      <c r="S133" s="1"/>
    </row>
    <row r="134" spans="2:19" s="56" customFormat="1">
      <c r="B134" s="1"/>
      <c r="C134" s="1"/>
      <c r="D134" s="44"/>
      <c r="E134" s="44"/>
      <c r="F134" s="1"/>
      <c r="G134" s="46"/>
      <c r="H134" s="46"/>
      <c r="I134" s="1"/>
      <c r="J134" s="46"/>
      <c r="K134" s="46"/>
      <c r="L134" s="44"/>
      <c r="M134" s="46"/>
      <c r="N134" s="49"/>
      <c r="O134" s="51"/>
      <c r="P134" s="1"/>
      <c r="Q134" s="1"/>
      <c r="R134" s="1"/>
      <c r="S134" s="1"/>
    </row>
    <row r="135" spans="2:19" s="56" customFormat="1">
      <c r="B135" s="1"/>
      <c r="C135" s="1"/>
      <c r="D135" s="44"/>
      <c r="E135" s="44"/>
      <c r="F135" s="1"/>
      <c r="G135" s="46"/>
      <c r="H135" s="46"/>
      <c r="I135" s="1"/>
      <c r="J135" s="46"/>
      <c r="K135" s="46"/>
      <c r="L135" s="44"/>
      <c r="M135" s="46"/>
      <c r="N135" s="49"/>
      <c r="O135" s="51"/>
      <c r="P135" s="1"/>
      <c r="Q135" s="1"/>
      <c r="R135" s="1"/>
      <c r="S135" s="1"/>
    </row>
    <row r="136" spans="2:19" s="56" customFormat="1">
      <c r="B136" s="1"/>
      <c r="C136" s="1"/>
      <c r="D136" s="44"/>
      <c r="E136" s="44"/>
      <c r="F136" s="1"/>
      <c r="G136" s="46"/>
      <c r="H136" s="46"/>
      <c r="I136" s="1"/>
      <c r="J136" s="46"/>
      <c r="K136" s="46"/>
      <c r="L136" s="44"/>
      <c r="M136" s="46"/>
      <c r="N136" s="49"/>
      <c r="O136" s="51"/>
      <c r="P136" s="1"/>
      <c r="Q136" s="1"/>
      <c r="R136" s="1"/>
      <c r="S136" s="1"/>
    </row>
    <row r="137" spans="2:19" s="56" customFormat="1">
      <c r="B137" s="1"/>
      <c r="C137" s="1"/>
      <c r="D137" s="44"/>
      <c r="E137" s="44"/>
      <c r="F137" s="1"/>
      <c r="G137" s="46"/>
      <c r="H137" s="46"/>
      <c r="I137" s="1"/>
      <c r="J137" s="46"/>
      <c r="K137" s="46"/>
      <c r="L137" s="44"/>
      <c r="M137" s="46"/>
      <c r="N137" s="49"/>
      <c r="O137" s="51"/>
      <c r="P137" s="1"/>
      <c r="Q137" s="1"/>
      <c r="R137" s="1"/>
      <c r="S137" s="1"/>
    </row>
    <row r="138" spans="2:19" s="56" customFormat="1">
      <c r="B138" s="1"/>
      <c r="C138" s="1"/>
      <c r="D138" s="44"/>
      <c r="E138" s="44"/>
      <c r="F138" s="1"/>
      <c r="G138" s="46"/>
      <c r="H138" s="46"/>
      <c r="I138" s="1"/>
      <c r="J138" s="46"/>
      <c r="K138" s="46"/>
      <c r="L138" s="44"/>
      <c r="M138" s="46"/>
      <c r="N138" s="49"/>
      <c r="O138" s="51"/>
      <c r="P138" s="1"/>
      <c r="Q138" s="1"/>
      <c r="R138" s="1"/>
      <c r="S138" s="1"/>
    </row>
    <row r="139" spans="2:19" s="56" customFormat="1">
      <c r="B139" s="1"/>
      <c r="C139" s="1"/>
      <c r="D139" s="44"/>
      <c r="E139" s="44"/>
      <c r="F139" s="1"/>
      <c r="G139" s="46"/>
      <c r="H139" s="46"/>
      <c r="I139" s="1"/>
      <c r="J139" s="46"/>
      <c r="K139" s="46"/>
      <c r="L139" s="44"/>
      <c r="M139" s="46"/>
      <c r="N139" s="49"/>
      <c r="O139" s="51"/>
      <c r="P139" s="1"/>
      <c r="Q139" s="1"/>
      <c r="R139" s="1"/>
      <c r="S139" s="1"/>
    </row>
    <row r="140" spans="2:19" s="56" customFormat="1">
      <c r="B140" s="1"/>
      <c r="C140" s="1"/>
      <c r="D140" s="44"/>
      <c r="E140" s="44"/>
      <c r="F140" s="1"/>
      <c r="G140" s="46"/>
      <c r="H140" s="46"/>
      <c r="I140" s="1"/>
      <c r="J140" s="46"/>
      <c r="K140" s="46"/>
      <c r="L140" s="44"/>
      <c r="M140" s="46"/>
      <c r="N140" s="49"/>
      <c r="O140" s="51"/>
      <c r="P140" s="1"/>
      <c r="Q140" s="1"/>
      <c r="R140" s="1"/>
      <c r="S140" s="1"/>
    </row>
    <row r="141" spans="2:19" s="56" customFormat="1">
      <c r="B141" s="1"/>
      <c r="C141" s="1"/>
      <c r="D141" s="44"/>
      <c r="E141" s="44"/>
      <c r="F141" s="1"/>
      <c r="G141" s="46"/>
      <c r="H141" s="46"/>
      <c r="I141" s="1"/>
      <c r="J141" s="46"/>
      <c r="K141" s="46"/>
      <c r="L141" s="44"/>
      <c r="M141" s="46"/>
      <c r="N141" s="49"/>
      <c r="O141" s="51"/>
      <c r="P141" s="1"/>
      <c r="Q141" s="1"/>
      <c r="R141" s="1"/>
      <c r="S141" s="1"/>
    </row>
    <row r="142" spans="2:19" s="56" customFormat="1">
      <c r="B142" s="1"/>
      <c r="C142" s="1"/>
      <c r="D142" s="44"/>
      <c r="E142" s="44"/>
      <c r="F142" s="1"/>
      <c r="G142" s="46"/>
      <c r="H142" s="46"/>
      <c r="I142" s="1"/>
      <c r="J142" s="46"/>
      <c r="K142" s="46"/>
      <c r="L142" s="44"/>
      <c r="M142" s="46"/>
      <c r="N142" s="49"/>
      <c r="O142" s="51"/>
      <c r="P142" s="1"/>
      <c r="Q142" s="1"/>
      <c r="R142" s="1"/>
      <c r="S142" s="1"/>
    </row>
    <row r="143" spans="2:19" s="56" customFormat="1">
      <c r="B143" s="1"/>
      <c r="C143" s="1"/>
      <c r="D143" s="44"/>
      <c r="E143" s="44"/>
      <c r="F143" s="1"/>
      <c r="G143" s="46"/>
      <c r="H143" s="46"/>
      <c r="I143" s="1"/>
      <c r="J143" s="46"/>
      <c r="K143" s="46"/>
      <c r="L143" s="44"/>
      <c r="M143" s="46"/>
      <c r="N143" s="49"/>
      <c r="O143" s="51"/>
      <c r="P143" s="1"/>
      <c r="Q143" s="1"/>
      <c r="R143" s="1"/>
      <c r="S143" s="1"/>
    </row>
    <row r="144" spans="2:19" s="56" customFormat="1">
      <c r="B144" s="1"/>
      <c r="C144" s="1"/>
      <c r="D144" s="44"/>
      <c r="E144" s="44"/>
      <c r="F144" s="1"/>
      <c r="G144" s="46"/>
      <c r="H144" s="46"/>
      <c r="I144" s="1"/>
      <c r="J144" s="46"/>
      <c r="K144" s="46"/>
      <c r="L144" s="44"/>
      <c r="M144" s="46"/>
      <c r="N144" s="49"/>
      <c r="O144" s="51"/>
      <c r="P144" s="1"/>
      <c r="Q144" s="1"/>
      <c r="R144" s="1"/>
      <c r="S144" s="1"/>
    </row>
    <row r="145" spans="2:19" s="56" customFormat="1">
      <c r="B145" s="1"/>
      <c r="C145" s="1"/>
      <c r="D145" s="44"/>
      <c r="E145" s="44"/>
      <c r="F145" s="1"/>
      <c r="G145" s="46"/>
      <c r="H145" s="46"/>
      <c r="I145" s="1"/>
      <c r="J145" s="46"/>
      <c r="K145" s="46"/>
      <c r="L145" s="44"/>
      <c r="M145" s="46"/>
      <c r="N145" s="49"/>
      <c r="O145" s="51"/>
      <c r="P145" s="1"/>
      <c r="Q145" s="1"/>
      <c r="R145" s="1"/>
      <c r="S145" s="1"/>
    </row>
    <row r="146" spans="2:19" s="56" customFormat="1">
      <c r="B146" s="1"/>
      <c r="C146" s="1"/>
      <c r="D146" s="44"/>
      <c r="E146" s="44"/>
      <c r="F146" s="1"/>
      <c r="G146" s="46"/>
      <c r="H146" s="46"/>
      <c r="I146" s="1"/>
      <c r="J146" s="46"/>
      <c r="K146" s="46"/>
      <c r="L146" s="44"/>
      <c r="M146" s="46"/>
      <c r="N146" s="49"/>
      <c r="O146" s="51"/>
      <c r="P146" s="1"/>
      <c r="Q146" s="1"/>
      <c r="R146" s="1"/>
      <c r="S146" s="1"/>
    </row>
    <row r="147" spans="2:19" s="56" customFormat="1">
      <c r="B147" s="1"/>
      <c r="C147" s="1"/>
      <c r="D147" s="44"/>
      <c r="E147" s="44"/>
      <c r="F147" s="1"/>
      <c r="G147" s="46"/>
      <c r="H147" s="46"/>
      <c r="I147" s="1"/>
      <c r="J147" s="46"/>
      <c r="K147" s="46"/>
      <c r="L147" s="44"/>
      <c r="M147" s="46"/>
      <c r="N147" s="49"/>
      <c r="O147" s="51"/>
      <c r="P147" s="1"/>
      <c r="Q147" s="1"/>
      <c r="R147" s="1"/>
      <c r="S147" s="1"/>
    </row>
    <row r="148" spans="2:19" s="56" customFormat="1">
      <c r="B148" s="1"/>
      <c r="C148" s="1"/>
      <c r="D148" s="44"/>
      <c r="E148" s="44"/>
      <c r="F148" s="1"/>
      <c r="G148" s="46"/>
      <c r="H148" s="46"/>
      <c r="I148" s="1"/>
      <c r="J148" s="46"/>
      <c r="K148" s="46"/>
      <c r="L148" s="44"/>
      <c r="M148" s="46"/>
      <c r="N148" s="49"/>
      <c r="O148" s="51"/>
      <c r="P148" s="1"/>
      <c r="Q148" s="1"/>
      <c r="R148" s="1"/>
      <c r="S148" s="1"/>
    </row>
    <row r="149" spans="2:19" s="56" customFormat="1">
      <c r="B149" s="1"/>
      <c r="C149" s="1"/>
      <c r="D149" s="44"/>
      <c r="E149" s="44"/>
      <c r="F149" s="1"/>
      <c r="G149" s="46"/>
      <c r="H149" s="46"/>
      <c r="I149" s="1"/>
      <c r="J149" s="46"/>
      <c r="K149" s="46"/>
      <c r="L149" s="44"/>
      <c r="M149" s="46"/>
      <c r="N149" s="49"/>
      <c r="O149" s="51"/>
      <c r="P149" s="1"/>
      <c r="Q149" s="1"/>
      <c r="R149" s="1"/>
      <c r="S149" s="1"/>
    </row>
    <row r="150" spans="2:19" s="56" customFormat="1">
      <c r="B150" s="1"/>
      <c r="C150" s="1"/>
      <c r="D150" s="44"/>
      <c r="E150" s="44"/>
      <c r="F150" s="1"/>
      <c r="G150" s="46"/>
      <c r="H150" s="46"/>
      <c r="I150" s="1"/>
      <c r="J150" s="46"/>
      <c r="K150" s="46"/>
      <c r="L150" s="44"/>
      <c r="M150" s="46"/>
      <c r="N150" s="49"/>
      <c r="O150" s="51"/>
      <c r="P150" s="1"/>
      <c r="Q150" s="1"/>
      <c r="R150" s="1"/>
      <c r="S150" s="1"/>
    </row>
    <row r="151" spans="2:19" s="56" customFormat="1">
      <c r="B151" s="1"/>
      <c r="C151" s="1"/>
      <c r="D151" s="44"/>
      <c r="E151" s="44"/>
      <c r="F151" s="1"/>
      <c r="G151" s="46"/>
      <c r="H151" s="46"/>
      <c r="I151" s="1"/>
      <c r="J151" s="46"/>
      <c r="K151" s="46"/>
      <c r="L151" s="44"/>
      <c r="M151" s="46"/>
      <c r="N151" s="49"/>
      <c r="O151" s="51"/>
      <c r="P151" s="1"/>
      <c r="Q151" s="1"/>
      <c r="R151" s="1"/>
      <c r="S151" s="1"/>
    </row>
    <row r="152" spans="2:19" s="56" customFormat="1">
      <c r="B152" s="1"/>
      <c r="C152" s="1"/>
      <c r="D152" s="44"/>
      <c r="E152" s="44"/>
      <c r="F152" s="1"/>
      <c r="G152" s="46"/>
      <c r="H152" s="46"/>
      <c r="I152" s="1"/>
      <c r="J152" s="46"/>
      <c r="K152" s="46"/>
      <c r="L152" s="44"/>
      <c r="M152" s="46"/>
      <c r="N152" s="49"/>
      <c r="O152" s="51"/>
      <c r="P152" s="1"/>
      <c r="Q152" s="1"/>
      <c r="R152" s="1"/>
      <c r="S152" s="1"/>
    </row>
    <row r="153" spans="2:19" s="56" customFormat="1">
      <c r="B153" s="1"/>
      <c r="C153" s="1"/>
      <c r="D153" s="44"/>
      <c r="E153" s="44"/>
      <c r="F153" s="1"/>
      <c r="G153" s="46"/>
      <c r="H153" s="46"/>
      <c r="I153" s="1"/>
      <c r="J153" s="46"/>
      <c r="K153" s="46"/>
      <c r="L153" s="44"/>
      <c r="M153" s="46"/>
      <c r="N153" s="49"/>
      <c r="O153" s="51"/>
      <c r="P153" s="1"/>
      <c r="Q153" s="1"/>
      <c r="R153" s="1"/>
      <c r="S153" s="1"/>
    </row>
    <row r="154" spans="2:19" s="56" customFormat="1">
      <c r="B154" s="1"/>
      <c r="C154" s="1"/>
      <c r="D154" s="44"/>
      <c r="E154" s="44"/>
      <c r="F154" s="1"/>
      <c r="G154" s="46"/>
      <c r="H154" s="46"/>
      <c r="I154" s="1"/>
      <c r="J154" s="46"/>
      <c r="K154" s="46"/>
      <c r="L154" s="44"/>
      <c r="M154" s="46"/>
      <c r="N154" s="49"/>
      <c r="O154" s="51"/>
      <c r="P154" s="1"/>
      <c r="Q154" s="1"/>
      <c r="R154" s="1"/>
      <c r="S154" s="1"/>
    </row>
    <row r="155" spans="2:19" s="56" customFormat="1">
      <c r="B155" s="1"/>
      <c r="C155" s="1"/>
      <c r="D155" s="44"/>
      <c r="E155" s="44"/>
      <c r="F155" s="1"/>
      <c r="G155" s="46"/>
      <c r="H155" s="46"/>
      <c r="I155" s="1"/>
      <c r="J155" s="46"/>
      <c r="K155" s="46"/>
      <c r="L155" s="44"/>
      <c r="M155" s="46"/>
      <c r="N155" s="49"/>
      <c r="O155" s="51"/>
      <c r="P155" s="1"/>
      <c r="Q155" s="1"/>
      <c r="R155" s="1"/>
      <c r="S155" s="1"/>
    </row>
    <row r="156" spans="2:19" s="56" customFormat="1">
      <c r="B156" s="1"/>
      <c r="C156" s="1"/>
      <c r="D156" s="44"/>
      <c r="E156" s="44"/>
      <c r="F156" s="1"/>
      <c r="G156" s="46"/>
      <c r="H156" s="46"/>
      <c r="I156" s="1"/>
      <c r="J156" s="46"/>
      <c r="K156" s="46"/>
      <c r="L156" s="44"/>
      <c r="M156" s="46"/>
      <c r="N156" s="49"/>
      <c r="O156" s="51"/>
      <c r="P156" s="1"/>
      <c r="Q156" s="1"/>
      <c r="R156" s="1"/>
      <c r="S156" s="1"/>
    </row>
    <row r="157" spans="2:19" s="56" customFormat="1">
      <c r="B157" s="1"/>
      <c r="C157" s="1"/>
      <c r="D157" s="44"/>
      <c r="E157" s="44"/>
      <c r="F157" s="1"/>
      <c r="G157" s="46"/>
      <c r="H157" s="46"/>
      <c r="I157" s="1"/>
      <c r="J157" s="46"/>
      <c r="K157" s="46"/>
      <c r="L157" s="44"/>
      <c r="M157" s="46"/>
      <c r="N157" s="49"/>
      <c r="O157" s="51"/>
      <c r="P157" s="1"/>
      <c r="Q157" s="1"/>
      <c r="R157" s="1"/>
      <c r="S157" s="1"/>
    </row>
    <row r="158" spans="2:19" s="56" customFormat="1">
      <c r="B158" s="1"/>
      <c r="C158" s="1"/>
      <c r="D158" s="44"/>
      <c r="E158" s="44"/>
      <c r="F158" s="1"/>
      <c r="G158" s="46"/>
      <c r="H158" s="46"/>
      <c r="I158" s="1"/>
      <c r="J158" s="46"/>
      <c r="K158" s="46"/>
      <c r="L158" s="44"/>
      <c r="M158" s="46"/>
      <c r="N158" s="49"/>
      <c r="O158" s="51"/>
      <c r="P158" s="1"/>
      <c r="Q158" s="1"/>
      <c r="R158" s="1"/>
      <c r="S158" s="1"/>
    </row>
    <row r="159" spans="2:19" s="56" customFormat="1">
      <c r="B159" s="1"/>
      <c r="C159" s="1"/>
      <c r="D159" s="44"/>
      <c r="E159" s="44"/>
      <c r="F159" s="1"/>
      <c r="G159" s="46"/>
      <c r="H159" s="46"/>
      <c r="I159" s="1"/>
      <c r="J159" s="46"/>
      <c r="K159" s="46"/>
      <c r="L159" s="44"/>
      <c r="M159" s="46"/>
      <c r="N159" s="49"/>
      <c r="O159" s="51"/>
      <c r="P159" s="1"/>
      <c r="Q159" s="1"/>
      <c r="R159" s="1"/>
      <c r="S159" s="1"/>
    </row>
    <row r="160" spans="2:19" s="56" customFormat="1">
      <c r="B160" s="1"/>
      <c r="C160" s="1"/>
      <c r="D160" s="44"/>
      <c r="E160" s="44"/>
      <c r="F160" s="1"/>
      <c r="G160" s="46"/>
      <c r="H160" s="46"/>
      <c r="I160" s="1"/>
      <c r="J160" s="46"/>
      <c r="K160" s="46"/>
      <c r="L160" s="44"/>
      <c r="M160" s="46"/>
      <c r="N160" s="49"/>
      <c r="O160" s="51"/>
      <c r="P160" s="1"/>
      <c r="Q160" s="1"/>
      <c r="R160" s="1"/>
      <c r="S160" s="1"/>
    </row>
    <row r="161" spans="2:19" s="56" customFormat="1">
      <c r="B161" s="1"/>
      <c r="C161" s="1"/>
      <c r="D161" s="44"/>
      <c r="E161" s="44"/>
      <c r="F161" s="1"/>
      <c r="G161" s="46"/>
      <c r="H161" s="46"/>
      <c r="I161" s="1"/>
      <c r="J161" s="46"/>
      <c r="K161" s="46"/>
      <c r="L161" s="44"/>
      <c r="M161" s="46"/>
      <c r="N161" s="49"/>
      <c r="O161" s="51"/>
      <c r="P161" s="1"/>
      <c r="Q161" s="1"/>
      <c r="R161" s="1"/>
      <c r="S161" s="1"/>
    </row>
    <row r="162" spans="2:19" s="56" customFormat="1">
      <c r="B162" s="1"/>
      <c r="C162" s="1"/>
      <c r="D162" s="44"/>
      <c r="E162" s="44"/>
      <c r="F162" s="1"/>
      <c r="G162" s="46"/>
      <c r="H162" s="46"/>
      <c r="I162" s="1"/>
      <c r="J162" s="46"/>
      <c r="K162" s="46"/>
      <c r="L162" s="44"/>
      <c r="M162" s="46"/>
      <c r="N162" s="49"/>
      <c r="O162" s="51"/>
      <c r="P162" s="1"/>
      <c r="Q162" s="1"/>
      <c r="R162" s="1"/>
      <c r="S162" s="1"/>
    </row>
    <row r="163" spans="2:19" s="56" customFormat="1">
      <c r="B163" s="1"/>
      <c r="C163" s="1"/>
      <c r="D163" s="44"/>
      <c r="E163" s="44"/>
      <c r="F163" s="1"/>
      <c r="G163" s="46"/>
      <c r="H163" s="46"/>
      <c r="I163" s="1"/>
      <c r="J163" s="46"/>
      <c r="K163" s="46"/>
      <c r="L163" s="44"/>
      <c r="M163" s="46"/>
      <c r="N163" s="49"/>
      <c r="O163" s="51"/>
      <c r="P163" s="1"/>
      <c r="Q163" s="1"/>
      <c r="R163" s="1"/>
      <c r="S163" s="1"/>
    </row>
    <row r="164" spans="2:19" s="56" customFormat="1">
      <c r="B164" s="1"/>
      <c r="C164" s="1"/>
      <c r="D164" s="44"/>
      <c r="E164" s="44"/>
      <c r="F164" s="1"/>
      <c r="G164" s="46"/>
      <c r="H164" s="46"/>
      <c r="I164" s="1"/>
      <c r="J164" s="46"/>
      <c r="K164" s="46"/>
      <c r="L164" s="44"/>
      <c r="M164" s="46"/>
      <c r="N164" s="49"/>
      <c r="O164" s="51"/>
      <c r="P164" s="1"/>
      <c r="Q164" s="1"/>
      <c r="R164" s="1"/>
      <c r="S164" s="1"/>
    </row>
    <row r="165" spans="2:19" s="56" customFormat="1">
      <c r="B165" s="1"/>
      <c r="C165" s="1"/>
      <c r="D165" s="44"/>
      <c r="E165" s="44"/>
      <c r="F165" s="1"/>
      <c r="G165" s="46"/>
      <c r="H165" s="46"/>
      <c r="I165" s="1"/>
      <c r="J165" s="46"/>
      <c r="K165" s="46"/>
      <c r="L165" s="44"/>
      <c r="M165" s="46"/>
      <c r="N165" s="49"/>
      <c r="O165" s="51"/>
      <c r="P165" s="1"/>
      <c r="Q165" s="1"/>
      <c r="R165" s="1"/>
      <c r="S165" s="1"/>
    </row>
    <row r="166" spans="2:19" s="56" customFormat="1">
      <c r="B166" s="1"/>
      <c r="C166" s="1"/>
      <c r="D166" s="44"/>
      <c r="E166" s="44"/>
      <c r="F166" s="1"/>
      <c r="G166" s="46"/>
      <c r="H166" s="46"/>
      <c r="I166" s="1"/>
      <c r="J166" s="46"/>
      <c r="K166" s="46"/>
      <c r="L166" s="44"/>
      <c r="M166" s="46"/>
      <c r="N166" s="49"/>
      <c r="O166" s="51"/>
      <c r="P166" s="1"/>
      <c r="Q166" s="1"/>
      <c r="R166" s="1"/>
      <c r="S166" s="1"/>
    </row>
    <row r="167" spans="2:19" s="56" customFormat="1">
      <c r="B167" s="1"/>
      <c r="C167" s="1"/>
      <c r="D167" s="44"/>
      <c r="E167" s="44"/>
      <c r="F167" s="1"/>
      <c r="G167" s="46"/>
      <c r="H167" s="46"/>
      <c r="I167" s="1"/>
      <c r="J167" s="46"/>
      <c r="K167" s="46"/>
      <c r="L167" s="44"/>
      <c r="M167" s="46"/>
      <c r="N167" s="49"/>
      <c r="O167" s="51"/>
      <c r="P167" s="1"/>
      <c r="Q167" s="1"/>
      <c r="R167" s="1"/>
      <c r="S167" s="1"/>
    </row>
    <row r="168" spans="2:19" s="56" customFormat="1">
      <c r="B168" s="1"/>
      <c r="C168" s="1"/>
      <c r="D168" s="44"/>
      <c r="E168" s="44"/>
      <c r="F168" s="1"/>
      <c r="G168" s="46"/>
      <c r="H168" s="46"/>
      <c r="I168" s="1"/>
      <c r="J168" s="46"/>
      <c r="K168" s="46"/>
      <c r="L168" s="44"/>
      <c r="M168" s="46"/>
      <c r="N168" s="49"/>
      <c r="O168" s="51"/>
      <c r="P168" s="1"/>
      <c r="Q168" s="1"/>
      <c r="R168" s="1"/>
      <c r="S168" s="1"/>
    </row>
    <row r="169" spans="2:19" s="56" customFormat="1">
      <c r="B169" s="1"/>
      <c r="C169" s="1"/>
      <c r="D169" s="44"/>
      <c r="E169" s="44"/>
      <c r="F169" s="1"/>
      <c r="G169" s="46"/>
      <c r="H169" s="46"/>
      <c r="I169" s="1"/>
      <c r="J169" s="46"/>
      <c r="K169" s="46"/>
      <c r="L169" s="44"/>
      <c r="M169" s="46"/>
      <c r="N169" s="49"/>
      <c r="O169" s="51"/>
      <c r="P169" s="1"/>
      <c r="Q169" s="1"/>
      <c r="R169" s="1"/>
      <c r="S169" s="1"/>
    </row>
    <row r="170" spans="2:19" s="56" customFormat="1">
      <c r="B170" s="1"/>
      <c r="C170" s="1"/>
      <c r="D170" s="44"/>
      <c r="E170" s="44"/>
      <c r="F170" s="1"/>
      <c r="G170" s="46"/>
      <c r="H170" s="46"/>
      <c r="I170" s="1"/>
      <c r="J170" s="46"/>
      <c r="K170" s="46"/>
      <c r="L170" s="44"/>
      <c r="M170" s="46"/>
      <c r="N170" s="49"/>
      <c r="O170" s="51"/>
      <c r="P170" s="1"/>
      <c r="Q170" s="1"/>
      <c r="R170" s="1"/>
      <c r="S170" s="1"/>
    </row>
    <row r="171" spans="2:19" s="56" customFormat="1">
      <c r="B171" s="1"/>
      <c r="C171" s="1"/>
      <c r="D171" s="44"/>
      <c r="E171" s="44"/>
      <c r="F171" s="1"/>
      <c r="G171" s="46"/>
      <c r="H171" s="46"/>
      <c r="I171" s="1"/>
      <c r="J171" s="46"/>
      <c r="K171" s="46"/>
      <c r="L171" s="44"/>
      <c r="M171" s="46"/>
      <c r="N171" s="49"/>
      <c r="O171" s="51"/>
      <c r="P171" s="1"/>
      <c r="Q171" s="1"/>
      <c r="R171" s="1"/>
      <c r="S171" s="1"/>
    </row>
    <row r="172" spans="2:19" s="56" customFormat="1">
      <c r="B172" s="1"/>
      <c r="C172" s="1"/>
      <c r="D172" s="44"/>
      <c r="E172" s="44"/>
      <c r="F172" s="1"/>
      <c r="G172" s="46"/>
      <c r="H172" s="46"/>
      <c r="I172" s="1"/>
      <c r="J172" s="46"/>
      <c r="K172" s="46"/>
      <c r="L172" s="44"/>
      <c r="M172" s="46"/>
      <c r="N172" s="49"/>
      <c r="O172" s="51"/>
      <c r="P172" s="1"/>
      <c r="Q172" s="1"/>
      <c r="R172" s="1"/>
      <c r="S172" s="1"/>
    </row>
    <row r="173" spans="2:19" s="56" customFormat="1">
      <c r="B173" s="1"/>
      <c r="C173" s="1"/>
      <c r="D173" s="44"/>
      <c r="E173" s="44"/>
      <c r="F173" s="1"/>
      <c r="G173" s="46"/>
      <c r="H173" s="46"/>
      <c r="I173" s="1"/>
      <c r="J173" s="46"/>
      <c r="K173" s="46"/>
      <c r="L173" s="44"/>
      <c r="M173" s="46"/>
      <c r="N173" s="49"/>
      <c r="O173" s="51"/>
      <c r="P173" s="1"/>
      <c r="Q173" s="1"/>
      <c r="R173" s="1"/>
      <c r="S173" s="1"/>
    </row>
    <row r="174" spans="2:19" s="56" customFormat="1">
      <c r="B174" s="1"/>
      <c r="C174" s="1"/>
      <c r="D174" s="44"/>
      <c r="E174" s="44"/>
      <c r="F174" s="1"/>
      <c r="G174" s="46"/>
      <c r="H174" s="46"/>
      <c r="I174" s="1"/>
      <c r="J174" s="46"/>
      <c r="K174" s="46"/>
      <c r="L174" s="44"/>
      <c r="M174" s="46"/>
      <c r="N174" s="49"/>
      <c r="O174" s="51"/>
      <c r="P174" s="1"/>
      <c r="Q174" s="1"/>
      <c r="R174" s="1"/>
      <c r="S174" s="1"/>
    </row>
    <row r="175" spans="2:19" s="56" customFormat="1">
      <c r="B175" s="1"/>
      <c r="C175" s="1"/>
      <c r="D175" s="44"/>
      <c r="E175" s="44"/>
      <c r="F175" s="1"/>
      <c r="G175" s="46"/>
      <c r="H175" s="46"/>
      <c r="I175" s="1"/>
      <c r="J175" s="46"/>
      <c r="K175" s="46"/>
      <c r="L175" s="44"/>
      <c r="M175" s="46"/>
      <c r="N175" s="49"/>
      <c r="O175" s="51"/>
      <c r="P175" s="1"/>
      <c r="Q175" s="1"/>
      <c r="R175" s="1"/>
      <c r="S175" s="1"/>
    </row>
    <row r="176" spans="2:19" s="56" customFormat="1">
      <c r="B176" s="1"/>
      <c r="C176" s="1"/>
      <c r="D176" s="44"/>
      <c r="E176" s="44"/>
      <c r="F176" s="1"/>
      <c r="G176" s="46"/>
      <c r="H176" s="46"/>
      <c r="I176" s="1"/>
      <c r="J176" s="46"/>
      <c r="K176" s="46"/>
      <c r="L176" s="44"/>
      <c r="M176" s="46"/>
      <c r="N176" s="49"/>
      <c r="O176" s="51"/>
      <c r="P176" s="1"/>
      <c r="Q176" s="1"/>
      <c r="R176" s="1"/>
      <c r="S176" s="1"/>
    </row>
    <row r="177" spans="2:19" s="56" customFormat="1">
      <c r="B177" s="1"/>
      <c r="C177" s="1"/>
      <c r="D177" s="44"/>
      <c r="E177" s="44"/>
      <c r="F177" s="1"/>
      <c r="G177" s="46"/>
      <c r="H177" s="46"/>
      <c r="I177" s="1"/>
      <c r="J177" s="46"/>
      <c r="K177" s="46"/>
      <c r="L177" s="44"/>
      <c r="M177" s="46"/>
      <c r="N177" s="49"/>
      <c r="O177" s="51"/>
      <c r="P177" s="1"/>
      <c r="Q177" s="1"/>
      <c r="R177" s="1"/>
      <c r="S177" s="1"/>
    </row>
    <row r="178" spans="2:19" s="56" customFormat="1">
      <c r="B178" s="1"/>
      <c r="C178" s="1"/>
      <c r="D178" s="44"/>
      <c r="E178" s="44"/>
      <c r="F178" s="1"/>
      <c r="G178" s="46"/>
      <c r="H178" s="46"/>
      <c r="I178" s="1"/>
      <c r="J178" s="46"/>
      <c r="K178" s="46"/>
      <c r="L178" s="44"/>
      <c r="M178" s="46"/>
      <c r="N178" s="49"/>
      <c r="O178" s="51"/>
      <c r="P178" s="1"/>
      <c r="Q178" s="1"/>
      <c r="R178" s="1"/>
      <c r="S178" s="1"/>
    </row>
    <row r="179" spans="2:19" s="56" customFormat="1">
      <c r="B179" s="1"/>
      <c r="C179" s="1"/>
      <c r="D179" s="44"/>
      <c r="E179" s="44"/>
      <c r="F179" s="1"/>
      <c r="G179" s="46"/>
      <c r="H179" s="46"/>
      <c r="I179" s="1"/>
      <c r="J179" s="46"/>
      <c r="K179" s="46"/>
      <c r="L179" s="44"/>
      <c r="M179" s="46"/>
      <c r="N179" s="49"/>
      <c r="O179" s="51"/>
      <c r="P179" s="1"/>
      <c r="Q179" s="1"/>
      <c r="R179" s="1"/>
      <c r="S179" s="1"/>
    </row>
    <row r="180" spans="2:19" s="56" customFormat="1">
      <c r="B180" s="1"/>
      <c r="C180" s="1"/>
      <c r="D180" s="44"/>
      <c r="E180" s="44"/>
      <c r="F180" s="1"/>
      <c r="G180" s="46"/>
      <c r="H180" s="46"/>
      <c r="I180" s="1"/>
      <c r="J180" s="46"/>
      <c r="K180" s="46"/>
      <c r="L180" s="44"/>
      <c r="M180" s="46"/>
      <c r="N180" s="49"/>
      <c r="O180" s="51"/>
      <c r="P180" s="1"/>
      <c r="Q180" s="1"/>
      <c r="R180" s="1"/>
      <c r="S180" s="1"/>
    </row>
    <row r="181" spans="2:19" s="56" customFormat="1">
      <c r="B181" s="1"/>
      <c r="C181" s="1"/>
      <c r="D181" s="44"/>
      <c r="E181" s="44"/>
      <c r="F181" s="1"/>
      <c r="G181" s="46"/>
      <c r="H181" s="46"/>
      <c r="I181" s="1"/>
      <c r="J181" s="46"/>
      <c r="K181" s="46"/>
      <c r="L181" s="44"/>
      <c r="M181" s="46"/>
      <c r="N181" s="49"/>
      <c r="O181" s="51"/>
      <c r="P181" s="1"/>
      <c r="Q181" s="1"/>
      <c r="R181" s="1"/>
      <c r="S181" s="1"/>
    </row>
    <row r="182" spans="2:19" s="56" customFormat="1">
      <c r="B182" s="1"/>
      <c r="C182" s="1"/>
      <c r="D182" s="44"/>
      <c r="E182" s="44"/>
      <c r="F182" s="1"/>
      <c r="G182" s="46"/>
      <c r="H182" s="46"/>
      <c r="I182" s="1"/>
      <c r="J182" s="46"/>
      <c r="K182" s="46"/>
      <c r="L182" s="44"/>
      <c r="M182" s="46"/>
      <c r="N182" s="49"/>
      <c r="O182" s="51"/>
      <c r="P182" s="1"/>
      <c r="Q182" s="1"/>
      <c r="R182" s="1"/>
      <c r="S182" s="1"/>
    </row>
    <row r="183" spans="2:19" s="56" customFormat="1">
      <c r="B183" s="1"/>
      <c r="C183" s="1"/>
      <c r="D183" s="44"/>
      <c r="E183" s="44"/>
      <c r="F183" s="1"/>
      <c r="G183" s="46"/>
      <c r="H183" s="46"/>
      <c r="I183" s="1"/>
      <c r="J183" s="46"/>
      <c r="K183" s="46"/>
      <c r="L183" s="44"/>
      <c r="M183" s="46"/>
      <c r="N183" s="49"/>
      <c r="O183" s="51"/>
      <c r="P183" s="1"/>
      <c r="Q183" s="1"/>
      <c r="R183" s="1"/>
      <c r="S183" s="1"/>
    </row>
    <row r="184" spans="2:19" s="56" customFormat="1">
      <c r="B184" s="1"/>
      <c r="C184" s="1"/>
      <c r="D184" s="44"/>
      <c r="E184" s="44"/>
      <c r="F184" s="1"/>
      <c r="G184" s="46"/>
      <c r="H184" s="46"/>
      <c r="I184" s="1"/>
      <c r="J184" s="46"/>
      <c r="K184" s="46"/>
      <c r="L184" s="44"/>
      <c r="M184" s="46"/>
      <c r="N184" s="49"/>
      <c r="O184" s="51"/>
      <c r="P184" s="1"/>
      <c r="Q184" s="1"/>
      <c r="R184" s="1"/>
      <c r="S184" s="1"/>
    </row>
    <row r="185" spans="2:19" s="56" customFormat="1">
      <c r="B185" s="1"/>
      <c r="C185" s="1"/>
      <c r="D185" s="44"/>
      <c r="E185" s="44"/>
      <c r="F185" s="1"/>
      <c r="G185" s="46"/>
      <c r="H185" s="46"/>
      <c r="I185" s="1"/>
      <c r="J185" s="46"/>
      <c r="K185" s="46"/>
      <c r="L185" s="44"/>
      <c r="M185" s="46"/>
      <c r="N185" s="49"/>
      <c r="O185" s="51"/>
      <c r="P185" s="1"/>
      <c r="Q185" s="1"/>
      <c r="R185" s="1"/>
      <c r="S185" s="1"/>
    </row>
    <row r="186" spans="2:19" s="56" customFormat="1">
      <c r="B186" s="1"/>
      <c r="C186" s="1"/>
      <c r="D186" s="44"/>
      <c r="E186" s="44"/>
      <c r="F186" s="1"/>
      <c r="G186" s="46"/>
      <c r="H186" s="46"/>
      <c r="I186" s="1"/>
      <c r="J186" s="46"/>
      <c r="K186" s="46"/>
      <c r="L186" s="44"/>
      <c r="M186" s="46"/>
      <c r="N186" s="49"/>
      <c r="O186" s="51"/>
      <c r="P186" s="1"/>
      <c r="Q186" s="1"/>
      <c r="R186" s="1"/>
      <c r="S186" s="1"/>
    </row>
    <row r="187" spans="2:19" s="56" customFormat="1">
      <c r="B187" s="1"/>
      <c r="C187" s="1"/>
      <c r="D187" s="44"/>
      <c r="E187" s="44"/>
      <c r="F187" s="1"/>
      <c r="G187" s="46"/>
      <c r="H187" s="46"/>
      <c r="I187" s="1"/>
      <c r="J187" s="46"/>
      <c r="K187" s="46"/>
      <c r="L187" s="44"/>
      <c r="M187" s="46"/>
      <c r="N187" s="49"/>
      <c r="O187" s="51"/>
      <c r="P187" s="1"/>
      <c r="Q187" s="1"/>
      <c r="R187" s="1"/>
      <c r="S187" s="1"/>
    </row>
    <row r="188" spans="2:19" s="56" customFormat="1">
      <c r="B188" s="1"/>
      <c r="C188" s="1"/>
      <c r="D188" s="44"/>
      <c r="E188" s="44"/>
      <c r="F188" s="1"/>
      <c r="G188" s="46"/>
      <c r="H188" s="46"/>
      <c r="I188" s="1"/>
      <c r="J188" s="46"/>
      <c r="K188" s="46"/>
      <c r="L188" s="44"/>
      <c r="M188" s="46"/>
      <c r="N188" s="49"/>
      <c r="O188" s="51"/>
      <c r="P188" s="1"/>
      <c r="Q188" s="1"/>
      <c r="R188" s="1"/>
      <c r="S188" s="1"/>
    </row>
    <row r="189" spans="2:19" s="56" customFormat="1">
      <c r="B189" s="1"/>
      <c r="C189" s="1"/>
      <c r="D189" s="44"/>
      <c r="E189" s="44"/>
      <c r="F189" s="1"/>
      <c r="G189" s="46"/>
      <c r="H189" s="46"/>
      <c r="I189" s="1"/>
      <c r="J189" s="46"/>
      <c r="K189" s="46"/>
      <c r="L189" s="44"/>
      <c r="M189" s="46"/>
      <c r="N189" s="49"/>
      <c r="O189" s="51"/>
      <c r="P189" s="1"/>
      <c r="Q189" s="1"/>
      <c r="R189" s="1"/>
      <c r="S189" s="1"/>
    </row>
    <row r="190" spans="2:19" s="56" customFormat="1">
      <c r="B190" s="1"/>
      <c r="C190" s="1"/>
      <c r="D190" s="44"/>
      <c r="E190" s="44"/>
      <c r="F190" s="1"/>
      <c r="G190" s="46"/>
      <c r="H190" s="46"/>
      <c r="I190" s="1"/>
      <c r="J190" s="46"/>
      <c r="K190" s="46"/>
      <c r="L190" s="44"/>
      <c r="M190" s="46"/>
      <c r="N190" s="49"/>
      <c r="O190" s="51"/>
      <c r="P190" s="1"/>
      <c r="Q190" s="1"/>
      <c r="R190" s="1"/>
      <c r="S190" s="1"/>
    </row>
    <row r="191" spans="2:19" s="56" customFormat="1">
      <c r="B191" s="1"/>
      <c r="C191" s="1"/>
      <c r="D191" s="44"/>
      <c r="E191" s="44"/>
      <c r="F191" s="1"/>
      <c r="G191" s="46"/>
      <c r="H191" s="46"/>
      <c r="I191" s="1"/>
      <c r="J191" s="46"/>
      <c r="K191" s="46"/>
      <c r="L191" s="44"/>
      <c r="M191" s="46"/>
      <c r="N191" s="49"/>
      <c r="O191" s="51"/>
      <c r="P191" s="1"/>
      <c r="Q191" s="1"/>
      <c r="R191" s="1"/>
      <c r="S191" s="1"/>
    </row>
    <row r="192" spans="2:19" s="56" customFormat="1">
      <c r="B192" s="1"/>
      <c r="C192" s="1"/>
      <c r="D192" s="44"/>
      <c r="E192" s="44"/>
      <c r="F192" s="1"/>
      <c r="G192" s="46"/>
      <c r="H192" s="46"/>
      <c r="I192" s="1"/>
      <c r="J192" s="46"/>
      <c r="K192" s="46"/>
      <c r="L192" s="44"/>
      <c r="M192" s="46"/>
      <c r="N192" s="49"/>
      <c r="O192" s="51"/>
      <c r="P192" s="1"/>
      <c r="Q192" s="1"/>
      <c r="R192" s="1"/>
      <c r="S192" s="1"/>
    </row>
    <row r="193" spans="2:19" s="56" customFormat="1">
      <c r="B193" s="1"/>
      <c r="C193" s="1"/>
      <c r="D193" s="44"/>
      <c r="E193" s="44"/>
      <c r="F193" s="1"/>
      <c r="G193" s="46"/>
      <c r="H193" s="46"/>
      <c r="I193" s="1"/>
      <c r="J193" s="46"/>
      <c r="K193" s="46"/>
      <c r="L193" s="44"/>
      <c r="M193" s="46"/>
      <c r="N193" s="49"/>
      <c r="O193" s="51"/>
      <c r="P193" s="1"/>
      <c r="Q193" s="1"/>
      <c r="R193" s="1"/>
      <c r="S193" s="1"/>
    </row>
    <row r="194" spans="2:19" s="56" customFormat="1">
      <c r="B194" s="1"/>
      <c r="C194" s="1"/>
      <c r="D194" s="44"/>
      <c r="E194" s="44"/>
      <c r="F194" s="1"/>
      <c r="G194" s="46"/>
      <c r="H194" s="46"/>
      <c r="I194" s="1"/>
      <c r="J194" s="46"/>
      <c r="K194" s="46"/>
      <c r="L194" s="44"/>
      <c r="M194" s="46"/>
      <c r="N194" s="49"/>
      <c r="O194" s="51"/>
      <c r="P194" s="1"/>
      <c r="Q194" s="1"/>
      <c r="R194" s="1"/>
      <c r="S194" s="1"/>
    </row>
    <row r="195" spans="2:19" s="56" customFormat="1">
      <c r="B195" s="1"/>
      <c r="C195" s="1"/>
      <c r="D195" s="44"/>
      <c r="E195" s="44"/>
      <c r="F195" s="1"/>
      <c r="G195" s="46"/>
      <c r="H195" s="46"/>
      <c r="I195" s="1"/>
      <c r="J195" s="46"/>
      <c r="K195" s="46"/>
      <c r="L195" s="44"/>
      <c r="M195" s="46"/>
      <c r="N195" s="49"/>
      <c r="O195" s="51"/>
      <c r="P195" s="1"/>
      <c r="Q195" s="1"/>
      <c r="R195" s="1"/>
      <c r="S195" s="1"/>
    </row>
    <row r="196" spans="2:19" s="56" customFormat="1">
      <c r="B196" s="1"/>
      <c r="C196" s="1"/>
      <c r="D196" s="44"/>
      <c r="E196" s="44"/>
      <c r="F196" s="1"/>
      <c r="G196" s="46"/>
      <c r="H196" s="46"/>
      <c r="I196" s="1"/>
      <c r="J196" s="46"/>
      <c r="K196" s="46"/>
      <c r="L196" s="44"/>
      <c r="M196" s="46"/>
      <c r="N196" s="49"/>
      <c r="O196" s="51"/>
      <c r="P196" s="1"/>
      <c r="Q196" s="1"/>
      <c r="R196" s="1"/>
      <c r="S196" s="1"/>
    </row>
    <row r="197" spans="2:19" s="56" customFormat="1">
      <c r="B197" s="1"/>
      <c r="C197" s="1"/>
      <c r="D197" s="44"/>
      <c r="E197" s="44"/>
      <c r="F197" s="1"/>
      <c r="G197" s="46"/>
      <c r="H197" s="46"/>
      <c r="I197" s="1"/>
      <c r="J197" s="46"/>
      <c r="K197" s="46"/>
      <c r="L197" s="44"/>
      <c r="M197" s="46"/>
      <c r="N197" s="49"/>
      <c r="O197" s="51"/>
      <c r="P197" s="1"/>
      <c r="Q197" s="1"/>
      <c r="R197" s="1"/>
      <c r="S197" s="1"/>
    </row>
    <row r="198" spans="2:19" s="56" customFormat="1">
      <c r="B198" s="1"/>
      <c r="C198" s="1"/>
      <c r="D198" s="44"/>
      <c r="E198" s="44"/>
      <c r="F198" s="1"/>
      <c r="G198" s="46"/>
      <c r="H198" s="46"/>
      <c r="I198" s="1"/>
      <c r="J198" s="46"/>
      <c r="K198" s="46"/>
      <c r="L198" s="44"/>
      <c r="M198" s="46"/>
      <c r="N198" s="49"/>
      <c r="O198" s="51"/>
      <c r="P198" s="1"/>
      <c r="Q198" s="1"/>
      <c r="R198" s="1"/>
      <c r="S198" s="1"/>
    </row>
    <row r="199" spans="2:19" s="56" customFormat="1">
      <c r="B199" s="1"/>
      <c r="C199" s="1"/>
      <c r="D199" s="44"/>
      <c r="E199" s="44"/>
      <c r="F199" s="1"/>
      <c r="G199" s="46"/>
      <c r="H199" s="46"/>
      <c r="I199" s="1"/>
      <c r="J199" s="46"/>
      <c r="K199" s="46"/>
      <c r="L199" s="44"/>
      <c r="M199" s="46"/>
      <c r="N199" s="49"/>
      <c r="O199" s="51"/>
      <c r="P199" s="1"/>
      <c r="Q199" s="1"/>
      <c r="R199" s="1"/>
      <c r="S199" s="1"/>
    </row>
    <row r="200" spans="2:19" s="56" customFormat="1">
      <c r="B200" s="1"/>
      <c r="C200" s="1"/>
      <c r="D200" s="44"/>
      <c r="E200" s="44"/>
      <c r="F200" s="1"/>
      <c r="G200" s="46"/>
      <c r="H200" s="46"/>
      <c r="I200" s="1"/>
      <c r="J200" s="46"/>
      <c r="K200" s="46"/>
      <c r="L200" s="44"/>
      <c r="M200" s="46"/>
      <c r="N200" s="49"/>
      <c r="O200" s="51"/>
      <c r="P200" s="1"/>
      <c r="Q200" s="1"/>
      <c r="R200" s="1"/>
      <c r="S200" s="1"/>
    </row>
    <row r="201" spans="2:19" s="56" customFormat="1">
      <c r="B201" s="1"/>
      <c r="C201" s="1"/>
      <c r="D201" s="44"/>
      <c r="E201" s="44"/>
      <c r="F201" s="1"/>
      <c r="G201" s="46"/>
      <c r="H201" s="46"/>
      <c r="I201" s="1"/>
      <c r="J201" s="46"/>
      <c r="K201" s="46"/>
      <c r="L201" s="44"/>
      <c r="M201" s="46"/>
      <c r="N201" s="49"/>
      <c r="O201" s="51"/>
      <c r="P201" s="1"/>
      <c r="Q201" s="1"/>
      <c r="R201" s="1"/>
      <c r="S201" s="1"/>
    </row>
    <row r="202" spans="2:19" s="56" customFormat="1">
      <c r="B202" s="1"/>
      <c r="C202" s="1"/>
      <c r="D202" s="44"/>
      <c r="E202" s="44"/>
      <c r="F202" s="1"/>
      <c r="G202" s="46"/>
      <c r="H202" s="46"/>
      <c r="I202" s="1"/>
      <c r="J202" s="46"/>
      <c r="K202" s="46"/>
      <c r="L202" s="44"/>
      <c r="M202" s="46"/>
      <c r="N202" s="49"/>
      <c r="O202" s="51"/>
      <c r="P202" s="1"/>
      <c r="Q202" s="1"/>
      <c r="R202" s="1"/>
      <c r="S202" s="1"/>
    </row>
    <row r="203" spans="2:19" s="56" customFormat="1">
      <c r="B203" s="1"/>
      <c r="C203" s="1"/>
      <c r="D203" s="44"/>
      <c r="E203" s="44"/>
      <c r="F203" s="1"/>
      <c r="G203" s="46"/>
      <c r="H203" s="46"/>
      <c r="I203" s="1"/>
      <c r="J203" s="46"/>
      <c r="K203" s="46"/>
      <c r="L203" s="44"/>
      <c r="M203" s="46"/>
      <c r="N203" s="49"/>
      <c r="O203" s="51"/>
      <c r="P203" s="1"/>
      <c r="Q203" s="1"/>
      <c r="R203" s="1"/>
      <c r="S203" s="1"/>
    </row>
    <row r="204" spans="2:19" s="56" customFormat="1">
      <c r="B204" s="1"/>
      <c r="C204" s="1"/>
      <c r="D204" s="44"/>
      <c r="E204" s="44"/>
      <c r="F204" s="1"/>
      <c r="G204" s="46"/>
      <c r="H204" s="46"/>
      <c r="I204" s="1"/>
      <c r="J204" s="46"/>
      <c r="K204" s="46"/>
      <c r="L204" s="44"/>
      <c r="M204" s="46"/>
      <c r="N204" s="49"/>
      <c r="O204" s="51"/>
      <c r="P204" s="1"/>
      <c r="Q204" s="1"/>
      <c r="R204" s="1"/>
      <c r="S204" s="1"/>
    </row>
    <row r="205" spans="2:19" s="56" customFormat="1">
      <c r="B205" s="1"/>
      <c r="C205" s="1"/>
      <c r="D205" s="44"/>
      <c r="E205" s="44"/>
      <c r="F205" s="1"/>
      <c r="G205" s="46"/>
      <c r="H205" s="46"/>
      <c r="I205" s="1"/>
      <c r="J205" s="46"/>
      <c r="K205" s="46"/>
      <c r="L205" s="44"/>
      <c r="M205" s="46"/>
      <c r="N205" s="49"/>
      <c r="O205" s="51"/>
      <c r="P205" s="1"/>
      <c r="Q205" s="1"/>
      <c r="R205" s="1"/>
      <c r="S205" s="1"/>
    </row>
    <row r="206" spans="2:19" s="56" customFormat="1">
      <c r="B206" s="1"/>
      <c r="C206" s="1"/>
      <c r="D206" s="44"/>
      <c r="E206" s="44"/>
      <c r="F206" s="1"/>
      <c r="G206" s="46"/>
      <c r="H206" s="46"/>
      <c r="I206" s="1"/>
      <c r="J206" s="46"/>
      <c r="K206" s="46"/>
      <c r="L206" s="44"/>
      <c r="M206" s="46"/>
      <c r="N206" s="49"/>
      <c r="O206" s="51"/>
      <c r="P206" s="1"/>
      <c r="Q206" s="1"/>
      <c r="R206" s="1"/>
      <c r="S206" s="1"/>
    </row>
    <row r="207" spans="2:19" s="56" customFormat="1">
      <c r="B207" s="1"/>
      <c r="C207" s="1"/>
      <c r="D207" s="44"/>
      <c r="E207" s="44"/>
      <c r="F207" s="1"/>
      <c r="G207" s="46"/>
      <c r="H207" s="46"/>
      <c r="I207" s="1"/>
      <c r="J207" s="46"/>
      <c r="K207" s="46"/>
      <c r="L207" s="44"/>
      <c r="M207" s="46"/>
      <c r="N207" s="49"/>
      <c r="O207" s="51"/>
      <c r="P207" s="1"/>
      <c r="Q207" s="1"/>
      <c r="R207" s="1"/>
      <c r="S207" s="1"/>
    </row>
    <row r="208" spans="2:19" s="56" customFormat="1">
      <c r="B208" s="1"/>
      <c r="C208" s="1"/>
      <c r="D208" s="44"/>
      <c r="E208" s="44"/>
      <c r="F208" s="1"/>
      <c r="G208" s="46"/>
      <c r="H208" s="46"/>
      <c r="I208" s="1"/>
      <c r="J208" s="46"/>
      <c r="K208" s="46"/>
      <c r="L208" s="44"/>
      <c r="M208" s="46"/>
      <c r="N208" s="49"/>
      <c r="O208" s="51"/>
      <c r="P208" s="1"/>
      <c r="Q208" s="1"/>
      <c r="R208" s="1"/>
      <c r="S208" s="1"/>
    </row>
    <row r="209" spans="2:19" s="56" customFormat="1">
      <c r="B209" s="1"/>
      <c r="C209" s="1"/>
      <c r="D209" s="44"/>
      <c r="E209" s="44"/>
      <c r="F209" s="1"/>
      <c r="G209" s="46"/>
      <c r="H209" s="46"/>
      <c r="I209" s="1"/>
      <c r="J209" s="46"/>
      <c r="K209" s="46"/>
      <c r="L209" s="44"/>
      <c r="M209" s="46"/>
      <c r="N209" s="49"/>
      <c r="O209" s="51"/>
      <c r="P209" s="1"/>
      <c r="Q209" s="1"/>
      <c r="R209" s="1"/>
      <c r="S209" s="1"/>
    </row>
    <row r="210" spans="2:19" s="56" customFormat="1">
      <c r="B210" s="1"/>
      <c r="C210" s="1"/>
      <c r="D210" s="44"/>
      <c r="E210" s="44"/>
      <c r="F210" s="1"/>
      <c r="G210" s="46"/>
      <c r="H210" s="46"/>
      <c r="I210" s="1"/>
      <c r="J210" s="46"/>
      <c r="K210" s="46"/>
      <c r="L210" s="44"/>
      <c r="M210" s="46"/>
      <c r="N210" s="49"/>
      <c r="O210" s="51"/>
      <c r="P210" s="1"/>
      <c r="Q210" s="1"/>
      <c r="R210" s="1"/>
      <c r="S210" s="1"/>
    </row>
    <row r="211" spans="2:19" s="56" customFormat="1">
      <c r="B211" s="1"/>
      <c r="C211" s="1"/>
      <c r="D211" s="44"/>
      <c r="E211" s="44"/>
      <c r="F211" s="1"/>
      <c r="G211" s="46"/>
      <c r="H211" s="46"/>
      <c r="I211" s="1"/>
      <c r="J211" s="46"/>
      <c r="K211" s="46"/>
      <c r="L211" s="44"/>
      <c r="M211" s="46"/>
      <c r="N211" s="49"/>
      <c r="O211" s="51"/>
      <c r="P211" s="1"/>
      <c r="Q211" s="1"/>
      <c r="R211" s="1"/>
      <c r="S211" s="1"/>
    </row>
    <row r="212" spans="2:19" s="56" customFormat="1">
      <c r="B212" s="1"/>
      <c r="C212" s="1"/>
      <c r="D212" s="44"/>
      <c r="E212" s="44"/>
      <c r="F212" s="1"/>
      <c r="G212" s="46"/>
      <c r="H212" s="46"/>
      <c r="I212" s="1"/>
      <c r="J212" s="46"/>
      <c r="K212" s="46"/>
      <c r="L212" s="44"/>
      <c r="M212" s="46"/>
      <c r="N212" s="49"/>
      <c r="O212" s="51"/>
      <c r="P212" s="1"/>
      <c r="Q212" s="1"/>
      <c r="R212" s="1"/>
      <c r="S212" s="1"/>
    </row>
    <row r="213" spans="2:19" s="56" customFormat="1">
      <c r="B213" s="1"/>
      <c r="C213" s="1"/>
      <c r="D213" s="44"/>
      <c r="E213" s="44"/>
      <c r="F213" s="1"/>
      <c r="G213" s="46"/>
      <c r="H213" s="46"/>
      <c r="I213" s="1"/>
      <c r="J213" s="46"/>
      <c r="K213" s="46"/>
      <c r="L213" s="44"/>
      <c r="M213" s="46"/>
      <c r="N213" s="49"/>
      <c r="O213" s="51"/>
      <c r="P213" s="1"/>
      <c r="Q213" s="1"/>
      <c r="R213" s="1"/>
      <c r="S213" s="1"/>
    </row>
    <row r="214" spans="2:19" s="56" customFormat="1">
      <c r="B214" s="1"/>
      <c r="C214" s="1"/>
      <c r="D214" s="44"/>
      <c r="E214" s="44"/>
      <c r="F214" s="1"/>
      <c r="G214" s="46"/>
      <c r="H214" s="46"/>
      <c r="I214" s="1"/>
      <c r="J214" s="46"/>
      <c r="K214" s="46"/>
      <c r="L214" s="44"/>
      <c r="M214" s="46"/>
      <c r="N214" s="49"/>
      <c r="O214" s="51"/>
      <c r="P214" s="1"/>
      <c r="Q214" s="1"/>
      <c r="R214" s="1"/>
      <c r="S214" s="1"/>
    </row>
    <row r="215" spans="2:19"/>
    <row r="216" spans="2:19"/>
    <row r="217" spans="2:19"/>
    <row r="218" spans="2:19"/>
    <row r="219" spans="2:19"/>
    <row r="220" spans="2:19" s="56" customFormat="1">
      <c r="B220" s="1"/>
      <c r="C220" s="1"/>
      <c r="D220" s="44"/>
      <c r="E220" s="44"/>
      <c r="F220" s="1"/>
      <c r="G220" s="46"/>
      <c r="H220" s="46"/>
      <c r="I220" s="1"/>
      <c r="J220" s="46"/>
      <c r="K220" s="46"/>
      <c r="L220" s="44"/>
      <c r="M220" s="46"/>
      <c r="N220" s="49"/>
      <c r="O220" s="51"/>
      <c r="P220" s="1"/>
      <c r="Q220" s="1"/>
      <c r="R220" s="1"/>
      <c r="S220" s="1"/>
    </row>
    <row r="221" spans="2:19" s="56" customFormat="1">
      <c r="B221" s="1"/>
      <c r="C221" s="1"/>
      <c r="D221" s="44"/>
      <c r="E221" s="44"/>
      <c r="F221" s="1"/>
      <c r="G221" s="46"/>
      <c r="H221" s="46"/>
      <c r="I221" s="1"/>
      <c r="J221" s="46"/>
      <c r="K221" s="46"/>
      <c r="L221" s="44"/>
      <c r="M221" s="46"/>
      <c r="N221" s="49"/>
      <c r="O221" s="51"/>
      <c r="P221" s="1"/>
      <c r="Q221" s="1"/>
      <c r="R221" s="1"/>
      <c r="S221" s="1"/>
    </row>
    <row r="222" spans="2:19" s="56" customFormat="1">
      <c r="B222" s="1"/>
      <c r="C222" s="1"/>
      <c r="D222" s="44"/>
      <c r="E222" s="44"/>
      <c r="F222" s="1"/>
      <c r="G222" s="46"/>
      <c r="H222" s="46"/>
      <c r="I222" s="1"/>
      <c r="J222" s="46"/>
      <c r="K222" s="46"/>
      <c r="L222" s="44"/>
      <c r="M222" s="46"/>
      <c r="N222" s="49"/>
      <c r="O222" s="51"/>
      <c r="P222" s="1"/>
      <c r="Q222" s="1"/>
      <c r="R222" s="1"/>
      <c r="S222" s="1"/>
    </row>
    <row r="223" spans="2:19" s="56" customFormat="1">
      <c r="B223" s="1"/>
      <c r="C223" s="1"/>
      <c r="D223" s="44"/>
      <c r="E223" s="44"/>
      <c r="F223" s="1"/>
      <c r="G223" s="46"/>
      <c r="H223" s="46"/>
      <c r="I223" s="1"/>
      <c r="J223" s="46"/>
      <c r="K223" s="46"/>
      <c r="L223" s="44"/>
      <c r="M223" s="46"/>
      <c r="N223" s="49"/>
      <c r="O223" s="51"/>
      <c r="P223" s="1"/>
      <c r="Q223" s="1"/>
      <c r="R223" s="1"/>
      <c r="S223" s="1"/>
    </row>
    <row r="224" spans="2:19" s="56" customFormat="1">
      <c r="B224" s="1"/>
      <c r="C224" s="1"/>
      <c r="D224" s="44"/>
      <c r="E224" s="44"/>
      <c r="F224" s="1"/>
      <c r="G224" s="46"/>
      <c r="H224" s="46"/>
      <c r="I224" s="1"/>
      <c r="J224" s="46"/>
      <c r="K224" s="46"/>
      <c r="L224" s="44"/>
      <c r="M224" s="46"/>
      <c r="N224" s="49"/>
      <c r="O224" s="51"/>
      <c r="P224" s="1"/>
      <c r="Q224" s="1"/>
      <c r="R224" s="1"/>
      <c r="S224" s="1"/>
    </row>
    <row r="225" spans="2:19" s="56" customFormat="1">
      <c r="B225" s="1"/>
      <c r="C225" s="1"/>
      <c r="D225" s="44"/>
      <c r="E225" s="44"/>
      <c r="F225" s="1"/>
      <c r="G225" s="46"/>
      <c r="H225" s="46"/>
      <c r="I225" s="1"/>
      <c r="J225" s="46"/>
      <c r="K225" s="46"/>
      <c r="L225" s="44"/>
      <c r="M225" s="46"/>
      <c r="N225" s="49"/>
      <c r="O225" s="51"/>
      <c r="P225" s="1"/>
      <c r="Q225" s="1"/>
      <c r="R225" s="1"/>
      <c r="S225" s="1"/>
    </row>
    <row r="226" spans="2:19" s="56" customFormat="1">
      <c r="B226" s="1"/>
      <c r="C226" s="1"/>
      <c r="D226" s="44"/>
      <c r="E226" s="44"/>
      <c r="F226" s="1"/>
      <c r="G226" s="46"/>
      <c r="H226" s="46"/>
      <c r="I226" s="1"/>
      <c r="J226" s="46"/>
      <c r="K226" s="46"/>
      <c r="L226" s="44"/>
      <c r="M226" s="46"/>
      <c r="N226" s="49"/>
      <c r="O226" s="51"/>
      <c r="P226" s="1"/>
      <c r="Q226" s="1"/>
      <c r="R226" s="1"/>
      <c r="S226" s="1"/>
    </row>
    <row r="227" spans="2:19" s="56" customFormat="1">
      <c r="B227" s="1"/>
      <c r="C227" s="1"/>
      <c r="D227" s="44"/>
      <c r="E227" s="44"/>
      <c r="F227" s="1"/>
      <c r="G227" s="46"/>
      <c r="H227" s="46"/>
      <c r="I227" s="1"/>
      <c r="J227" s="46"/>
      <c r="K227" s="46"/>
      <c r="L227" s="44"/>
      <c r="M227" s="46"/>
      <c r="N227" s="49"/>
      <c r="O227" s="51"/>
      <c r="P227" s="1"/>
      <c r="Q227" s="1"/>
      <c r="R227" s="1"/>
      <c r="S227" s="1"/>
    </row>
    <row r="228" spans="2:19" s="56" customFormat="1">
      <c r="B228" s="1"/>
      <c r="C228" s="1"/>
      <c r="D228" s="44"/>
      <c r="E228" s="44"/>
      <c r="F228" s="1"/>
      <c r="G228" s="46"/>
      <c r="H228" s="46"/>
      <c r="I228" s="1"/>
      <c r="J228" s="46"/>
      <c r="K228" s="46"/>
      <c r="L228" s="44"/>
      <c r="M228" s="46"/>
      <c r="N228" s="49"/>
      <c r="O228" s="51"/>
      <c r="P228" s="1"/>
      <c r="Q228" s="1"/>
      <c r="R228" s="1"/>
      <c r="S228" s="1"/>
    </row>
    <row r="229" spans="2:19" s="56" customFormat="1">
      <c r="B229" s="1"/>
      <c r="C229" s="1"/>
      <c r="D229" s="44"/>
      <c r="E229" s="44"/>
      <c r="F229" s="1"/>
      <c r="G229" s="46"/>
      <c r="H229" s="46"/>
      <c r="I229" s="1"/>
      <c r="J229" s="46"/>
      <c r="K229" s="46"/>
      <c r="L229" s="44"/>
      <c r="M229" s="46"/>
      <c r="N229" s="49"/>
      <c r="O229" s="51"/>
      <c r="P229" s="1"/>
      <c r="Q229" s="1"/>
      <c r="R229" s="1"/>
      <c r="S229" s="1"/>
    </row>
    <row r="230" spans="2:19" s="56" customFormat="1">
      <c r="B230" s="1"/>
      <c r="C230" s="1"/>
      <c r="D230" s="44"/>
      <c r="E230" s="44"/>
      <c r="F230" s="1"/>
      <c r="G230" s="46"/>
      <c r="H230" s="46"/>
      <c r="I230" s="1"/>
      <c r="J230" s="46"/>
      <c r="K230" s="46"/>
      <c r="L230" s="44"/>
      <c r="M230" s="46"/>
      <c r="N230" s="49"/>
      <c r="O230" s="51"/>
      <c r="P230" s="1"/>
      <c r="Q230" s="1"/>
      <c r="R230" s="1"/>
      <c r="S230" s="1"/>
    </row>
    <row r="231" spans="2:19" s="56" customFormat="1">
      <c r="B231" s="1"/>
      <c r="C231" s="1"/>
      <c r="D231" s="44"/>
      <c r="E231" s="44"/>
      <c r="F231" s="1"/>
      <c r="G231" s="46"/>
      <c r="H231" s="46"/>
      <c r="I231" s="1"/>
      <c r="J231" s="46"/>
      <c r="K231" s="46"/>
      <c r="L231" s="44"/>
      <c r="M231" s="46"/>
      <c r="N231" s="49"/>
      <c r="O231" s="51"/>
      <c r="P231" s="1"/>
      <c r="Q231" s="1"/>
      <c r="R231" s="1"/>
      <c r="S231" s="1"/>
    </row>
    <row r="232" spans="2:19" s="56" customFormat="1">
      <c r="B232" s="1"/>
      <c r="C232" s="1"/>
      <c r="D232" s="44"/>
      <c r="E232" s="44"/>
      <c r="F232" s="1"/>
      <c r="G232" s="46"/>
      <c r="H232" s="46"/>
      <c r="I232" s="1"/>
      <c r="J232" s="46"/>
      <c r="K232" s="46"/>
      <c r="L232" s="44"/>
      <c r="M232" s="46"/>
      <c r="N232" s="49"/>
      <c r="O232" s="51"/>
      <c r="P232" s="1"/>
      <c r="Q232" s="1"/>
      <c r="R232" s="1"/>
      <c r="S232" s="1"/>
    </row>
    <row r="233" spans="2:19" s="56" customFormat="1">
      <c r="B233" s="1"/>
      <c r="C233" s="1"/>
      <c r="D233" s="44"/>
      <c r="E233" s="44"/>
      <c r="F233" s="1"/>
      <c r="G233" s="46"/>
      <c r="H233" s="46"/>
      <c r="I233" s="1"/>
      <c r="J233" s="46"/>
      <c r="K233" s="46"/>
      <c r="L233" s="44"/>
      <c r="M233" s="46"/>
      <c r="N233" s="49"/>
      <c r="O233" s="51"/>
      <c r="P233" s="1"/>
      <c r="Q233" s="1"/>
      <c r="R233" s="1"/>
      <c r="S233" s="1"/>
    </row>
    <row r="234" spans="2:19" s="56" customFormat="1">
      <c r="B234" s="1"/>
      <c r="C234" s="1"/>
      <c r="D234" s="44"/>
      <c r="E234" s="44"/>
      <c r="F234" s="1"/>
      <c r="G234" s="46"/>
      <c r="H234" s="46"/>
      <c r="I234" s="1"/>
      <c r="J234" s="46"/>
      <c r="K234" s="46"/>
      <c r="L234" s="44"/>
      <c r="M234" s="46"/>
      <c r="N234" s="49"/>
      <c r="O234" s="51"/>
      <c r="P234" s="1"/>
      <c r="Q234" s="1"/>
      <c r="R234" s="1"/>
      <c r="S234" s="1"/>
    </row>
    <row r="235" spans="2:19" s="56" customFormat="1">
      <c r="B235" s="1"/>
      <c r="C235" s="1"/>
      <c r="D235" s="44"/>
      <c r="E235" s="44"/>
      <c r="F235" s="1"/>
      <c r="G235" s="46"/>
      <c r="H235" s="46"/>
      <c r="I235" s="1"/>
      <c r="J235" s="46"/>
      <c r="K235" s="46"/>
      <c r="L235" s="44"/>
      <c r="M235" s="46"/>
      <c r="N235" s="49"/>
      <c r="O235" s="51"/>
      <c r="P235" s="1"/>
      <c r="Q235" s="1"/>
      <c r="R235" s="1"/>
      <c r="S235" s="1"/>
    </row>
    <row r="236" spans="2:19" s="56" customFormat="1">
      <c r="B236" s="1"/>
      <c r="C236" s="1"/>
      <c r="D236" s="44"/>
      <c r="E236" s="44"/>
      <c r="F236" s="1"/>
      <c r="G236" s="46"/>
      <c r="H236" s="46"/>
      <c r="I236" s="1"/>
      <c r="J236" s="46"/>
      <c r="K236" s="46"/>
      <c r="L236" s="44"/>
      <c r="M236" s="46"/>
      <c r="N236" s="49"/>
      <c r="O236" s="51"/>
      <c r="P236" s="1"/>
      <c r="Q236" s="1"/>
      <c r="R236" s="1"/>
      <c r="S236" s="1"/>
    </row>
    <row r="237" spans="2:19" s="56" customFormat="1">
      <c r="B237" s="1"/>
      <c r="C237" s="1"/>
      <c r="D237" s="44"/>
      <c r="E237" s="44"/>
      <c r="F237" s="1"/>
      <c r="G237" s="46"/>
      <c r="H237" s="46"/>
      <c r="I237" s="1"/>
      <c r="J237" s="46"/>
      <c r="K237" s="46"/>
      <c r="L237" s="44"/>
      <c r="M237" s="46"/>
      <c r="N237" s="49"/>
      <c r="O237" s="51"/>
      <c r="P237" s="1"/>
      <c r="Q237" s="1"/>
      <c r="R237" s="1"/>
      <c r="S237" s="1"/>
    </row>
    <row r="238" spans="2:19" s="56" customFormat="1">
      <c r="B238" s="1"/>
      <c r="C238" s="1"/>
      <c r="D238" s="44"/>
      <c r="E238" s="44"/>
      <c r="F238" s="1"/>
      <c r="G238" s="46"/>
      <c r="H238" s="46"/>
      <c r="I238" s="1"/>
      <c r="J238" s="46"/>
      <c r="K238" s="46"/>
      <c r="L238" s="44"/>
      <c r="M238" s="46"/>
      <c r="N238" s="49"/>
      <c r="O238" s="51"/>
      <c r="P238" s="1"/>
      <c r="Q238" s="1"/>
      <c r="R238" s="1"/>
      <c r="S238" s="1"/>
    </row>
    <row r="239" spans="2:19" s="56" customFormat="1">
      <c r="B239" s="1"/>
      <c r="C239" s="1"/>
      <c r="D239" s="44"/>
      <c r="E239" s="44"/>
      <c r="F239" s="1"/>
      <c r="G239" s="46"/>
      <c r="H239" s="46"/>
      <c r="I239" s="1"/>
      <c r="J239" s="46"/>
      <c r="K239" s="46"/>
      <c r="L239" s="44"/>
      <c r="M239" s="46"/>
      <c r="N239" s="49"/>
      <c r="O239" s="51"/>
      <c r="P239" s="1"/>
      <c r="Q239" s="1"/>
      <c r="R239" s="1"/>
      <c r="S239" s="1"/>
    </row>
    <row r="240" spans="2:19" s="56" customFormat="1">
      <c r="B240" s="1"/>
      <c r="C240" s="1"/>
      <c r="D240" s="44"/>
      <c r="E240" s="44"/>
      <c r="F240" s="1"/>
      <c r="G240" s="46"/>
      <c r="H240" s="46"/>
      <c r="I240" s="1"/>
      <c r="J240" s="46"/>
      <c r="K240" s="46"/>
      <c r="L240" s="44"/>
      <c r="M240" s="46"/>
      <c r="N240" s="49"/>
      <c r="O240" s="51"/>
      <c r="P240" s="1"/>
      <c r="Q240" s="1"/>
      <c r="R240" s="1"/>
      <c r="S240" s="1"/>
    </row>
    <row r="241" spans="2:19" s="56" customFormat="1">
      <c r="B241" s="1"/>
      <c r="C241" s="1"/>
      <c r="D241" s="44"/>
      <c r="E241" s="44"/>
      <c r="F241" s="1"/>
      <c r="G241" s="46"/>
      <c r="H241" s="46"/>
      <c r="I241" s="1"/>
      <c r="J241" s="46"/>
      <c r="K241" s="46"/>
      <c r="L241" s="44"/>
      <c r="M241" s="46"/>
      <c r="N241" s="49"/>
      <c r="O241" s="51"/>
      <c r="P241" s="1"/>
      <c r="Q241" s="1"/>
      <c r="R241" s="1"/>
      <c r="S241" s="1"/>
    </row>
    <row r="242" spans="2:19" s="56" customFormat="1">
      <c r="B242" s="1"/>
      <c r="C242" s="1"/>
      <c r="D242" s="44"/>
      <c r="E242" s="44"/>
      <c r="F242" s="1"/>
      <c r="G242" s="46"/>
      <c r="H242" s="46"/>
      <c r="I242" s="1"/>
      <c r="J242" s="46"/>
      <c r="K242" s="46"/>
      <c r="L242" s="44"/>
      <c r="M242" s="46"/>
      <c r="N242" s="49"/>
      <c r="O242" s="51"/>
      <c r="P242" s="1"/>
      <c r="Q242" s="1"/>
      <c r="R242" s="1"/>
      <c r="S242" s="1"/>
    </row>
    <row r="243" spans="2:19" s="56" customFormat="1">
      <c r="B243" s="1"/>
      <c r="C243" s="1"/>
      <c r="D243" s="44"/>
      <c r="E243" s="44"/>
      <c r="F243" s="1"/>
      <c r="G243" s="46"/>
      <c r="H243" s="46"/>
      <c r="I243" s="1"/>
      <c r="J243" s="46"/>
      <c r="K243" s="46"/>
      <c r="L243" s="44"/>
      <c r="M243" s="46"/>
      <c r="N243" s="49"/>
      <c r="O243" s="51"/>
      <c r="P243" s="1"/>
      <c r="Q243" s="1"/>
      <c r="R243" s="1"/>
      <c r="S243" s="1"/>
    </row>
    <row r="244" spans="2:19" s="56" customFormat="1">
      <c r="B244" s="1"/>
      <c r="C244" s="1"/>
      <c r="D244" s="44"/>
      <c r="E244" s="44"/>
      <c r="F244" s="1"/>
      <c r="G244" s="46"/>
      <c r="H244" s="46"/>
      <c r="I244" s="1"/>
      <c r="J244" s="46"/>
      <c r="K244" s="46"/>
      <c r="L244" s="44"/>
      <c r="M244" s="46"/>
      <c r="N244" s="49"/>
      <c r="O244" s="51"/>
      <c r="P244" s="1"/>
      <c r="Q244" s="1"/>
      <c r="R244" s="1"/>
      <c r="S244" s="1"/>
    </row>
    <row r="245" spans="2:19" s="56" customFormat="1">
      <c r="B245" s="1"/>
      <c r="C245" s="1"/>
      <c r="D245" s="44"/>
      <c r="E245" s="44"/>
      <c r="F245" s="1"/>
      <c r="G245" s="46"/>
      <c r="H245" s="46"/>
      <c r="I245" s="1"/>
      <c r="J245" s="46"/>
      <c r="K245" s="46"/>
      <c r="L245" s="44"/>
      <c r="M245" s="46"/>
      <c r="N245" s="49"/>
      <c r="O245" s="51"/>
      <c r="P245" s="1"/>
      <c r="Q245" s="1"/>
      <c r="R245" s="1"/>
      <c r="S245" s="1"/>
    </row>
    <row r="246" spans="2:19" s="56" customFormat="1">
      <c r="B246" s="1"/>
      <c r="C246" s="1"/>
      <c r="D246" s="44"/>
      <c r="E246" s="44"/>
      <c r="F246" s="1"/>
      <c r="G246" s="46"/>
      <c r="H246" s="46"/>
      <c r="I246" s="1"/>
      <c r="J246" s="46"/>
      <c r="K246" s="46"/>
      <c r="L246" s="44"/>
      <c r="M246" s="46"/>
      <c r="N246" s="49"/>
      <c r="O246" s="51"/>
      <c r="P246" s="1"/>
      <c r="Q246" s="1"/>
      <c r="R246" s="1"/>
      <c r="S246" s="1"/>
    </row>
    <row r="247" spans="2:19" s="56" customFormat="1">
      <c r="B247" s="1"/>
      <c r="C247" s="1"/>
      <c r="D247" s="44"/>
      <c r="E247" s="44"/>
      <c r="F247" s="1"/>
      <c r="G247" s="46"/>
      <c r="H247" s="46"/>
      <c r="I247" s="1"/>
      <c r="J247" s="46"/>
      <c r="K247" s="46"/>
      <c r="L247" s="44"/>
      <c r="M247" s="46"/>
      <c r="N247" s="49"/>
      <c r="O247" s="51"/>
      <c r="P247" s="1"/>
      <c r="Q247" s="1"/>
      <c r="R247" s="1"/>
      <c r="S247" s="1"/>
    </row>
    <row r="248" spans="2:19" s="56" customFormat="1">
      <c r="B248" s="1"/>
      <c r="C248" s="1"/>
      <c r="D248" s="44"/>
      <c r="E248" s="44"/>
      <c r="F248" s="1"/>
      <c r="G248" s="46"/>
      <c r="H248" s="46"/>
      <c r="I248" s="1"/>
      <c r="J248" s="46"/>
      <c r="K248" s="46"/>
      <c r="L248" s="44"/>
      <c r="M248" s="46"/>
      <c r="N248" s="49"/>
      <c r="O248" s="51"/>
      <c r="P248" s="1"/>
      <c r="Q248" s="1"/>
      <c r="R248" s="1"/>
      <c r="S248" s="1"/>
    </row>
    <row r="249" spans="2:19" s="56" customFormat="1">
      <c r="B249" s="1"/>
      <c r="C249" s="1"/>
      <c r="D249" s="44"/>
      <c r="E249" s="44"/>
      <c r="F249" s="1"/>
      <c r="G249" s="46"/>
      <c r="H249" s="46"/>
      <c r="I249" s="1"/>
      <c r="J249" s="46"/>
      <c r="K249" s="46"/>
      <c r="L249" s="44"/>
      <c r="M249" s="46"/>
      <c r="N249" s="49"/>
      <c r="O249" s="51"/>
      <c r="P249" s="1"/>
      <c r="Q249" s="1"/>
      <c r="R249" s="1"/>
      <c r="S249" s="1"/>
    </row>
    <row r="250" spans="2:19" s="56" customFormat="1">
      <c r="B250" s="1"/>
      <c r="C250" s="1"/>
      <c r="D250" s="44"/>
      <c r="E250" s="44"/>
      <c r="F250" s="1"/>
      <c r="G250" s="46"/>
      <c r="H250" s="46"/>
      <c r="I250" s="1"/>
      <c r="J250" s="46"/>
      <c r="K250" s="46"/>
      <c r="L250" s="44"/>
      <c r="M250" s="46"/>
      <c r="N250" s="49"/>
      <c r="O250" s="51"/>
      <c r="P250" s="1"/>
      <c r="Q250" s="1"/>
      <c r="R250" s="1"/>
      <c r="S250" s="1"/>
    </row>
    <row r="251" spans="2:19" s="56" customFormat="1">
      <c r="B251" s="1"/>
      <c r="C251" s="1"/>
      <c r="D251" s="44"/>
      <c r="E251" s="44"/>
      <c r="F251" s="1"/>
      <c r="G251" s="46"/>
      <c r="H251" s="46"/>
      <c r="I251" s="1"/>
      <c r="J251" s="46"/>
      <c r="K251" s="46"/>
      <c r="L251" s="44"/>
      <c r="M251" s="46"/>
      <c r="N251" s="49"/>
      <c r="O251" s="51"/>
      <c r="P251" s="1"/>
      <c r="Q251" s="1"/>
      <c r="R251" s="1"/>
      <c r="S251" s="1"/>
    </row>
    <row r="252" spans="2:19" s="56" customFormat="1">
      <c r="B252" s="1"/>
      <c r="C252" s="1"/>
      <c r="D252" s="44"/>
      <c r="E252" s="44"/>
      <c r="F252" s="1"/>
      <c r="G252" s="46"/>
      <c r="H252" s="46"/>
      <c r="I252" s="1"/>
      <c r="J252" s="46"/>
      <c r="K252" s="46"/>
      <c r="L252" s="44"/>
      <c r="M252" s="46"/>
      <c r="N252" s="49"/>
      <c r="O252" s="51"/>
      <c r="P252" s="1"/>
      <c r="Q252" s="1"/>
      <c r="R252" s="1"/>
      <c r="S252" s="1"/>
    </row>
    <row r="253" spans="2:19" s="56" customFormat="1">
      <c r="B253" s="1"/>
      <c r="C253" s="1"/>
      <c r="D253" s="44"/>
      <c r="E253" s="44"/>
      <c r="F253" s="1"/>
      <c r="G253" s="46"/>
      <c r="H253" s="46"/>
      <c r="I253" s="1"/>
      <c r="J253" s="46"/>
      <c r="K253" s="46"/>
      <c r="L253" s="44"/>
      <c r="M253" s="46"/>
      <c r="N253" s="49"/>
      <c r="O253" s="51"/>
      <c r="P253" s="1"/>
      <c r="Q253" s="1"/>
      <c r="R253" s="1"/>
      <c r="S253" s="1"/>
    </row>
    <row r="254" spans="2:19" s="56" customFormat="1">
      <c r="B254" s="1"/>
      <c r="C254" s="1"/>
      <c r="D254" s="44"/>
      <c r="E254" s="44"/>
      <c r="F254" s="1"/>
      <c r="G254" s="46"/>
      <c r="H254" s="46"/>
      <c r="I254" s="1"/>
      <c r="J254" s="46"/>
      <c r="K254" s="46"/>
      <c r="L254" s="44"/>
      <c r="M254" s="46"/>
      <c r="N254" s="49"/>
      <c r="O254" s="51"/>
      <c r="P254" s="1"/>
      <c r="Q254" s="1"/>
      <c r="R254" s="1"/>
      <c r="S254" s="1"/>
    </row>
    <row r="255" spans="2:19" s="56" customFormat="1">
      <c r="B255" s="1"/>
      <c r="C255" s="1"/>
      <c r="D255" s="44"/>
      <c r="E255" s="44"/>
      <c r="F255" s="1"/>
      <c r="G255" s="46"/>
      <c r="H255" s="46"/>
      <c r="I255" s="1"/>
      <c r="J255" s="46"/>
      <c r="K255" s="46"/>
      <c r="L255" s="44"/>
      <c r="M255" s="46"/>
      <c r="N255" s="49"/>
      <c r="O255" s="51"/>
      <c r="P255" s="1"/>
      <c r="Q255" s="1"/>
      <c r="R255" s="1"/>
      <c r="S255" s="1"/>
    </row>
    <row r="256" spans="2:19"/>
    <row r="257" spans="2:19"/>
    <row r="258" spans="2:19"/>
    <row r="259" spans="2:19"/>
    <row r="260" spans="2:19"/>
    <row r="261" spans="2:19"/>
    <row r="262" spans="2:19"/>
    <row r="263" spans="2:19"/>
    <row r="264" spans="2:19"/>
    <row r="265" spans="2:19"/>
    <row r="266" spans="2:19"/>
    <row r="267" spans="2:19"/>
    <row r="268" spans="2:19"/>
    <row r="269" spans="2:19" s="56" customFormat="1">
      <c r="B269" s="1"/>
      <c r="C269" s="1"/>
      <c r="D269" s="44"/>
      <c r="E269" s="44"/>
      <c r="F269" s="1"/>
      <c r="G269" s="46"/>
      <c r="H269" s="46"/>
      <c r="I269" s="1"/>
      <c r="J269" s="46"/>
      <c r="K269" s="46"/>
      <c r="L269" s="44"/>
      <c r="M269" s="46"/>
      <c r="N269" s="49"/>
      <c r="O269" s="51"/>
      <c r="P269" s="1"/>
      <c r="Q269" s="1"/>
      <c r="R269" s="1"/>
      <c r="S269" s="1"/>
    </row>
    <row r="270" spans="2:19" s="56" customFormat="1">
      <c r="B270" s="1"/>
      <c r="C270" s="1"/>
      <c r="D270" s="44"/>
      <c r="E270" s="44"/>
      <c r="F270" s="1"/>
      <c r="G270" s="46"/>
      <c r="H270" s="46"/>
      <c r="I270" s="1"/>
      <c r="J270" s="46"/>
      <c r="K270" s="46"/>
      <c r="L270" s="44"/>
      <c r="M270" s="46"/>
      <c r="N270" s="49"/>
      <c r="O270" s="51"/>
      <c r="P270" s="1"/>
      <c r="Q270" s="1"/>
      <c r="R270" s="1"/>
      <c r="S270" s="1"/>
    </row>
    <row r="271" spans="2:19" s="56" customFormat="1">
      <c r="B271" s="1"/>
      <c r="C271" s="1"/>
      <c r="D271" s="44"/>
      <c r="E271" s="44"/>
      <c r="F271" s="1"/>
      <c r="G271" s="46"/>
      <c r="H271" s="46"/>
      <c r="I271" s="1"/>
      <c r="J271" s="46"/>
      <c r="K271" s="46"/>
      <c r="L271" s="44"/>
      <c r="M271" s="46"/>
      <c r="N271" s="49"/>
      <c r="O271" s="51"/>
      <c r="P271" s="1"/>
      <c r="Q271" s="1"/>
      <c r="R271" s="1"/>
      <c r="S271" s="1"/>
    </row>
    <row r="272" spans="2:19" s="56" customFormat="1">
      <c r="B272" s="1"/>
      <c r="C272" s="1"/>
      <c r="D272" s="44"/>
      <c r="E272" s="44"/>
      <c r="F272" s="1"/>
      <c r="G272" s="46"/>
      <c r="H272" s="46"/>
      <c r="I272" s="1"/>
      <c r="J272" s="46"/>
      <c r="K272" s="46"/>
      <c r="L272" s="44"/>
      <c r="M272" s="46"/>
      <c r="N272" s="49"/>
      <c r="O272" s="51"/>
      <c r="P272" s="1"/>
      <c r="Q272" s="1"/>
      <c r="R272" s="1"/>
      <c r="S272" s="1"/>
    </row>
    <row r="273" spans="2:19" s="56" customFormat="1">
      <c r="B273" s="1"/>
      <c r="C273" s="1"/>
      <c r="D273" s="44"/>
      <c r="E273" s="44"/>
      <c r="F273" s="1"/>
      <c r="G273" s="46"/>
      <c r="H273" s="46"/>
      <c r="I273" s="1"/>
      <c r="J273" s="46"/>
      <c r="K273" s="46"/>
      <c r="L273" s="44"/>
      <c r="M273" s="46"/>
      <c r="N273" s="49"/>
      <c r="O273" s="51"/>
      <c r="P273" s="1"/>
      <c r="Q273" s="1"/>
      <c r="R273" s="1"/>
      <c r="S273" s="1"/>
    </row>
    <row r="274" spans="2:19" s="56" customFormat="1">
      <c r="B274" s="1"/>
      <c r="C274" s="1"/>
      <c r="D274" s="44"/>
      <c r="E274" s="44"/>
      <c r="F274" s="1"/>
      <c r="G274" s="46"/>
      <c r="H274" s="46"/>
      <c r="I274" s="1"/>
      <c r="J274" s="46"/>
      <c r="K274" s="46"/>
      <c r="L274" s="44"/>
      <c r="M274" s="46"/>
      <c r="N274" s="49"/>
      <c r="O274" s="51"/>
      <c r="P274" s="1"/>
      <c r="Q274" s="1"/>
      <c r="R274" s="1"/>
      <c r="S274" s="1"/>
    </row>
    <row r="275" spans="2:19" s="56" customFormat="1">
      <c r="B275" s="1"/>
      <c r="C275" s="1"/>
      <c r="D275" s="44"/>
      <c r="E275" s="44"/>
      <c r="F275" s="1"/>
      <c r="G275" s="46"/>
      <c r="H275" s="46"/>
      <c r="I275" s="1"/>
      <c r="J275" s="46"/>
      <c r="K275" s="46"/>
      <c r="L275" s="44"/>
      <c r="M275" s="46"/>
      <c r="N275" s="49"/>
      <c r="O275" s="51"/>
      <c r="P275" s="1"/>
      <c r="Q275" s="1"/>
      <c r="R275" s="1"/>
      <c r="S275" s="1"/>
    </row>
    <row r="276" spans="2:19" s="56" customFormat="1">
      <c r="B276" s="1"/>
      <c r="C276" s="1"/>
      <c r="D276" s="44"/>
      <c r="E276" s="44"/>
      <c r="F276" s="1"/>
      <c r="G276" s="46"/>
      <c r="H276" s="46"/>
      <c r="I276" s="1"/>
      <c r="J276" s="46"/>
      <c r="K276" s="46"/>
      <c r="L276" s="44"/>
      <c r="M276" s="46"/>
      <c r="N276" s="49"/>
      <c r="O276" s="51"/>
      <c r="P276" s="1"/>
      <c r="Q276" s="1"/>
      <c r="R276" s="1"/>
      <c r="S276" s="1"/>
    </row>
    <row r="277" spans="2:19"/>
    <row r="278" spans="2:19"/>
    <row r="279" spans="2:19"/>
    <row r="280" spans="2:19"/>
    <row r="281" spans="2:19"/>
    <row r="282" spans="2:19"/>
    <row r="283" spans="2:19"/>
    <row r="284" spans="2:19"/>
    <row r="285" spans="2:19"/>
    <row r="286" spans="2:19"/>
    <row r="287" spans="2:19"/>
    <row r="288" spans="2:19"/>
    <row r="289"/>
    <row r="290"/>
    <row r="291"/>
    <row r="292"/>
    <row r="293"/>
    <row r="294"/>
    <row r="295"/>
    <row r="296"/>
    <row r="297"/>
    <row r="298"/>
  </sheetData>
  <mergeCells count="1">
    <mergeCell ref="A1:O1"/>
  </mergeCells>
  <conditionalFormatting sqref="C3:C17 C19:C50">
    <cfRule type="duplicateValues" dxfId="46" priority="45"/>
  </conditionalFormatting>
  <conditionalFormatting sqref="C18">
    <cfRule type="duplicateValues" dxfId="45" priority="1"/>
  </conditionalFormatting>
  <conditionalFormatting sqref="D19">
    <cfRule type="duplicateValues" dxfId="44" priority="2"/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17510-EC8D-4ACA-8F86-5F2E69D52369}">
  <sheetPr>
    <pageSetUpPr fitToPage="1"/>
  </sheetPr>
  <dimension ref="A1:S280"/>
  <sheetViews>
    <sheetView zoomScale="60" zoomScaleNormal="60" workbookViewId="0">
      <selection activeCell="C17" sqref="C17"/>
    </sheetView>
  </sheetViews>
  <sheetFormatPr defaultColWidth="0" defaultRowHeight="11.4" zeroHeight="1"/>
  <cols>
    <col min="1" max="1" width="4.75" style="56" customWidth="1"/>
    <col min="2" max="2" width="4.75" style="1" customWidth="1"/>
    <col min="3" max="3" width="30.75" style="1" customWidth="1"/>
    <col min="4" max="5" width="20.75" style="44" customWidth="1"/>
    <col min="6" max="6" width="20.75" style="1" customWidth="1"/>
    <col min="7" max="8" width="20.75" style="46" customWidth="1"/>
    <col min="9" max="9" width="20.75" style="1" customWidth="1"/>
    <col min="10" max="11" width="20.75" style="46" customWidth="1"/>
    <col min="12" max="12" width="20.75" style="44" customWidth="1"/>
    <col min="13" max="13" width="20.75" style="46" customWidth="1"/>
    <col min="14" max="14" width="20.75" style="49" customWidth="1"/>
    <col min="15" max="15" width="30.75" style="51" customWidth="1"/>
    <col min="16" max="16384" width="5.375" style="1" hidden="1"/>
  </cols>
  <sheetData>
    <row r="1" spans="1:18" s="4" customFormat="1" ht="40.5" customHeight="1" thickBot="1">
      <c r="A1" s="174" t="s">
        <v>231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2" spans="1:18" s="5" customFormat="1" ht="63.6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45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24" customFormat="1" ht="24.6" customHeight="1">
      <c r="A3" s="22">
        <v>1</v>
      </c>
      <c r="B3" s="22">
        <v>1</v>
      </c>
      <c r="C3" s="53" t="s">
        <v>184</v>
      </c>
      <c r="D3" s="19">
        <v>133820.01999999999</v>
      </c>
      <c r="E3" s="19">
        <v>152607.17000000001</v>
      </c>
      <c r="F3" s="20">
        <f>(D3-E3)/E3</f>
        <v>-0.12310791164006267</v>
      </c>
      <c r="G3" s="21">
        <v>14163</v>
      </c>
      <c r="H3" s="21">
        <v>271</v>
      </c>
      <c r="I3" s="22">
        <f t="shared" ref="I3:I10" si="0">G3/H3</f>
        <v>52.261992619926197</v>
      </c>
      <c r="J3" s="21" t="s">
        <v>53</v>
      </c>
      <c r="K3" s="21">
        <v>3</v>
      </c>
      <c r="L3" s="19">
        <v>431546.86</v>
      </c>
      <c r="M3" s="21">
        <v>47112</v>
      </c>
      <c r="N3" s="23">
        <v>46101</v>
      </c>
      <c r="O3" s="29" t="s">
        <v>41</v>
      </c>
      <c r="R3" s="17"/>
    </row>
    <row r="4" spans="1:18" s="24" customFormat="1" ht="24.9" customHeight="1">
      <c r="A4" s="22">
        <v>2</v>
      </c>
      <c r="B4" s="22">
        <v>3</v>
      </c>
      <c r="C4" s="53" t="s">
        <v>225</v>
      </c>
      <c r="D4" s="19">
        <v>123280.98</v>
      </c>
      <c r="E4" s="19">
        <v>61590.34</v>
      </c>
      <c r="F4" s="20">
        <f>(D4-E4)/E4</f>
        <v>1.0016285021319902</v>
      </c>
      <c r="G4" s="21">
        <v>19259</v>
      </c>
      <c r="H4" s="21">
        <v>501</v>
      </c>
      <c r="I4" s="22">
        <f t="shared" si="0"/>
        <v>38.441117764471059</v>
      </c>
      <c r="J4" s="21">
        <v>37</v>
      </c>
      <c r="K4" s="21">
        <v>2</v>
      </c>
      <c r="L4" s="19">
        <v>184871.32</v>
      </c>
      <c r="M4" s="21">
        <v>29493</v>
      </c>
      <c r="N4" s="23">
        <v>46113</v>
      </c>
      <c r="O4" s="29" t="s">
        <v>215</v>
      </c>
      <c r="R4" s="17"/>
    </row>
    <row r="5" spans="1:18" s="24" customFormat="1" ht="24.6" customHeight="1">
      <c r="A5" s="22">
        <v>3</v>
      </c>
      <c r="B5" s="22">
        <v>2</v>
      </c>
      <c r="C5" s="53" t="s">
        <v>214</v>
      </c>
      <c r="D5" s="19">
        <v>38879.75</v>
      </c>
      <c r="E5" s="19">
        <v>64836.47</v>
      </c>
      <c r="F5" s="20">
        <f>(D5-E5)/E5</f>
        <v>-0.40034135109453062</v>
      </c>
      <c r="G5" s="21">
        <v>5106</v>
      </c>
      <c r="H5" s="21">
        <v>205</v>
      </c>
      <c r="I5" s="22">
        <f t="shared" si="0"/>
        <v>24.907317073170731</v>
      </c>
      <c r="J5" s="21">
        <v>19</v>
      </c>
      <c r="K5" s="21">
        <v>2</v>
      </c>
      <c r="L5" s="19">
        <v>125772.11</v>
      </c>
      <c r="M5" s="21">
        <v>15973</v>
      </c>
      <c r="N5" s="23">
        <v>46108</v>
      </c>
      <c r="O5" s="29" t="s">
        <v>215</v>
      </c>
      <c r="R5" s="17"/>
    </row>
    <row r="6" spans="1:18" s="24" customFormat="1" ht="24.9" customHeight="1">
      <c r="A6" s="22">
        <v>4</v>
      </c>
      <c r="B6" s="22">
        <v>4</v>
      </c>
      <c r="C6" s="53" t="s">
        <v>176</v>
      </c>
      <c r="D6" s="19">
        <v>27837.38</v>
      </c>
      <c r="E6" s="19">
        <v>56275.54</v>
      </c>
      <c r="F6" s="20">
        <f>(D6-E6)/E6</f>
        <v>-0.50533784304868512</v>
      </c>
      <c r="G6" s="21">
        <v>4510</v>
      </c>
      <c r="H6" s="21">
        <v>187</v>
      </c>
      <c r="I6" s="22">
        <f t="shared" si="0"/>
        <v>24.117647058823529</v>
      </c>
      <c r="J6" s="21">
        <v>16</v>
      </c>
      <c r="K6" s="21">
        <v>5</v>
      </c>
      <c r="L6" s="19">
        <v>298765.73</v>
      </c>
      <c r="M6" s="21">
        <v>49579</v>
      </c>
      <c r="N6" s="23">
        <v>46087</v>
      </c>
      <c r="O6" s="29" t="s">
        <v>40</v>
      </c>
      <c r="R6" s="17"/>
    </row>
    <row r="7" spans="1:18" s="24" customFormat="1" ht="24.9" customHeight="1">
      <c r="A7" s="22">
        <v>5</v>
      </c>
      <c r="B7" s="22" t="s">
        <v>53</v>
      </c>
      <c r="C7" s="53" t="s">
        <v>131</v>
      </c>
      <c r="D7" s="19">
        <v>14956.55</v>
      </c>
      <c r="E7" s="19" t="s">
        <v>53</v>
      </c>
      <c r="F7" s="20" t="s">
        <v>53</v>
      </c>
      <c r="G7" s="21">
        <v>1945</v>
      </c>
      <c r="H7" s="21">
        <v>76</v>
      </c>
      <c r="I7" s="22">
        <f t="shared" si="0"/>
        <v>25.592105263157894</v>
      </c>
      <c r="J7" s="21">
        <v>8</v>
      </c>
      <c r="K7" s="21" t="s">
        <v>53</v>
      </c>
      <c r="L7" s="19">
        <v>950048.09999999986</v>
      </c>
      <c r="M7" s="21">
        <v>118242</v>
      </c>
      <c r="N7" s="23">
        <v>46066</v>
      </c>
      <c r="O7" s="29" t="s">
        <v>132</v>
      </c>
      <c r="R7" s="17"/>
    </row>
    <row r="8" spans="1:18" s="24" customFormat="1" ht="24.75" customHeight="1">
      <c r="A8" s="22">
        <v>6</v>
      </c>
      <c r="B8" s="22">
        <v>7</v>
      </c>
      <c r="C8" s="53" t="s">
        <v>187</v>
      </c>
      <c r="D8" s="19">
        <v>14044.77</v>
      </c>
      <c r="E8" s="19">
        <v>15274.25</v>
      </c>
      <c r="F8" s="20">
        <f>(D8-E8)/E8</f>
        <v>-8.0493641258981591E-2</v>
      </c>
      <c r="G8" s="21">
        <v>1854</v>
      </c>
      <c r="H8" s="21">
        <v>85</v>
      </c>
      <c r="I8" s="22">
        <f t="shared" si="0"/>
        <v>21.811764705882354</v>
      </c>
      <c r="J8" s="21">
        <v>8</v>
      </c>
      <c r="K8" s="21">
        <v>3</v>
      </c>
      <c r="L8" s="19">
        <v>55852.28</v>
      </c>
      <c r="M8" s="21">
        <v>7507</v>
      </c>
      <c r="N8" s="23">
        <v>46101</v>
      </c>
      <c r="O8" s="29" t="s">
        <v>40</v>
      </c>
      <c r="R8" s="17"/>
    </row>
    <row r="9" spans="1:18" s="24" customFormat="1" ht="24.9" customHeight="1">
      <c r="A9" s="22">
        <v>7</v>
      </c>
      <c r="B9" s="22">
        <v>5</v>
      </c>
      <c r="C9" s="53" t="s">
        <v>135</v>
      </c>
      <c r="D9" s="19">
        <v>9429.67</v>
      </c>
      <c r="E9" s="19">
        <v>25372.03</v>
      </c>
      <c r="F9" s="20">
        <f>(D9-E9)/E9</f>
        <v>-0.62834388892020065</v>
      </c>
      <c r="G9" s="21">
        <v>1543</v>
      </c>
      <c r="H9" s="21">
        <v>73</v>
      </c>
      <c r="I9" s="22">
        <f t="shared" si="0"/>
        <v>21.136986301369863</v>
      </c>
      <c r="J9" s="21" t="s">
        <v>53</v>
      </c>
      <c r="K9" s="21">
        <v>7</v>
      </c>
      <c r="L9" s="19">
        <v>320536.39</v>
      </c>
      <c r="M9" s="21">
        <v>52734</v>
      </c>
      <c r="N9" s="23">
        <v>46073</v>
      </c>
      <c r="O9" s="29" t="s">
        <v>41</v>
      </c>
      <c r="R9" s="17"/>
    </row>
    <row r="10" spans="1:18" s="24" customFormat="1" ht="24.9" customHeight="1">
      <c r="A10" s="22">
        <v>8</v>
      </c>
      <c r="B10" s="22" t="s">
        <v>57</v>
      </c>
      <c r="C10" s="53" t="s">
        <v>238</v>
      </c>
      <c r="D10" s="19">
        <v>8453.5400000000009</v>
      </c>
      <c r="E10" s="19" t="s">
        <v>53</v>
      </c>
      <c r="F10" s="20" t="s">
        <v>53</v>
      </c>
      <c r="G10" s="21">
        <v>1202</v>
      </c>
      <c r="H10" s="21">
        <v>13</v>
      </c>
      <c r="I10" s="22">
        <f t="shared" si="0"/>
        <v>92.461538461538467</v>
      </c>
      <c r="J10" s="21">
        <v>11</v>
      </c>
      <c r="K10" s="21">
        <v>0</v>
      </c>
      <c r="L10" s="19">
        <v>8453.5400000000009</v>
      </c>
      <c r="M10" s="21">
        <v>1202</v>
      </c>
      <c r="N10" s="23" t="s">
        <v>48</v>
      </c>
      <c r="O10" s="29" t="s">
        <v>47</v>
      </c>
      <c r="R10" s="17"/>
    </row>
    <row r="11" spans="1:18" s="24" customFormat="1" ht="24.6" customHeight="1">
      <c r="A11" s="22">
        <v>9</v>
      </c>
      <c r="B11" s="22">
        <v>16</v>
      </c>
      <c r="C11" s="53" t="s">
        <v>134</v>
      </c>
      <c r="D11" s="19">
        <v>8310.4599999999991</v>
      </c>
      <c r="E11" s="19">
        <v>8099.47</v>
      </c>
      <c r="F11" s="20">
        <f>(D11-E11)/E11</f>
        <v>2.6049852644679079E-2</v>
      </c>
      <c r="G11" s="21">
        <v>1054</v>
      </c>
      <c r="H11" s="20" t="s">
        <v>53</v>
      </c>
      <c r="I11" s="20" t="s">
        <v>53</v>
      </c>
      <c r="J11" s="21">
        <v>4</v>
      </c>
      <c r="K11" s="21">
        <v>7</v>
      </c>
      <c r="L11" s="19">
        <v>332020.17999999988</v>
      </c>
      <c r="M11" s="21">
        <v>44461</v>
      </c>
      <c r="N11" s="23">
        <v>46073</v>
      </c>
      <c r="O11" s="29" t="s">
        <v>148</v>
      </c>
      <c r="R11" s="17"/>
    </row>
    <row r="12" spans="1:18" s="24" customFormat="1" ht="24.6" customHeight="1">
      <c r="A12" s="22">
        <v>10</v>
      </c>
      <c r="B12" s="22">
        <v>8</v>
      </c>
      <c r="C12" s="53" t="s">
        <v>213</v>
      </c>
      <c r="D12" s="19">
        <v>7199.36</v>
      </c>
      <c r="E12" s="19">
        <v>13757.38</v>
      </c>
      <c r="F12" s="20">
        <f>(D12-E12)/E12</f>
        <v>-0.47669105600048844</v>
      </c>
      <c r="G12" s="21">
        <v>1216</v>
      </c>
      <c r="H12" s="21">
        <v>87</v>
      </c>
      <c r="I12" s="22">
        <f>G12/H12</f>
        <v>13.977011494252874</v>
      </c>
      <c r="J12" s="21">
        <v>13</v>
      </c>
      <c r="K12" s="21">
        <v>2</v>
      </c>
      <c r="L12" s="19">
        <v>21508.74</v>
      </c>
      <c r="M12" s="21">
        <v>3946</v>
      </c>
      <c r="N12" s="23">
        <v>46108</v>
      </c>
      <c r="O12" s="29" t="s">
        <v>88</v>
      </c>
      <c r="R12" s="17"/>
    </row>
    <row r="13" spans="1:18" s="24" customFormat="1" ht="24.9" customHeight="1">
      <c r="A13" s="22">
        <v>11</v>
      </c>
      <c r="B13" s="22">
        <v>6</v>
      </c>
      <c r="C13" s="53" t="s">
        <v>207</v>
      </c>
      <c r="D13" s="19">
        <v>6720.55</v>
      </c>
      <c r="E13" s="19">
        <v>17921.89</v>
      </c>
      <c r="F13" s="20">
        <f>(D13-E13)/E13</f>
        <v>-0.62500885788273453</v>
      </c>
      <c r="G13" s="21">
        <v>988</v>
      </c>
      <c r="H13" s="21">
        <v>60</v>
      </c>
      <c r="I13" s="22">
        <f>G13/H13</f>
        <v>16.466666666666665</v>
      </c>
      <c r="J13" s="21">
        <v>16</v>
      </c>
      <c r="K13" s="21">
        <v>3</v>
      </c>
      <c r="L13" s="19">
        <v>40424.57</v>
      </c>
      <c r="M13" s="21">
        <v>5655</v>
      </c>
      <c r="N13" s="23">
        <v>46104</v>
      </c>
      <c r="O13" s="29" t="s">
        <v>47</v>
      </c>
      <c r="R13" s="17"/>
    </row>
    <row r="14" spans="1:18" s="24" customFormat="1" ht="24.9" customHeight="1">
      <c r="A14" s="22">
        <v>12</v>
      </c>
      <c r="B14" s="22">
        <v>10</v>
      </c>
      <c r="C14" s="53" t="s">
        <v>212</v>
      </c>
      <c r="D14" s="19">
        <v>6575.33</v>
      </c>
      <c r="E14" s="19">
        <v>9171.89</v>
      </c>
      <c r="F14" s="20">
        <f>(D14-E14)/E14</f>
        <v>-0.28309977550973675</v>
      </c>
      <c r="G14" s="21">
        <v>844</v>
      </c>
      <c r="H14" s="21">
        <v>62</v>
      </c>
      <c r="I14" s="22">
        <f>G14/H14</f>
        <v>13.612903225806452</v>
      </c>
      <c r="J14" s="22" t="s">
        <v>53</v>
      </c>
      <c r="K14" s="21">
        <v>2</v>
      </c>
      <c r="L14" s="19">
        <v>16298.22</v>
      </c>
      <c r="M14" s="21">
        <v>2207</v>
      </c>
      <c r="N14" s="23">
        <v>46108</v>
      </c>
      <c r="O14" s="29" t="s">
        <v>60</v>
      </c>
      <c r="R14" s="17"/>
    </row>
    <row r="15" spans="1:18" s="24" customFormat="1" ht="24.9" customHeight="1">
      <c r="A15" s="22">
        <v>13</v>
      </c>
      <c r="B15" s="22" t="s">
        <v>53</v>
      </c>
      <c r="C15" s="53" t="s">
        <v>236</v>
      </c>
      <c r="D15" s="19">
        <v>5636.85</v>
      </c>
      <c r="E15" s="19" t="s">
        <v>53</v>
      </c>
      <c r="F15" s="20" t="s">
        <v>53</v>
      </c>
      <c r="G15" s="21">
        <v>750</v>
      </c>
      <c r="H15" s="21">
        <v>34</v>
      </c>
      <c r="I15" s="22">
        <f>G15/H15</f>
        <v>22.058823529411764</v>
      </c>
      <c r="J15" s="21">
        <v>8</v>
      </c>
      <c r="K15" s="21" t="s">
        <v>53</v>
      </c>
      <c r="L15" s="19">
        <v>23034.54</v>
      </c>
      <c r="M15" s="21">
        <v>3130</v>
      </c>
      <c r="N15" s="23">
        <v>46104</v>
      </c>
      <c r="O15" s="29" t="s">
        <v>47</v>
      </c>
      <c r="R15" s="17"/>
    </row>
    <row r="16" spans="1:18" s="24" customFormat="1" ht="24.6" customHeight="1">
      <c r="A16" s="22">
        <v>14</v>
      </c>
      <c r="B16" s="22" t="s">
        <v>51</v>
      </c>
      <c r="C16" s="53" t="s">
        <v>234</v>
      </c>
      <c r="D16" s="19">
        <v>5612.06</v>
      </c>
      <c r="E16" s="19" t="s">
        <v>53</v>
      </c>
      <c r="F16" s="20" t="s">
        <v>53</v>
      </c>
      <c r="G16" s="21">
        <v>901</v>
      </c>
      <c r="H16" s="21">
        <v>80</v>
      </c>
      <c r="I16" s="22" t="s">
        <v>15</v>
      </c>
      <c r="J16" s="21">
        <v>15</v>
      </c>
      <c r="K16" s="21">
        <v>1</v>
      </c>
      <c r="L16" s="19">
        <v>5612.06</v>
      </c>
      <c r="M16" s="21">
        <v>901</v>
      </c>
      <c r="N16" s="23">
        <v>46115</v>
      </c>
      <c r="O16" s="29" t="s">
        <v>49</v>
      </c>
      <c r="R16" s="17"/>
    </row>
    <row r="17" spans="1:19" s="26" customFormat="1" ht="24.9" customHeight="1">
      <c r="A17" s="22">
        <v>15</v>
      </c>
      <c r="B17" s="22">
        <v>12</v>
      </c>
      <c r="C17" s="53" t="s">
        <v>382</v>
      </c>
      <c r="D17" s="19">
        <v>4099.55</v>
      </c>
      <c r="E17" s="19">
        <v>6035.26</v>
      </c>
      <c r="F17" s="20">
        <f t="shared" ref="F17:F22" si="1">(D17-E17)/E17</f>
        <v>-0.32073348952654895</v>
      </c>
      <c r="G17" s="21">
        <v>534</v>
      </c>
      <c r="H17" s="21">
        <v>29</v>
      </c>
      <c r="I17" s="22">
        <f>G17/H17</f>
        <v>18.413793103448278</v>
      </c>
      <c r="J17" s="21">
        <v>11</v>
      </c>
      <c r="K17" s="21">
        <v>3</v>
      </c>
      <c r="L17" s="19">
        <v>24703.119999999999</v>
      </c>
      <c r="M17" s="21">
        <v>3284</v>
      </c>
      <c r="N17" s="23">
        <v>46104</v>
      </c>
      <c r="O17" s="29" t="s">
        <v>47</v>
      </c>
      <c r="R17" s="17"/>
      <c r="S17" s="24"/>
    </row>
    <row r="18" spans="1:19" s="26" customFormat="1" ht="24.6" customHeight="1">
      <c r="A18" s="22">
        <v>16</v>
      </c>
      <c r="B18" s="22">
        <v>15</v>
      </c>
      <c r="C18" s="53" t="s">
        <v>164</v>
      </c>
      <c r="D18" s="19">
        <v>2439.1999999999998</v>
      </c>
      <c r="E18" s="19">
        <v>3133.7</v>
      </c>
      <c r="F18" s="20">
        <f t="shared" si="1"/>
        <v>-0.22162300156364681</v>
      </c>
      <c r="G18" s="21">
        <v>308</v>
      </c>
      <c r="H18" s="21">
        <v>11</v>
      </c>
      <c r="I18" s="22">
        <f>G18/H18</f>
        <v>28</v>
      </c>
      <c r="J18" s="21">
        <v>2</v>
      </c>
      <c r="K18" s="21">
        <v>6</v>
      </c>
      <c r="L18" s="19">
        <v>121519.51</v>
      </c>
      <c r="M18" s="21">
        <v>15288</v>
      </c>
      <c r="N18" s="23">
        <v>46080</v>
      </c>
      <c r="O18" s="29" t="s">
        <v>308</v>
      </c>
    </row>
    <row r="19" spans="1:19" s="26" customFormat="1" ht="24.75" customHeight="1">
      <c r="A19" s="22">
        <v>17</v>
      </c>
      <c r="B19" s="22">
        <v>14</v>
      </c>
      <c r="C19" s="53" t="s">
        <v>125</v>
      </c>
      <c r="D19" s="19">
        <v>2191.17</v>
      </c>
      <c r="E19" s="19">
        <v>3591.55</v>
      </c>
      <c r="F19" s="20">
        <f t="shared" si="1"/>
        <v>-0.38990964903732372</v>
      </c>
      <c r="G19" s="21">
        <v>297</v>
      </c>
      <c r="H19" s="21">
        <v>14</v>
      </c>
      <c r="I19" s="22">
        <f>G19/H19</f>
        <v>21.214285714285715</v>
      </c>
      <c r="J19" s="21" t="s">
        <v>53</v>
      </c>
      <c r="K19" s="21">
        <v>8</v>
      </c>
      <c r="L19" s="19">
        <v>519540.34</v>
      </c>
      <c r="M19" s="21">
        <v>61466</v>
      </c>
      <c r="N19" s="23">
        <v>46066</v>
      </c>
      <c r="O19" s="29" t="s">
        <v>60</v>
      </c>
    </row>
    <row r="20" spans="1:19" s="26" customFormat="1" ht="24.75" customHeight="1">
      <c r="A20" s="22">
        <v>18</v>
      </c>
      <c r="B20" s="22">
        <v>11</v>
      </c>
      <c r="C20" s="53" t="s">
        <v>186</v>
      </c>
      <c r="D20" s="19">
        <v>1638.36</v>
      </c>
      <c r="E20" s="19">
        <v>8177.55</v>
      </c>
      <c r="F20" s="20">
        <f t="shared" si="1"/>
        <v>-0.79965148485793425</v>
      </c>
      <c r="G20" s="21">
        <v>270</v>
      </c>
      <c r="H20" s="21">
        <v>31</v>
      </c>
      <c r="I20" s="22">
        <f>G20/H20</f>
        <v>8.7096774193548381</v>
      </c>
      <c r="J20" s="21" t="s">
        <v>53</v>
      </c>
      <c r="K20" s="21">
        <v>3</v>
      </c>
      <c r="L20" s="19">
        <v>20316.23</v>
      </c>
      <c r="M20" s="21">
        <v>3687</v>
      </c>
      <c r="N20" s="23">
        <v>46101</v>
      </c>
      <c r="O20" s="29" t="s">
        <v>44</v>
      </c>
    </row>
    <row r="21" spans="1:19" s="26" customFormat="1" ht="24.6" customHeight="1">
      <c r="A21" s="22">
        <v>19</v>
      </c>
      <c r="B21" s="22">
        <v>13</v>
      </c>
      <c r="C21" s="53" t="s">
        <v>295</v>
      </c>
      <c r="D21" s="19">
        <v>1466.39</v>
      </c>
      <c r="E21" s="19">
        <v>4387.62</v>
      </c>
      <c r="F21" s="20">
        <f t="shared" si="1"/>
        <v>-0.66578919778832246</v>
      </c>
      <c r="G21" s="21">
        <v>179</v>
      </c>
      <c r="H21" s="21">
        <v>14</v>
      </c>
      <c r="I21" s="22">
        <f>G21/H21</f>
        <v>12.785714285714286</v>
      </c>
      <c r="J21" s="21">
        <v>5</v>
      </c>
      <c r="K21" s="21">
        <v>3</v>
      </c>
      <c r="L21" s="19">
        <v>8714.75</v>
      </c>
      <c r="M21" s="21">
        <v>1129</v>
      </c>
      <c r="N21" s="23">
        <v>46104</v>
      </c>
      <c r="O21" s="29" t="s">
        <v>47</v>
      </c>
    </row>
    <row r="22" spans="1:19" s="26" customFormat="1" ht="24.75" customHeight="1">
      <c r="A22" s="22">
        <v>20</v>
      </c>
      <c r="B22" s="22">
        <v>9</v>
      </c>
      <c r="C22" s="53" t="s">
        <v>190</v>
      </c>
      <c r="D22" s="19">
        <v>1244</v>
      </c>
      <c r="E22" s="19">
        <v>9954</v>
      </c>
      <c r="F22" s="20">
        <f t="shared" si="1"/>
        <v>-0.87502511553144469</v>
      </c>
      <c r="G22" s="21">
        <v>227</v>
      </c>
      <c r="H22" s="22" t="s">
        <v>53</v>
      </c>
      <c r="I22" s="22" t="s">
        <v>53</v>
      </c>
      <c r="J22" s="21">
        <v>5</v>
      </c>
      <c r="K22" s="21">
        <v>3</v>
      </c>
      <c r="L22" s="19">
        <v>21219</v>
      </c>
      <c r="M22" s="21">
        <v>3977</v>
      </c>
      <c r="N22" s="23">
        <v>46101</v>
      </c>
      <c r="O22" s="29" t="s">
        <v>46</v>
      </c>
    </row>
    <row r="23" spans="1:19" s="26" customFormat="1" ht="24.9" customHeight="1">
      <c r="A23" s="22">
        <v>21</v>
      </c>
      <c r="B23" s="22" t="s">
        <v>53</v>
      </c>
      <c r="C23" s="53" t="s">
        <v>16</v>
      </c>
      <c r="D23" s="19">
        <v>1068.27</v>
      </c>
      <c r="E23" s="19" t="s">
        <v>53</v>
      </c>
      <c r="F23" s="20" t="s">
        <v>53</v>
      </c>
      <c r="G23" s="21">
        <v>117</v>
      </c>
      <c r="H23" s="21">
        <v>7</v>
      </c>
      <c r="I23" s="22">
        <f>G23/H23</f>
        <v>16.714285714285715</v>
      </c>
      <c r="J23" s="21">
        <v>1</v>
      </c>
      <c r="K23" s="21" t="s">
        <v>53</v>
      </c>
      <c r="L23" s="19">
        <v>2036730.71</v>
      </c>
      <c r="M23" s="21">
        <v>224180</v>
      </c>
      <c r="N23" s="23">
        <v>46010</v>
      </c>
      <c r="O23" s="29" t="s">
        <v>40</v>
      </c>
    </row>
    <row r="24" spans="1:19" s="26" customFormat="1" ht="24.9" customHeight="1">
      <c r="A24" s="22">
        <v>22</v>
      </c>
      <c r="B24" s="22">
        <v>17</v>
      </c>
      <c r="C24" s="53" t="s">
        <v>198</v>
      </c>
      <c r="D24" s="19">
        <v>732.32</v>
      </c>
      <c r="E24" s="19">
        <v>2323.13</v>
      </c>
      <c r="F24" s="20">
        <f>(D24-E24)/E24</f>
        <v>-0.68477011617946471</v>
      </c>
      <c r="G24" s="21">
        <v>92</v>
      </c>
      <c r="H24" s="21">
        <v>7</v>
      </c>
      <c r="I24" s="22">
        <f>G24/H24</f>
        <v>13.142857142857142</v>
      </c>
      <c r="J24" s="21">
        <v>3</v>
      </c>
      <c r="K24" s="21">
        <v>3</v>
      </c>
      <c r="L24" s="19">
        <v>4826.59</v>
      </c>
      <c r="M24" s="21">
        <v>678</v>
      </c>
      <c r="N24" s="23">
        <v>46104</v>
      </c>
      <c r="O24" s="29" t="s">
        <v>47</v>
      </c>
    </row>
    <row r="25" spans="1:19" s="26" customFormat="1" ht="24.6" customHeight="1">
      <c r="A25" s="22">
        <v>23</v>
      </c>
      <c r="B25" s="22">
        <v>25</v>
      </c>
      <c r="C25" s="53" t="s">
        <v>78</v>
      </c>
      <c r="D25" s="27">
        <v>712.72</v>
      </c>
      <c r="E25" s="19">
        <v>676.95</v>
      </c>
      <c r="F25" s="20">
        <f>(D25-E25)/E25</f>
        <v>5.2839943865868939E-2</v>
      </c>
      <c r="G25" s="28">
        <v>101</v>
      </c>
      <c r="H25" s="28">
        <v>4</v>
      </c>
      <c r="I25" s="22">
        <f>G25/H25</f>
        <v>25.25</v>
      </c>
      <c r="J25" s="21">
        <v>2</v>
      </c>
      <c r="K25" s="21">
        <v>12</v>
      </c>
      <c r="L25" s="27">
        <v>151869.26999999999</v>
      </c>
      <c r="M25" s="28">
        <v>21038</v>
      </c>
      <c r="N25" s="23">
        <v>46038</v>
      </c>
      <c r="O25" s="29" t="s">
        <v>47</v>
      </c>
    </row>
    <row r="26" spans="1:19" s="26" customFormat="1" ht="24.6" customHeight="1">
      <c r="A26" s="22">
        <v>24</v>
      </c>
      <c r="B26" s="22">
        <v>23</v>
      </c>
      <c r="C26" s="53" t="s">
        <v>196</v>
      </c>
      <c r="D26" s="19">
        <v>436.15</v>
      </c>
      <c r="E26" s="19">
        <v>959.16</v>
      </c>
      <c r="F26" s="20">
        <f>(D26-E26)/E26</f>
        <v>-0.54527920263563956</v>
      </c>
      <c r="G26" s="21">
        <v>53</v>
      </c>
      <c r="H26" s="21">
        <v>6</v>
      </c>
      <c r="I26" s="22">
        <f>G26/H26</f>
        <v>8.8333333333333339</v>
      </c>
      <c r="J26" s="21">
        <v>3</v>
      </c>
      <c r="K26" s="21">
        <v>3</v>
      </c>
      <c r="L26" s="19">
        <v>3180.9</v>
      </c>
      <c r="M26" s="21">
        <v>465</v>
      </c>
      <c r="N26" s="23">
        <v>46104</v>
      </c>
      <c r="O26" s="29" t="s">
        <v>47</v>
      </c>
    </row>
    <row r="27" spans="1:19" s="26" customFormat="1" ht="24.9" customHeight="1">
      <c r="A27" s="22">
        <v>25</v>
      </c>
      <c r="B27" s="21" t="s">
        <v>53</v>
      </c>
      <c r="C27" s="53" t="s">
        <v>113</v>
      </c>
      <c r="D27" s="19">
        <v>424</v>
      </c>
      <c r="E27" s="20" t="s">
        <v>53</v>
      </c>
      <c r="F27" s="20" t="s">
        <v>53</v>
      </c>
      <c r="G27" s="21">
        <v>106</v>
      </c>
      <c r="H27" s="21" t="s">
        <v>53</v>
      </c>
      <c r="I27" s="22" t="s">
        <v>53</v>
      </c>
      <c r="J27" s="21">
        <v>1</v>
      </c>
      <c r="K27" s="21" t="s">
        <v>53</v>
      </c>
      <c r="L27" s="19">
        <v>23152</v>
      </c>
      <c r="M27" s="21">
        <v>4222</v>
      </c>
      <c r="N27" s="23">
        <v>46052</v>
      </c>
      <c r="O27" s="29" t="s">
        <v>46</v>
      </c>
    </row>
    <row r="28" spans="1:19" s="26" customFormat="1" ht="24.9" customHeight="1">
      <c r="A28" s="22">
        <v>26</v>
      </c>
      <c r="B28" s="22">
        <v>18</v>
      </c>
      <c r="C28" s="53" t="s">
        <v>197</v>
      </c>
      <c r="D28" s="19">
        <v>403.13</v>
      </c>
      <c r="E28" s="19">
        <v>1583.31</v>
      </c>
      <c r="F28" s="20">
        <f>(D28-E28)/E28</f>
        <v>-0.74538782676797333</v>
      </c>
      <c r="G28" s="21">
        <v>58</v>
      </c>
      <c r="H28" s="21">
        <v>7</v>
      </c>
      <c r="I28" s="22">
        <f t="shared" ref="I28:I35" si="2">G28/H28</f>
        <v>8.2857142857142865</v>
      </c>
      <c r="J28" s="21">
        <v>5</v>
      </c>
      <c r="K28" s="21">
        <v>3</v>
      </c>
      <c r="L28" s="19">
        <v>3609.88</v>
      </c>
      <c r="M28" s="21">
        <v>554</v>
      </c>
      <c r="N28" s="23">
        <v>46104</v>
      </c>
      <c r="O28" s="29" t="s">
        <v>47</v>
      </c>
    </row>
    <row r="29" spans="1:19" s="26" customFormat="1" ht="24.9" customHeight="1">
      <c r="A29" s="22">
        <v>27</v>
      </c>
      <c r="B29" s="22">
        <v>28</v>
      </c>
      <c r="C29" s="53" t="s">
        <v>223</v>
      </c>
      <c r="D29" s="19">
        <v>381.48</v>
      </c>
      <c r="E29" s="19">
        <v>524.02</v>
      </c>
      <c r="F29" s="20">
        <f>(D29-E29)/E29</f>
        <v>-0.27201251860615999</v>
      </c>
      <c r="G29" s="21">
        <v>64</v>
      </c>
      <c r="H29" s="21">
        <v>5</v>
      </c>
      <c r="I29" s="22">
        <f t="shared" si="2"/>
        <v>12.8</v>
      </c>
      <c r="J29" s="21">
        <v>4</v>
      </c>
      <c r="K29" s="21">
        <v>3</v>
      </c>
      <c r="L29" s="19">
        <v>1531.67</v>
      </c>
      <c r="M29" s="21">
        <v>225</v>
      </c>
      <c r="N29" s="23">
        <v>46104</v>
      </c>
      <c r="O29" s="29" t="s">
        <v>47</v>
      </c>
    </row>
    <row r="30" spans="1:19" s="26" customFormat="1" ht="24.9" customHeight="1">
      <c r="A30" s="22">
        <v>28</v>
      </c>
      <c r="B30" s="22" t="s">
        <v>53</v>
      </c>
      <c r="C30" s="53" t="s">
        <v>237</v>
      </c>
      <c r="D30" s="19">
        <v>379.67</v>
      </c>
      <c r="E30" s="19" t="s">
        <v>53</v>
      </c>
      <c r="F30" s="20" t="s">
        <v>53</v>
      </c>
      <c r="G30" s="21">
        <v>50</v>
      </c>
      <c r="H30" s="21">
        <v>6</v>
      </c>
      <c r="I30" s="22">
        <f t="shared" si="2"/>
        <v>8.3333333333333339</v>
      </c>
      <c r="J30" s="21">
        <v>4</v>
      </c>
      <c r="K30" s="21" t="s">
        <v>53</v>
      </c>
      <c r="L30" s="19">
        <v>2992.05</v>
      </c>
      <c r="M30" s="21">
        <v>388</v>
      </c>
      <c r="N30" s="23">
        <v>46104</v>
      </c>
      <c r="O30" s="29" t="s">
        <v>47</v>
      </c>
    </row>
    <row r="31" spans="1:19" s="26" customFormat="1" ht="24.9" customHeight="1">
      <c r="A31" s="22">
        <v>29</v>
      </c>
      <c r="B31" s="22">
        <v>19</v>
      </c>
      <c r="C31" s="53" t="s">
        <v>239</v>
      </c>
      <c r="D31" s="19">
        <v>364.35</v>
      </c>
      <c r="E31" s="19">
        <v>1170</v>
      </c>
      <c r="F31" s="20">
        <f>(D31-E31)/E31</f>
        <v>-0.68858974358974356</v>
      </c>
      <c r="G31" s="21">
        <v>98</v>
      </c>
      <c r="H31" s="21">
        <v>1</v>
      </c>
      <c r="I31" s="22">
        <f t="shared" si="2"/>
        <v>98</v>
      </c>
      <c r="J31" s="21" t="s">
        <v>53</v>
      </c>
      <c r="K31" s="21" t="s">
        <v>53</v>
      </c>
      <c r="L31" s="19">
        <v>198168.49</v>
      </c>
      <c r="M31" s="21">
        <v>49512</v>
      </c>
      <c r="N31" s="23">
        <v>44659</v>
      </c>
      <c r="O31" s="29" t="s">
        <v>44</v>
      </c>
    </row>
    <row r="32" spans="1:19" s="26" customFormat="1" ht="24.6" customHeight="1">
      <c r="A32" s="22">
        <v>30</v>
      </c>
      <c r="B32" s="22">
        <v>30</v>
      </c>
      <c r="C32" s="53" t="s">
        <v>195</v>
      </c>
      <c r="D32" s="19">
        <v>341.7</v>
      </c>
      <c r="E32" s="19">
        <v>350.25</v>
      </c>
      <c r="F32" s="20">
        <f>(D32-E32)/E32</f>
        <v>-2.4411134903640289E-2</v>
      </c>
      <c r="G32" s="21">
        <v>41</v>
      </c>
      <c r="H32" s="21">
        <v>4</v>
      </c>
      <c r="I32" s="22">
        <f t="shared" si="2"/>
        <v>10.25</v>
      </c>
      <c r="J32" s="21">
        <v>3</v>
      </c>
      <c r="K32" s="21">
        <v>3</v>
      </c>
      <c r="L32" s="19">
        <v>1466.25</v>
      </c>
      <c r="M32" s="21">
        <v>210</v>
      </c>
      <c r="N32" s="23">
        <v>46104</v>
      </c>
      <c r="O32" s="29" t="s">
        <v>47</v>
      </c>
    </row>
    <row r="33" spans="1:15" s="26" customFormat="1" ht="24.9" customHeight="1">
      <c r="A33" s="22">
        <v>31</v>
      </c>
      <c r="B33" s="22" t="s">
        <v>53</v>
      </c>
      <c r="C33" s="53" t="s">
        <v>240</v>
      </c>
      <c r="D33" s="19">
        <v>337.27</v>
      </c>
      <c r="E33" s="19" t="s">
        <v>53</v>
      </c>
      <c r="F33" s="20" t="s">
        <v>53</v>
      </c>
      <c r="G33" s="21">
        <v>87</v>
      </c>
      <c r="H33" s="21">
        <v>2</v>
      </c>
      <c r="I33" s="22">
        <f t="shared" si="2"/>
        <v>43.5</v>
      </c>
      <c r="J33" s="21" t="s">
        <v>53</v>
      </c>
      <c r="K33" s="21" t="s">
        <v>53</v>
      </c>
      <c r="L33" s="19">
        <v>30795.02</v>
      </c>
      <c r="M33" s="21">
        <v>5564</v>
      </c>
      <c r="N33" s="23">
        <v>45359</v>
      </c>
      <c r="O33" s="29" t="s">
        <v>44</v>
      </c>
    </row>
    <row r="34" spans="1:15" s="26" customFormat="1" ht="24.9" customHeight="1">
      <c r="A34" s="22">
        <v>32</v>
      </c>
      <c r="B34" s="22">
        <v>39</v>
      </c>
      <c r="C34" s="53" t="s">
        <v>230</v>
      </c>
      <c r="D34" s="19">
        <v>316.7</v>
      </c>
      <c r="E34" s="19">
        <v>124</v>
      </c>
      <c r="F34" s="20">
        <f>(D34-E34)/E34</f>
        <v>1.5540322580645161</v>
      </c>
      <c r="G34" s="21">
        <v>46</v>
      </c>
      <c r="H34" s="21">
        <v>3</v>
      </c>
      <c r="I34" s="22">
        <f t="shared" si="2"/>
        <v>15.333333333333334</v>
      </c>
      <c r="J34" s="21">
        <v>1</v>
      </c>
      <c r="K34" s="21">
        <v>3</v>
      </c>
      <c r="L34" s="19">
        <v>1005.44</v>
      </c>
      <c r="M34" s="21">
        <v>151</v>
      </c>
      <c r="N34" s="23">
        <v>46104</v>
      </c>
      <c r="O34" s="29" t="s">
        <v>47</v>
      </c>
    </row>
    <row r="35" spans="1:15" s="26" customFormat="1" ht="24.6" customHeight="1">
      <c r="A35" s="22">
        <v>33</v>
      </c>
      <c r="B35" s="22">
        <v>20</v>
      </c>
      <c r="C35" s="53" t="s">
        <v>209</v>
      </c>
      <c r="D35" s="19">
        <v>291.95</v>
      </c>
      <c r="E35" s="19">
        <v>1164.79</v>
      </c>
      <c r="F35" s="20">
        <f>(D35-E35)/E35</f>
        <v>-0.74935396079980077</v>
      </c>
      <c r="G35" s="21">
        <v>38</v>
      </c>
      <c r="H35" s="21">
        <v>7</v>
      </c>
      <c r="I35" s="22">
        <f t="shared" si="2"/>
        <v>5.4285714285714288</v>
      </c>
      <c r="J35" s="21">
        <v>4</v>
      </c>
      <c r="K35" s="21">
        <v>3</v>
      </c>
      <c r="L35" s="19">
        <v>2863.14</v>
      </c>
      <c r="M35" s="21">
        <v>402</v>
      </c>
      <c r="N35" s="23">
        <v>46104</v>
      </c>
      <c r="O35" s="29" t="s">
        <v>47</v>
      </c>
    </row>
    <row r="36" spans="1:15" s="26" customFormat="1" ht="24.9" customHeight="1">
      <c r="A36" s="22">
        <v>34</v>
      </c>
      <c r="B36" s="22" t="s">
        <v>53</v>
      </c>
      <c r="C36" s="53" t="s">
        <v>233</v>
      </c>
      <c r="D36" s="19">
        <v>273</v>
      </c>
      <c r="E36" s="19" t="s">
        <v>53</v>
      </c>
      <c r="F36" s="20" t="s">
        <v>53</v>
      </c>
      <c r="G36" s="21">
        <v>68</v>
      </c>
      <c r="H36" s="21" t="s">
        <v>53</v>
      </c>
      <c r="I36" s="22" t="s">
        <v>53</v>
      </c>
      <c r="J36" s="21">
        <v>1</v>
      </c>
      <c r="K36" s="21" t="s">
        <v>53</v>
      </c>
      <c r="L36" s="19">
        <v>26850</v>
      </c>
      <c r="M36" s="21">
        <v>5563</v>
      </c>
      <c r="N36" s="23">
        <v>45394</v>
      </c>
      <c r="O36" s="29" t="s">
        <v>46</v>
      </c>
    </row>
    <row r="37" spans="1:15" s="26" customFormat="1" ht="24.6" customHeight="1">
      <c r="A37" s="22">
        <v>35</v>
      </c>
      <c r="B37" s="22">
        <v>32</v>
      </c>
      <c r="C37" s="53" t="s">
        <v>220</v>
      </c>
      <c r="D37" s="19">
        <v>255</v>
      </c>
      <c r="E37" s="19">
        <v>211.8</v>
      </c>
      <c r="F37" s="20">
        <f>(D37-E37)/E37</f>
        <v>0.20396600566572232</v>
      </c>
      <c r="G37" s="21">
        <v>51</v>
      </c>
      <c r="H37" s="21">
        <v>1</v>
      </c>
      <c r="I37" s="22">
        <f t="shared" ref="I37:I45" si="3">G37/H37</f>
        <v>51</v>
      </c>
      <c r="J37" s="21">
        <v>1</v>
      </c>
      <c r="K37" s="21" t="s">
        <v>53</v>
      </c>
      <c r="L37" s="19">
        <v>209383.21</v>
      </c>
      <c r="M37" s="21">
        <v>32140</v>
      </c>
      <c r="N37" s="23">
        <v>45740</v>
      </c>
      <c r="O37" s="29" t="s">
        <v>47</v>
      </c>
    </row>
    <row r="38" spans="1:15" s="26" customFormat="1" ht="24.9" customHeight="1">
      <c r="A38" s="22">
        <v>36</v>
      </c>
      <c r="B38" s="20" t="s">
        <v>53</v>
      </c>
      <c r="C38" s="53" t="s">
        <v>153</v>
      </c>
      <c r="D38" s="19">
        <v>207</v>
      </c>
      <c r="E38" s="20" t="s">
        <v>53</v>
      </c>
      <c r="F38" s="20" t="s">
        <v>53</v>
      </c>
      <c r="G38" s="21">
        <v>35</v>
      </c>
      <c r="H38" s="21">
        <v>1</v>
      </c>
      <c r="I38" s="22">
        <f t="shared" si="3"/>
        <v>35</v>
      </c>
      <c r="J38" s="21">
        <v>1</v>
      </c>
      <c r="K38" s="21" t="s">
        <v>53</v>
      </c>
      <c r="L38" s="19">
        <v>8093.92</v>
      </c>
      <c r="M38" s="21">
        <v>1147</v>
      </c>
      <c r="N38" s="23">
        <v>46073</v>
      </c>
      <c r="O38" s="29" t="s">
        <v>90</v>
      </c>
    </row>
    <row r="39" spans="1:15" s="26" customFormat="1" ht="24.9" customHeight="1">
      <c r="A39" s="22">
        <v>37</v>
      </c>
      <c r="B39" s="22" t="s">
        <v>53</v>
      </c>
      <c r="C39" s="53" t="s">
        <v>181</v>
      </c>
      <c r="D39" s="19">
        <v>180</v>
      </c>
      <c r="E39" s="19" t="s">
        <v>53</v>
      </c>
      <c r="F39" s="20" t="s">
        <v>53</v>
      </c>
      <c r="G39" s="21">
        <v>31</v>
      </c>
      <c r="H39" s="21">
        <v>1</v>
      </c>
      <c r="I39" s="22">
        <f t="shared" si="3"/>
        <v>31</v>
      </c>
      <c r="J39" s="21">
        <v>1</v>
      </c>
      <c r="K39" s="21" t="s">
        <v>53</v>
      </c>
      <c r="L39" s="19">
        <v>9231.8799999999992</v>
      </c>
      <c r="M39" s="21">
        <v>1369</v>
      </c>
      <c r="N39" s="23">
        <v>46094</v>
      </c>
      <c r="O39" s="29" t="s">
        <v>163</v>
      </c>
    </row>
    <row r="40" spans="1:15" s="26" customFormat="1" ht="24.9" customHeight="1">
      <c r="A40" s="22">
        <v>38</v>
      </c>
      <c r="B40" s="22">
        <v>45</v>
      </c>
      <c r="C40" s="53" t="s">
        <v>211</v>
      </c>
      <c r="D40" s="19">
        <v>174.4</v>
      </c>
      <c r="E40" s="19">
        <v>69.2</v>
      </c>
      <c r="F40" s="20">
        <f>(D40-E40)/E40</f>
        <v>1.5202312138728324</v>
      </c>
      <c r="G40" s="21">
        <v>25</v>
      </c>
      <c r="H40" s="21">
        <v>2</v>
      </c>
      <c r="I40" s="22">
        <f t="shared" si="3"/>
        <v>12.5</v>
      </c>
      <c r="J40" s="21">
        <v>2</v>
      </c>
      <c r="K40" s="21">
        <v>3</v>
      </c>
      <c r="L40" s="19">
        <v>574.5</v>
      </c>
      <c r="M40" s="21">
        <v>86</v>
      </c>
      <c r="N40" s="23">
        <v>46104</v>
      </c>
      <c r="O40" s="29" t="s">
        <v>47</v>
      </c>
    </row>
    <row r="41" spans="1:15" s="26" customFormat="1" ht="24.9" customHeight="1">
      <c r="A41" s="22">
        <v>39</v>
      </c>
      <c r="B41" s="22">
        <v>22</v>
      </c>
      <c r="C41" s="53" t="s">
        <v>162</v>
      </c>
      <c r="D41" s="19">
        <v>158.76</v>
      </c>
      <c r="E41" s="19">
        <v>1038.0899999999999</v>
      </c>
      <c r="F41" s="20">
        <f>(D41-E41)/E41</f>
        <v>-0.84706528335693432</v>
      </c>
      <c r="G41" s="21">
        <v>29</v>
      </c>
      <c r="H41" s="21">
        <v>2</v>
      </c>
      <c r="I41" s="22">
        <f t="shared" si="3"/>
        <v>14.5</v>
      </c>
      <c r="J41" s="21">
        <v>2</v>
      </c>
      <c r="K41" s="21">
        <v>6</v>
      </c>
      <c r="L41" s="19">
        <v>30161.7</v>
      </c>
      <c r="M41" s="21">
        <v>5123</v>
      </c>
      <c r="N41" s="23">
        <v>46080</v>
      </c>
      <c r="O41" s="29" t="s">
        <v>163</v>
      </c>
    </row>
    <row r="42" spans="1:15" s="26" customFormat="1" ht="24.9" customHeight="1">
      <c r="A42" s="22">
        <v>40</v>
      </c>
      <c r="B42" s="22">
        <v>35</v>
      </c>
      <c r="C42" s="53" t="s">
        <v>227</v>
      </c>
      <c r="D42" s="19">
        <v>115.6</v>
      </c>
      <c r="E42" s="19">
        <v>184.5</v>
      </c>
      <c r="F42" s="20">
        <f>(D42-E42)/E42</f>
        <v>-0.37344173441734418</v>
      </c>
      <c r="G42" s="21">
        <v>22</v>
      </c>
      <c r="H42" s="21">
        <v>4</v>
      </c>
      <c r="I42" s="22">
        <f t="shared" si="3"/>
        <v>5.5</v>
      </c>
      <c r="J42" s="21">
        <v>3</v>
      </c>
      <c r="K42" s="21">
        <v>1</v>
      </c>
      <c r="L42" s="19">
        <v>968.9</v>
      </c>
      <c r="M42" s="21">
        <v>137</v>
      </c>
      <c r="N42" s="23">
        <v>46108</v>
      </c>
      <c r="O42" s="29" t="s">
        <v>228</v>
      </c>
    </row>
    <row r="43" spans="1:15" ht="24.9" customHeight="1">
      <c r="A43" s="22">
        <v>41</v>
      </c>
      <c r="B43" s="22">
        <v>38</v>
      </c>
      <c r="C43" s="53" t="s">
        <v>86</v>
      </c>
      <c r="D43" s="27">
        <v>102.52</v>
      </c>
      <c r="E43" s="19">
        <v>135.16999999999999</v>
      </c>
      <c r="F43" s="20">
        <f>(D43-E43)/E43</f>
        <v>-0.24154768069837979</v>
      </c>
      <c r="G43" s="28">
        <v>20</v>
      </c>
      <c r="H43" s="21">
        <v>1</v>
      </c>
      <c r="I43" s="22">
        <f t="shared" si="3"/>
        <v>20</v>
      </c>
      <c r="J43" s="21">
        <v>1</v>
      </c>
      <c r="K43" s="21">
        <v>12</v>
      </c>
      <c r="L43" s="27">
        <v>40337.57</v>
      </c>
      <c r="M43" s="28">
        <v>6379</v>
      </c>
      <c r="N43" s="23">
        <v>46038</v>
      </c>
      <c r="O43" s="29" t="s">
        <v>215</v>
      </c>
    </row>
    <row r="44" spans="1:15" ht="24.9" customHeight="1">
      <c r="A44" s="22">
        <v>42</v>
      </c>
      <c r="B44" s="22" t="s">
        <v>53</v>
      </c>
      <c r="C44" s="53" t="s">
        <v>200</v>
      </c>
      <c r="D44" s="19">
        <v>67.400000000000006</v>
      </c>
      <c r="E44" s="19" t="s">
        <v>53</v>
      </c>
      <c r="F44" s="20" t="s">
        <v>53</v>
      </c>
      <c r="G44" s="21">
        <v>10</v>
      </c>
      <c r="H44" s="21">
        <v>2</v>
      </c>
      <c r="I44" s="22">
        <f t="shared" si="3"/>
        <v>5</v>
      </c>
      <c r="J44" s="21">
        <v>1</v>
      </c>
      <c r="K44" s="21" t="s">
        <v>53</v>
      </c>
      <c r="L44" s="19">
        <v>67.400000000000006</v>
      </c>
      <c r="M44" s="21">
        <v>10</v>
      </c>
      <c r="N44" s="23">
        <v>46104</v>
      </c>
      <c r="O44" s="29" t="s">
        <v>235</v>
      </c>
    </row>
    <row r="45" spans="1:15" ht="24.9" customHeight="1">
      <c r="A45" s="22">
        <v>43</v>
      </c>
      <c r="B45" s="22">
        <v>44</v>
      </c>
      <c r="C45" s="53" t="s">
        <v>202</v>
      </c>
      <c r="D45" s="19">
        <v>58.05</v>
      </c>
      <c r="E45" s="19">
        <v>81.5</v>
      </c>
      <c r="F45" s="20">
        <f>(D45-E45)/E45</f>
        <v>-0.28773006134969331</v>
      </c>
      <c r="G45" s="21">
        <v>9</v>
      </c>
      <c r="H45" s="21">
        <v>1</v>
      </c>
      <c r="I45" s="22">
        <f t="shared" si="3"/>
        <v>9</v>
      </c>
      <c r="J45" s="21">
        <v>1</v>
      </c>
      <c r="K45" s="21">
        <v>3</v>
      </c>
      <c r="L45" s="19">
        <v>373.6</v>
      </c>
      <c r="M45" s="21">
        <v>71</v>
      </c>
      <c r="N45" s="23">
        <v>46104</v>
      </c>
      <c r="O45" s="29" t="s">
        <v>47</v>
      </c>
    </row>
    <row r="46" spans="1:15" s="26" customFormat="1" ht="24.9" customHeight="1">
      <c r="A46" s="22">
        <v>44</v>
      </c>
      <c r="B46" s="22" t="s">
        <v>53</v>
      </c>
      <c r="C46" s="53" t="s">
        <v>37</v>
      </c>
      <c r="D46" s="19">
        <v>50</v>
      </c>
      <c r="E46" s="19" t="s">
        <v>53</v>
      </c>
      <c r="F46" s="20" t="s">
        <v>53</v>
      </c>
      <c r="G46" s="21">
        <v>10</v>
      </c>
      <c r="H46" s="21" t="s">
        <v>53</v>
      </c>
      <c r="I46" s="22" t="s">
        <v>53</v>
      </c>
      <c r="J46" s="21">
        <v>1</v>
      </c>
      <c r="K46" s="21" t="s">
        <v>53</v>
      </c>
      <c r="L46" s="19">
        <v>114040</v>
      </c>
      <c r="M46" s="21">
        <v>21491</v>
      </c>
      <c r="N46" s="23">
        <v>45954</v>
      </c>
      <c r="O46" s="29" t="s">
        <v>46</v>
      </c>
    </row>
    <row r="47" spans="1:15" s="26" customFormat="1" ht="24.9" customHeight="1">
      <c r="A47" s="22">
        <v>45</v>
      </c>
      <c r="B47" s="22">
        <v>43</v>
      </c>
      <c r="C47" s="53" t="s">
        <v>210</v>
      </c>
      <c r="D47" s="19">
        <v>44.15</v>
      </c>
      <c r="E47" s="19">
        <v>95.5</v>
      </c>
      <c r="F47" s="20">
        <f>(D47-E47)/E47</f>
        <v>-0.53769633507853409</v>
      </c>
      <c r="G47" s="21">
        <v>7</v>
      </c>
      <c r="H47" s="21">
        <v>1</v>
      </c>
      <c r="I47" s="22">
        <f>G47/H47</f>
        <v>7</v>
      </c>
      <c r="J47" s="21">
        <v>1</v>
      </c>
      <c r="K47" s="21">
        <v>3</v>
      </c>
      <c r="L47" s="19">
        <v>718.91</v>
      </c>
      <c r="M47" s="21">
        <v>117</v>
      </c>
      <c r="N47" s="23">
        <v>46104</v>
      </c>
      <c r="O47" s="29" t="s">
        <v>47</v>
      </c>
    </row>
    <row r="48" spans="1:15" s="26" customFormat="1" ht="24.9" customHeight="1">
      <c r="A48" s="22">
        <v>46</v>
      </c>
      <c r="B48" s="22">
        <v>27</v>
      </c>
      <c r="C48" s="53" t="s">
        <v>199</v>
      </c>
      <c r="D48" s="19">
        <v>38.65</v>
      </c>
      <c r="E48" s="19">
        <v>555.79999999999995</v>
      </c>
      <c r="F48" s="20">
        <f>(D48-E48)/E48</f>
        <v>-0.93046059733717168</v>
      </c>
      <c r="G48" s="21">
        <v>7</v>
      </c>
      <c r="H48" s="21">
        <v>1</v>
      </c>
      <c r="I48" s="22">
        <f>G48/H48</f>
        <v>7</v>
      </c>
      <c r="J48" s="21">
        <v>1</v>
      </c>
      <c r="K48" s="21">
        <v>3</v>
      </c>
      <c r="L48" s="19">
        <v>889.25</v>
      </c>
      <c r="M48" s="21">
        <v>154</v>
      </c>
      <c r="N48" s="23">
        <v>46104</v>
      </c>
      <c r="O48" s="29" t="s">
        <v>47</v>
      </c>
    </row>
    <row r="49" spans="1:15" ht="24.9" customHeight="1">
      <c r="A49" s="22">
        <v>47</v>
      </c>
      <c r="B49" s="22">
        <v>48</v>
      </c>
      <c r="C49" s="53" t="s">
        <v>222</v>
      </c>
      <c r="D49" s="19">
        <v>30</v>
      </c>
      <c r="E49" s="19">
        <v>35.92</v>
      </c>
      <c r="F49" s="20">
        <f>(D49-E49)/E49</f>
        <v>-0.16481069042316263</v>
      </c>
      <c r="G49" s="21">
        <v>7</v>
      </c>
      <c r="H49" s="21">
        <v>2</v>
      </c>
      <c r="I49" s="22">
        <f>G49/H49</f>
        <v>3.5</v>
      </c>
      <c r="J49" s="21">
        <v>2</v>
      </c>
      <c r="K49" s="21">
        <v>3</v>
      </c>
      <c r="L49" s="19">
        <v>89.92</v>
      </c>
      <c r="M49" s="21">
        <v>18</v>
      </c>
      <c r="N49" s="23">
        <v>46104</v>
      </c>
      <c r="O49" s="29" t="s">
        <v>47</v>
      </c>
    </row>
    <row r="50" spans="1:15" s="26" customFormat="1" ht="24.9" customHeight="1">
      <c r="A50" s="22">
        <v>48</v>
      </c>
      <c r="B50" s="22" t="s">
        <v>53</v>
      </c>
      <c r="C50" s="53" t="s">
        <v>174</v>
      </c>
      <c r="D50" s="19">
        <v>26.85</v>
      </c>
      <c r="E50" s="19" t="s">
        <v>53</v>
      </c>
      <c r="F50" s="20" t="s">
        <v>53</v>
      </c>
      <c r="G50" s="21">
        <v>3</v>
      </c>
      <c r="H50" s="21">
        <v>1</v>
      </c>
      <c r="I50" s="22">
        <f>G50/H50</f>
        <v>3</v>
      </c>
      <c r="J50" s="21" t="s">
        <v>53</v>
      </c>
      <c r="K50" s="21" t="s">
        <v>53</v>
      </c>
      <c r="L50" s="19">
        <v>16408.14</v>
      </c>
      <c r="M50" s="21">
        <v>2003</v>
      </c>
      <c r="N50" s="23">
        <v>46087</v>
      </c>
      <c r="O50" s="29" t="s">
        <v>60</v>
      </c>
    </row>
    <row r="51" spans="1:15" s="26" customFormat="1" ht="24.9" customHeight="1">
      <c r="A51" s="22">
        <v>49</v>
      </c>
      <c r="B51" s="22" t="s">
        <v>53</v>
      </c>
      <c r="C51" s="53" t="s">
        <v>141</v>
      </c>
      <c r="D51" s="19">
        <v>24.6</v>
      </c>
      <c r="E51" s="19" t="s">
        <v>53</v>
      </c>
      <c r="F51" s="20" t="s">
        <v>53</v>
      </c>
      <c r="G51" s="21">
        <v>5</v>
      </c>
      <c r="H51" s="21">
        <v>1</v>
      </c>
      <c r="I51" s="22">
        <f>G51/H51</f>
        <v>5</v>
      </c>
      <c r="J51" s="21" t="s">
        <v>53</v>
      </c>
      <c r="K51" s="21" t="s">
        <v>53</v>
      </c>
      <c r="L51" s="19">
        <v>278393.27</v>
      </c>
      <c r="M51" s="21">
        <v>66826</v>
      </c>
      <c r="N51" s="23">
        <v>45814</v>
      </c>
      <c r="O51" s="29" t="s">
        <v>42</v>
      </c>
    </row>
    <row r="52" spans="1:15" s="26" customFormat="1" ht="24.9" customHeight="1">
      <c r="A52" s="22">
        <v>50</v>
      </c>
      <c r="B52" s="22" t="s">
        <v>53</v>
      </c>
      <c r="C52" s="53" t="s">
        <v>241</v>
      </c>
      <c r="D52" s="19">
        <v>20.399999999999999</v>
      </c>
      <c r="E52" s="19" t="s">
        <v>53</v>
      </c>
      <c r="F52" s="20" t="s">
        <v>53</v>
      </c>
      <c r="G52" s="21">
        <v>4</v>
      </c>
      <c r="H52" s="21">
        <v>1</v>
      </c>
      <c r="I52" s="22">
        <v>4</v>
      </c>
      <c r="J52" s="21">
        <v>1</v>
      </c>
      <c r="K52" s="21" t="s">
        <v>53</v>
      </c>
      <c r="L52" s="19">
        <v>32518.720000000001</v>
      </c>
      <c r="M52" s="21">
        <v>7261</v>
      </c>
      <c r="N52" s="23">
        <v>45794</v>
      </c>
      <c r="O52" s="29" t="s">
        <v>44</v>
      </c>
    </row>
    <row r="53" spans="1:15" s="26" customFormat="1" ht="24.9" customHeight="1">
      <c r="A53" s="22">
        <v>51</v>
      </c>
      <c r="B53" s="22" t="s">
        <v>53</v>
      </c>
      <c r="C53" s="53" t="s">
        <v>201</v>
      </c>
      <c r="D53" s="19">
        <v>17.5</v>
      </c>
      <c r="E53" s="19" t="s">
        <v>53</v>
      </c>
      <c r="F53" s="20" t="s">
        <v>53</v>
      </c>
      <c r="G53" s="21">
        <v>3</v>
      </c>
      <c r="H53" s="21">
        <v>1</v>
      </c>
      <c r="I53" s="22">
        <f>G53/H53</f>
        <v>3</v>
      </c>
      <c r="J53" s="21">
        <v>1</v>
      </c>
      <c r="K53" s="21" t="s">
        <v>53</v>
      </c>
      <c r="L53" s="19">
        <v>162.69999999999999</v>
      </c>
      <c r="M53" s="21">
        <v>28</v>
      </c>
      <c r="N53" s="23">
        <v>46104</v>
      </c>
      <c r="O53" s="29" t="s">
        <v>47</v>
      </c>
    </row>
    <row r="54" spans="1:15" ht="24.9" customHeight="1">
      <c r="A54" s="22">
        <v>52</v>
      </c>
      <c r="B54" s="22" t="s">
        <v>53</v>
      </c>
      <c r="C54" s="53" t="s">
        <v>242</v>
      </c>
      <c r="D54" s="19">
        <v>10.5</v>
      </c>
      <c r="E54" s="19" t="s">
        <v>53</v>
      </c>
      <c r="F54" s="20" t="s">
        <v>53</v>
      </c>
      <c r="G54" s="21">
        <v>3</v>
      </c>
      <c r="H54" s="21">
        <v>1</v>
      </c>
      <c r="I54" s="22">
        <v>3</v>
      </c>
      <c r="J54" s="21">
        <v>1</v>
      </c>
      <c r="K54" s="21" t="s">
        <v>53</v>
      </c>
      <c r="L54" s="19">
        <v>34961.89</v>
      </c>
      <c r="M54" s="21">
        <v>7133</v>
      </c>
      <c r="N54" s="23">
        <v>45814</v>
      </c>
      <c r="O54" s="29" t="s">
        <v>44</v>
      </c>
    </row>
    <row r="55" spans="1:15" ht="24.9" customHeight="1">
      <c r="A55" s="55"/>
      <c r="B55" s="34"/>
      <c r="C55" s="35" t="s">
        <v>243</v>
      </c>
      <c r="D55" s="36">
        <f>SUBTOTAL(109,Table132456789101112131415[Pajamos 
(GBO)])</f>
        <v>431880.03</v>
      </c>
      <c r="E55" s="37" t="s">
        <v>232</v>
      </c>
      <c r="F55" s="38">
        <f>(D55-E55)/E55</f>
        <v>-8.3031952049631888E-2</v>
      </c>
      <c r="G55" s="39">
        <f>SUBTOTAL(109,Table132456789101112131415[Žiūrovų sk. 
(ADM)])</f>
        <v>58450</v>
      </c>
      <c r="H55" s="40"/>
      <c r="I55" s="41"/>
      <c r="J55" s="40"/>
      <c r="K55" s="40"/>
      <c r="L55" s="47"/>
      <c r="M55" s="40"/>
      <c r="N55" s="42"/>
      <c r="O55" s="50" t="s">
        <v>15</v>
      </c>
    </row>
    <row r="56" spans="1:15">
      <c r="F56" s="3"/>
      <c r="L56" s="2"/>
    </row>
    <row r="57" spans="1:15">
      <c r="F57" s="3"/>
      <c r="L57" s="2"/>
    </row>
    <row r="58" spans="1:15">
      <c r="F58" s="3"/>
      <c r="L58" s="2"/>
    </row>
    <row r="59" spans="1:15">
      <c r="F59" s="3"/>
      <c r="L59" s="2"/>
    </row>
    <row r="60" spans="1:15">
      <c r="F60" s="3"/>
      <c r="L60" s="2"/>
    </row>
    <row r="61" spans="1:15">
      <c r="F61" s="3"/>
      <c r="L61" s="2"/>
    </row>
    <row r="62" spans="1:15">
      <c r="F62" s="3"/>
      <c r="L62" s="2"/>
    </row>
    <row r="63" spans="1:15">
      <c r="F63" s="3"/>
      <c r="L63" s="2"/>
    </row>
    <row r="64" spans="1:15">
      <c r="F64" s="3"/>
      <c r="L64" s="2"/>
    </row>
    <row r="65" spans="1:19" s="46" customFormat="1">
      <c r="A65" s="56"/>
      <c r="B65" s="1"/>
      <c r="C65" s="1"/>
      <c r="D65" s="44"/>
      <c r="E65" s="44"/>
      <c r="F65" s="3"/>
      <c r="I65" s="1"/>
      <c r="L65" s="2"/>
      <c r="N65" s="49"/>
      <c r="O65" s="51"/>
      <c r="P65" s="1"/>
      <c r="Q65" s="1"/>
      <c r="R65" s="1"/>
      <c r="S65" s="1"/>
    </row>
    <row r="66" spans="1:19" s="46" customFormat="1">
      <c r="A66" s="56"/>
      <c r="B66" s="1"/>
      <c r="C66" s="1"/>
      <c r="D66" s="44"/>
      <c r="E66" s="44"/>
      <c r="F66" s="3"/>
      <c r="I66" s="1"/>
      <c r="L66" s="2"/>
      <c r="N66" s="49"/>
      <c r="O66" s="51"/>
      <c r="P66" s="1"/>
      <c r="Q66" s="1"/>
      <c r="R66" s="1"/>
      <c r="S66" s="1"/>
    </row>
    <row r="67" spans="1:19" s="46" customFormat="1">
      <c r="A67" s="56"/>
      <c r="B67" s="1"/>
      <c r="C67" s="1"/>
      <c r="D67" s="44"/>
      <c r="E67" s="44"/>
      <c r="F67" s="3"/>
      <c r="I67" s="1"/>
      <c r="L67" s="2"/>
      <c r="N67" s="49"/>
      <c r="O67" s="51"/>
      <c r="P67" s="1"/>
      <c r="Q67" s="1"/>
      <c r="R67" s="1"/>
      <c r="S67" s="1"/>
    </row>
    <row r="68" spans="1:19" s="46" customFormat="1">
      <c r="A68" s="56"/>
      <c r="B68" s="1"/>
      <c r="C68" s="1"/>
      <c r="D68" s="44"/>
      <c r="E68" s="44"/>
      <c r="F68" s="3"/>
      <c r="I68" s="1"/>
      <c r="L68" s="2"/>
      <c r="N68" s="49"/>
      <c r="O68" s="51"/>
      <c r="P68" s="1"/>
      <c r="Q68" s="1"/>
      <c r="R68" s="1"/>
      <c r="S68" s="1"/>
    </row>
    <row r="69" spans="1:19" s="46" customFormat="1">
      <c r="A69" s="56"/>
      <c r="B69" s="1"/>
      <c r="C69" s="1"/>
      <c r="D69" s="44"/>
      <c r="E69" s="44"/>
      <c r="F69" s="3"/>
      <c r="I69" s="1"/>
      <c r="L69" s="44"/>
      <c r="N69" s="49"/>
      <c r="O69" s="51"/>
      <c r="P69" s="1"/>
      <c r="Q69" s="1"/>
      <c r="R69" s="1"/>
      <c r="S69" s="1"/>
    </row>
    <row r="70" spans="1:19" s="46" customFormat="1">
      <c r="A70" s="56"/>
      <c r="B70" s="1"/>
      <c r="C70" s="1"/>
      <c r="D70" s="44"/>
      <c r="E70" s="44"/>
      <c r="F70" s="3"/>
      <c r="I70" s="1"/>
      <c r="L70" s="44"/>
      <c r="N70" s="49"/>
      <c r="O70" s="51"/>
      <c r="P70" s="1"/>
      <c r="Q70" s="1"/>
      <c r="R70" s="1"/>
      <c r="S70" s="1"/>
    </row>
    <row r="71" spans="1:19" s="46" customFormat="1">
      <c r="A71" s="56"/>
      <c r="B71" s="1"/>
      <c r="C71" s="1"/>
      <c r="D71" s="44"/>
      <c r="E71" s="44"/>
      <c r="F71" s="3"/>
      <c r="I71" s="1"/>
      <c r="L71" s="44"/>
      <c r="N71" s="49"/>
      <c r="O71" s="51"/>
      <c r="P71" s="1"/>
      <c r="Q71" s="1"/>
      <c r="R71" s="1"/>
      <c r="S71" s="1"/>
    </row>
    <row r="72" spans="1:19" s="46" customFormat="1">
      <c r="A72" s="56"/>
      <c r="B72" s="1"/>
      <c r="C72" s="1"/>
      <c r="D72" s="44"/>
      <c r="E72" s="44"/>
      <c r="F72" s="3"/>
      <c r="I72" s="1"/>
      <c r="L72" s="44"/>
      <c r="N72" s="49"/>
      <c r="O72" s="51"/>
      <c r="P72" s="1"/>
      <c r="Q72" s="1"/>
      <c r="R72" s="1"/>
      <c r="S72" s="1"/>
    </row>
    <row r="73" spans="1:19"/>
    <row r="74" spans="1:19"/>
    <row r="75" spans="1:19"/>
    <row r="76" spans="1:19"/>
    <row r="77" spans="1:19"/>
    <row r="78" spans="1:19"/>
    <row r="79" spans="1:19"/>
    <row r="80" spans="1:19"/>
    <row r="81" spans="2:19"/>
    <row r="82" spans="2:19" s="56" customFormat="1">
      <c r="B82" s="1"/>
      <c r="C82" s="1"/>
      <c r="D82" s="44"/>
      <c r="E82" s="44"/>
      <c r="F82" s="1"/>
      <c r="G82" s="46"/>
      <c r="H82" s="46"/>
      <c r="I82" s="1"/>
      <c r="J82" s="46"/>
      <c r="K82" s="46"/>
      <c r="L82" s="44"/>
      <c r="M82" s="46"/>
      <c r="N82" s="49"/>
      <c r="O82" s="51"/>
      <c r="P82" s="1"/>
      <c r="Q82" s="1"/>
      <c r="R82" s="1"/>
      <c r="S82" s="1"/>
    </row>
    <row r="83" spans="2:19" s="56" customFormat="1">
      <c r="B83" s="1"/>
      <c r="C83" s="1"/>
      <c r="D83" s="44"/>
      <c r="E83" s="44"/>
      <c r="F83" s="1"/>
      <c r="G83" s="46"/>
      <c r="H83" s="46"/>
      <c r="I83" s="1"/>
      <c r="J83" s="46"/>
      <c r="K83" s="46"/>
      <c r="L83" s="44"/>
      <c r="M83" s="46"/>
      <c r="N83" s="49"/>
      <c r="O83" s="51"/>
      <c r="P83" s="1"/>
      <c r="Q83" s="1"/>
      <c r="R83" s="1"/>
      <c r="S83" s="1"/>
    </row>
    <row r="84" spans="2:19" s="56" customFormat="1">
      <c r="B84" s="1"/>
      <c r="C84" s="1"/>
      <c r="D84" s="44"/>
      <c r="E84" s="44"/>
      <c r="F84" s="1"/>
      <c r="G84" s="46"/>
      <c r="H84" s="46"/>
      <c r="I84" s="1"/>
      <c r="J84" s="46"/>
      <c r="K84" s="46"/>
      <c r="L84" s="44"/>
      <c r="M84" s="46"/>
      <c r="N84" s="49"/>
      <c r="O84" s="51"/>
      <c r="P84" s="1"/>
      <c r="Q84" s="1"/>
      <c r="R84" s="1"/>
      <c r="S84" s="1"/>
    </row>
    <row r="85" spans="2:19" s="56" customFormat="1">
      <c r="B85" s="1"/>
      <c r="C85" s="1"/>
      <c r="D85" s="44"/>
      <c r="E85" s="44"/>
      <c r="F85" s="1"/>
      <c r="G85" s="46"/>
      <c r="H85" s="46"/>
      <c r="I85" s="1"/>
      <c r="J85" s="46"/>
      <c r="K85" s="46"/>
      <c r="L85" s="44"/>
      <c r="M85" s="46"/>
      <c r="N85" s="49"/>
      <c r="O85" s="51"/>
      <c r="P85" s="1"/>
      <c r="Q85" s="1"/>
      <c r="R85" s="1"/>
      <c r="S85" s="1"/>
    </row>
    <row r="86" spans="2:19" s="56" customFormat="1">
      <c r="B86" s="1"/>
      <c r="C86" s="1"/>
      <c r="D86" s="44"/>
      <c r="E86" s="44"/>
      <c r="F86" s="1"/>
      <c r="G86" s="46"/>
      <c r="H86" s="46"/>
      <c r="I86" s="1"/>
      <c r="J86" s="46"/>
      <c r="K86" s="46"/>
      <c r="L86" s="44"/>
      <c r="M86" s="46"/>
      <c r="N86" s="49"/>
      <c r="O86" s="51"/>
      <c r="P86" s="1"/>
      <c r="Q86" s="1"/>
      <c r="R86" s="1"/>
      <c r="S86" s="1"/>
    </row>
    <row r="87" spans="2:19" s="56" customFormat="1">
      <c r="B87" s="1"/>
      <c r="C87" s="1"/>
      <c r="D87" s="44"/>
      <c r="E87" s="44"/>
      <c r="F87" s="1"/>
      <c r="G87" s="46"/>
      <c r="H87" s="46"/>
      <c r="I87" s="1"/>
      <c r="J87" s="46"/>
      <c r="K87" s="46"/>
      <c r="L87" s="44"/>
      <c r="M87" s="46"/>
      <c r="N87" s="49"/>
      <c r="O87" s="51"/>
      <c r="P87" s="1"/>
      <c r="Q87" s="1"/>
      <c r="R87" s="1"/>
      <c r="S87" s="1"/>
    </row>
    <row r="88" spans="2:19" s="56" customFormat="1">
      <c r="B88" s="1"/>
      <c r="C88" s="1"/>
      <c r="D88" s="44"/>
      <c r="E88" s="44"/>
      <c r="F88" s="1"/>
      <c r="G88" s="46"/>
      <c r="H88" s="46"/>
      <c r="I88" s="1"/>
      <c r="J88" s="46"/>
      <c r="K88" s="46"/>
      <c r="L88" s="44"/>
      <c r="M88" s="46"/>
      <c r="N88" s="49"/>
      <c r="O88" s="51"/>
      <c r="P88" s="1"/>
      <c r="Q88" s="1"/>
      <c r="R88" s="1"/>
      <c r="S88" s="1"/>
    </row>
    <row r="89" spans="2:19" s="56" customFormat="1">
      <c r="B89" s="1"/>
      <c r="C89" s="1"/>
      <c r="D89" s="44"/>
      <c r="E89" s="44"/>
      <c r="F89" s="1"/>
      <c r="G89" s="46"/>
      <c r="H89" s="46"/>
      <c r="I89" s="1"/>
      <c r="J89" s="46"/>
      <c r="K89" s="46"/>
      <c r="L89" s="44"/>
      <c r="M89" s="46"/>
      <c r="N89" s="49"/>
      <c r="O89" s="51"/>
      <c r="P89" s="1"/>
      <c r="Q89" s="1"/>
      <c r="R89" s="1"/>
      <c r="S89" s="1"/>
    </row>
    <row r="90" spans="2:19" s="56" customFormat="1">
      <c r="B90" s="1"/>
      <c r="C90" s="1"/>
      <c r="D90" s="44"/>
      <c r="E90" s="44"/>
      <c r="F90" s="1"/>
      <c r="G90" s="46"/>
      <c r="H90" s="46"/>
      <c r="I90" s="1"/>
      <c r="J90" s="46"/>
      <c r="K90" s="46"/>
      <c r="L90" s="44"/>
      <c r="M90" s="46"/>
      <c r="N90" s="49"/>
      <c r="O90" s="51"/>
      <c r="P90" s="1"/>
      <c r="Q90" s="1"/>
      <c r="R90" s="1"/>
      <c r="S90" s="1"/>
    </row>
    <row r="91" spans="2:19" s="56" customFormat="1">
      <c r="B91" s="1"/>
      <c r="C91" s="1"/>
      <c r="D91" s="44"/>
      <c r="E91" s="44"/>
      <c r="F91" s="1"/>
      <c r="G91" s="46"/>
      <c r="H91" s="46"/>
      <c r="I91" s="1"/>
      <c r="J91" s="46"/>
      <c r="K91" s="46"/>
      <c r="L91" s="44"/>
      <c r="M91" s="46"/>
      <c r="N91" s="49"/>
      <c r="O91" s="51"/>
      <c r="P91" s="1"/>
      <c r="Q91" s="1"/>
      <c r="R91" s="1"/>
      <c r="S91" s="1"/>
    </row>
    <row r="92" spans="2:19" s="56" customFormat="1">
      <c r="B92" s="1"/>
      <c r="C92" s="1"/>
      <c r="D92" s="44"/>
      <c r="E92" s="44"/>
      <c r="F92" s="1"/>
      <c r="G92" s="46"/>
      <c r="H92" s="46"/>
      <c r="I92" s="1"/>
      <c r="J92" s="46"/>
      <c r="K92" s="46"/>
      <c r="L92" s="44"/>
      <c r="M92" s="46"/>
      <c r="N92" s="49"/>
      <c r="O92" s="51"/>
      <c r="P92" s="1"/>
      <c r="Q92" s="1"/>
      <c r="R92" s="1"/>
      <c r="S92" s="1"/>
    </row>
    <row r="93" spans="2:19" s="56" customFormat="1">
      <c r="B93" s="1"/>
      <c r="C93" s="1"/>
      <c r="D93" s="44"/>
      <c r="E93" s="44"/>
      <c r="F93" s="1"/>
      <c r="G93" s="46"/>
      <c r="H93" s="46"/>
      <c r="I93" s="1"/>
      <c r="J93" s="46"/>
      <c r="K93" s="46"/>
      <c r="L93" s="44"/>
      <c r="M93" s="46"/>
      <c r="N93" s="49"/>
      <c r="O93" s="51"/>
      <c r="P93" s="1"/>
      <c r="Q93" s="1"/>
      <c r="R93" s="1"/>
      <c r="S93" s="1"/>
    </row>
    <row r="94" spans="2:19" s="56" customFormat="1">
      <c r="B94" s="1"/>
      <c r="C94" s="1"/>
      <c r="D94" s="44"/>
      <c r="E94" s="44"/>
      <c r="F94" s="1"/>
      <c r="G94" s="46"/>
      <c r="H94" s="46"/>
      <c r="I94" s="1"/>
      <c r="J94" s="46"/>
      <c r="K94" s="46"/>
      <c r="L94" s="44"/>
      <c r="M94" s="46"/>
      <c r="N94" s="49"/>
      <c r="O94" s="51"/>
      <c r="P94" s="1"/>
      <c r="Q94" s="1"/>
      <c r="R94" s="1"/>
      <c r="S94" s="1"/>
    </row>
    <row r="95" spans="2:19" s="56" customFormat="1">
      <c r="B95" s="1"/>
      <c r="C95" s="1"/>
      <c r="D95" s="44"/>
      <c r="E95" s="44"/>
      <c r="F95" s="1"/>
      <c r="G95" s="46"/>
      <c r="H95" s="46"/>
      <c r="I95" s="1"/>
      <c r="J95" s="46"/>
      <c r="K95" s="46"/>
      <c r="L95" s="44"/>
      <c r="M95" s="46"/>
      <c r="N95" s="49"/>
      <c r="O95" s="51"/>
      <c r="P95" s="1"/>
      <c r="Q95" s="1"/>
      <c r="R95" s="1"/>
      <c r="S95" s="1"/>
    </row>
    <row r="96" spans="2:19" s="56" customFormat="1">
      <c r="B96" s="1"/>
      <c r="C96" s="1"/>
      <c r="D96" s="44"/>
      <c r="E96" s="44"/>
      <c r="F96" s="1"/>
      <c r="G96" s="46"/>
      <c r="H96" s="46"/>
      <c r="I96" s="1"/>
      <c r="J96" s="46"/>
      <c r="K96" s="46"/>
      <c r="L96" s="44"/>
      <c r="M96" s="46"/>
      <c r="N96" s="49"/>
      <c r="O96" s="51"/>
      <c r="P96" s="1"/>
      <c r="Q96" s="1"/>
      <c r="R96" s="1"/>
      <c r="S96" s="1"/>
    </row>
    <row r="97" spans="2:19" s="56" customFormat="1">
      <c r="B97" s="1"/>
      <c r="C97" s="1"/>
      <c r="D97" s="44"/>
      <c r="E97" s="44"/>
      <c r="F97" s="1"/>
      <c r="G97" s="46"/>
      <c r="H97" s="46"/>
      <c r="I97" s="1"/>
      <c r="J97" s="46"/>
      <c r="K97" s="46"/>
      <c r="L97" s="44"/>
      <c r="M97" s="46"/>
      <c r="N97" s="49"/>
      <c r="O97" s="51"/>
      <c r="P97" s="1"/>
      <c r="Q97" s="1"/>
      <c r="R97" s="1"/>
      <c r="S97" s="1"/>
    </row>
    <row r="98" spans="2:19" s="56" customFormat="1">
      <c r="B98" s="1"/>
      <c r="C98" s="1"/>
      <c r="D98" s="44"/>
      <c r="E98" s="44"/>
      <c r="F98" s="1"/>
      <c r="G98" s="46"/>
      <c r="H98" s="46"/>
      <c r="I98" s="1"/>
      <c r="J98" s="46"/>
      <c r="K98" s="46"/>
      <c r="L98" s="44"/>
      <c r="M98" s="46"/>
      <c r="N98" s="49"/>
      <c r="O98" s="51"/>
      <c r="P98" s="1"/>
      <c r="Q98" s="1"/>
      <c r="R98" s="1"/>
      <c r="S98" s="1"/>
    </row>
    <row r="99" spans="2:19" s="56" customFormat="1">
      <c r="B99" s="1"/>
      <c r="C99" s="1"/>
      <c r="D99" s="44"/>
      <c r="E99" s="44"/>
      <c r="F99" s="1"/>
      <c r="G99" s="46"/>
      <c r="H99" s="46"/>
      <c r="I99" s="1"/>
      <c r="J99" s="46"/>
      <c r="K99" s="46"/>
      <c r="L99" s="44"/>
      <c r="M99" s="46"/>
      <c r="N99" s="49"/>
      <c r="O99" s="51"/>
      <c r="P99" s="1"/>
      <c r="Q99" s="1"/>
      <c r="R99" s="1"/>
      <c r="S99" s="1"/>
    </row>
    <row r="100" spans="2:19" s="56" customFormat="1">
      <c r="B100" s="1"/>
      <c r="C100" s="1"/>
      <c r="D100" s="44"/>
      <c r="E100" s="44"/>
      <c r="F100" s="1"/>
      <c r="G100" s="46"/>
      <c r="H100" s="46"/>
      <c r="I100" s="1"/>
      <c r="J100" s="46"/>
      <c r="K100" s="46"/>
      <c r="L100" s="44"/>
      <c r="M100" s="46"/>
      <c r="N100" s="49"/>
      <c r="O100" s="51"/>
      <c r="P100" s="1"/>
      <c r="Q100" s="1"/>
      <c r="R100" s="1"/>
      <c r="S100" s="1"/>
    </row>
    <row r="101" spans="2:19" s="56" customFormat="1">
      <c r="B101" s="1"/>
      <c r="C101" s="1"/>
      <c r="D101" s="44"/>
      <c r="E101" s="44"/>
      <c r="F101" s="1"/>
      <c r="G101" s="46"/>
      <c r="H101" s="46"/>
      <c r="I101" s="1"/>
      <c r="J101" s="46"/>
      <c r="K101" s="46"/>
      <c r="L101" s="44"/>
      <c r="M101" s="46"/>
      <c r="N101" s="49"/>
      <c r="O101" s="51"/>
      <c r="P101" s="1"/>
      <c r="Q101" s="1"/>
      <c r="R101" s="1"/>
      <c r="S101" s="1"/>
    </row>
    <row r="102" spans="2:19" s="56" customFormat="1">
      <c r="B102" s="1"/>
      <c r="C102" s="1"/>
      <c r="D102" s="44"/>
      <c r="E102" s="44"/>
      <c r="F102" s="1"/>
      <c r="G102" s="46"/>
      <c r="H102" s="46"/>
      <c r="I102" s="1"/>
      <c r="J102" s="46"/>
      <c r="K102" s="46"/>
      <c r="L102" s="44"/>
      <c r="M102" s="46"/>
      <c r="N102" s="49"/>
      <c r="O102" s="51"/>
      <c r="P102" s="1"/>
      <c r="Q102" s="1"/>
      <c r="R102" s="1"/>
      <c r="S102" s="1"/>
    </row>
    <row r="103" spans="2:19" s="56" customFormat="1">
      <c r="B103" s="1"/>
      <c r="C103" s="1"/>
      <c r="D103" s="44"/>
      <c r="E103" s="44"/>
      <c r="F103" s="1"/>
      <c r="G103" s="46"/>
      <c r="H103" s="46"/>
      <c r="I103" s="1"/>
      <c r="J103" s="46"/>
      <c r="K103" s="46"/>
      <c r="L103" s="44"/>
      <c r="M103" s="46"/>
      <c r="N103" s="49"/>
      <c r="O103" s="51"/>
      <c r="P103" s="1"/>
      <c r="Q103" s="1"/>
      <c r="R103" s="1"/>
      <c r="S103" s="1"/>
    </row>
    <row r="104" spans="2:19" s="56" customFormat="1">
      <c r="B104" s="1"/>
      <c r="C104" s="1"/>
      <c r="D104" s="44"/>
      <c r="E104" s="44"/>
      <c r="F104" s="1"/>
      <c r="G104" s="46"/>
      <c r="H104" s="46"/>
      <c r="I104" s="1"/>
      <c r="J104" s="46"/>
      <c r="K104" s="46"/>
      <c r="L104" s="44"/>
      <c r="M104" s="46"/>
      <c r="N104" s="49"/>
      <c r="O104" s="51"/>
      <c r="P104" s="1"/>
      <c r="Q104" s="1"/>
      <c r="R104" s="1"/>
      <c r="S104" s="1"/>
    </row>
    <row r="105" spans="2:19" s="56" customFormat="1">
      <c r="B105" s="1"/>
      <c r="C105" s="1"/>
      <c r="D105" s="44"/>
      <c r="E105" s="44"/>
      <c r="F105" s="1"/>
      <c r="G105" s="46"/>
      <c r="H105" s="46"/>
      <c r="I105" s="1"/>
      <c r="J105" s="46"/>
      <c r="K105" s="46"/>
      <c r="L105" s="44"/>
      <c r="M105" s="46"/>
      <c r="N105" s="49"/>
      <c r="O105" s="51"/>
      <c r="P105" s="1"/>
      <c r="Q105" s="1"/>
      <c r="R105" s="1"/>
      <c r="S105" s="1"/>
    </row>
    <row r="106" spans="2:19" s="56" customFormat="1">
      <c r="B106" s="1"/>
      <c r="C106" s="1"/>
      <c r="D106" s="44"/>
      <c r="E106" s="44"/>
      <c r="F106" s="1"/>
      <c r="G106" s="46"/>
      <c r="H106" s="46"/>
      <c r="I106" s="1"/>
      <c r="J106" s="46"/>
      <c r="K106" s="46"/>
      <c r="L106" s="44"/>
      <c r="M106" s="46"/>
      <c r="N106" s="49"/>
      <c r="O106" s="51"/>
      <c r="P106" s="1"/>
      <c r="Q106" s="1"/>
      <c r="R106" s="1"/>
      <c r="S106" s="1"/>
    </row>
    <row r="107" spans="2:19" s="56" customFormat="1">
      <c r="B107" s="1"/>
      <c r="C107" s="1"/>
      <c r="D107" s="44"/>
      <c r="E107" s="44"/>
      <c r="F107" s="1"/>
      <c r="G107" s="46"/>
      <c r="H107" s="46"/>
      <c r="I107" s="1"/>
      <c r="J107" s="46"/>
      <c r="K107" s="46"/>
      <c r="L107" s="44"/>
      <c r="M107" s="46"/>
      <c r="N107" s="49"/>
      <c r="O107" s="51"/>
      <c r="P107" s="1"/>
      <c r="Q107" s="1"/>
      <c r="R107" s="1"/>
      <c r="S107" s="1"/>
    </row>
    <row r="108" spans="2:19" s="56" customFormat="1">
      <c r="B108" s="1"/>
      <c r="C108" s="1"/>
      <c r="D108" s="44"/>
      <c r="E108" s="44"/>
      <c r="F108" s="1"/>
      <c r="G108" s="46"/>
      <c r="H108" s="46"/>
      <c r="I108" s="1"/>
      <c r="J108" s="46"/>
      <c r="K108" s="46"/>
      <c r="L108" s="44"/>
      <c r="M108" s="46"/>
      <c r="N108" s="49"/>
      <c r="O108" s="51"/>
      <c r="P108" s="1"/>
      <c r="Q108" s="1"/>
      <c r="R108" s="1"/>
      <c r="S108" s="1"/>
    </row>
    <row r="109" spans="2:19" s="56" customFormat="1">
      <c r="B109" s="1"/>
      <c r="C109" s="1"/>
      <c r="D109" s="44"/>
      <c r="E109" s="44"/>
      <c r="F109" s="1"/>
      <c r="G109" s="46"/>
      <c r="H109" s="46"/>
      <c r="I109" s="1"/>
      <c r="J109" s="46"/>
      <c r="K109" s="46"/>
      <c r="L109" s="44"/>
      <c r="M109" s="46"/>
      <c r="N109" s="49"/>
      <c r="O109" s="51"/>
      <c r="P109" s="1"/>
      <c r="Q109" s="1"/>
      <c r="R109" s="1"/>
      <c r="S109" s="1"/>
    </row>
    <row r="110" spans="2:19" s="56" customFormat="1">
      <c r="B110" s="1"/>
      <c r="C110" s="1"/>
      <c r="D110" s="44"/>
      <c r="E110" s="44"/>
      <c r="F110" s="1"/>
      <c r="G110" s="46"/>
      <c r="H110" s="46"/>
      <c r="I110" s="1"/>
      <c r="J110" s="46"/>
      <c r="K110" s="46"/>
      <c r="L110" s="44"/>
      <c r="M110" s="46"/>
      <c r="N110" s="49"/>
      <c r="O110" s="51"/>
      <c r="P110" s="1"/>
      <c r="Q110" s="1"/>
      <c r="R110" s="1"/>
      <c r="S110" s="1"/>
    </row>
    <row r="111" spans="2:19" s="56" customFormat="1">
      <c r="B111" s="1"/>
      <c r="C111" s="1"/>
      <c r="D111" s="44"/>
      <c r="E111" s="44"/>
      <c r="F111" s="1"/>
      <c r="G111" s="46"/>
      <c r="H111" s="46"/>
      <c r="I111" s="1"/>
      <c r="J111" s="46"/>
      <c r="K111" s="46"/>
      <c r="L111" s="44"/>
      <c r="M111" s="46"/>
      <c r="N111" s="49"/>
      <c r="O111" s="51"/>
      <c r="P111" s="1"/>
      <c r="Q111" s="1"/>
      <c r="R111" s="1"/>
      <c r="S111" s="1"/>
    </row>
    <row r="112" spans="2:19" s="56" customFormat="1">
      <c r="B112" s="1"/>
      <c r="C112" s="1"/>
      <c r="D112" s="44"/>
      <c r="E112" s="44"/>
      <c r="F112" s="1"/>
      <c r="G112" s="46"/>
      <c r="H112" s="46"/>
      <c r="I112" s="1"/>
      <c r="J112" s="46"/>
      <c r="K112" s="46"/>
      <c r="L112" s="44"/>
      <c r="M112" s="46"/>
      <c r="N112" s="49"/>
      <c r="O112" s="51"/>
      <c r="P112" s="1"/>
      <c r="Q112" s="1"/>
      <c r="R112" s="1"/>
      <c r="S112" s="1"/>
    </row>
    <row r="113" spans="2:19" s="56" customFormat="1">
      <c r="B113" s="1"/>
      <c r="C113" s="1"/>
      <c r="D113" s="44"/>
      <c r="E113" s="44"/>
      <c r="F113" s="1"/>
      <c r="G113" s="46"/>
      <c r="H113" s="46"/>
      <c r="I113" s="1"/>
      <c r="J113" s="46"/>
      <c r="K113" s="46"/>
      <c r="L113" s="44"/>
      <c r="M113" s="46"/>
      <c r="N113" s="49"/>
      <c r="O113" s="51"/>
      <c r="P113" s="1"/>
      <c r="Q113" s="1"/>
      <c r="R113" s="1"/>
      <c r="S113" s="1"/>
    </row>
    <row r="114" spans="2:19" s="56" customFormat="1">
      <c r="B114" s="1"/>
      <c r="C114" s="1"/>
      <c r="D114" s="44"/>
      <c r="E114" s="44"/>
      <c r="F114" s="1"/>
      <c r="G114" s="46"/>
      <c r="H114" s="46"/>
      <c r="I114" s="1"/>
      <c r="J114" s="46"/>
      <c r="K114" s="46"/>
      <c r="L114" s="44"/>
      <c r="M114" s="46"/>
      <c r="N114" s="49"/>
      <c r="O114" s="51"/>
      <c r="P114" s="1"/>
      <c r="Q114" s="1"/>
      <c r="R114" s="1"/>
      <c r="S114" s="1"/>
    </row>
    <row r="115" spans="2:19" s="56" customFormat="1">
      <c r="B115" s="1"/>
      <c r="C115" s="1"/>
      <c r="D115" s="44"/>
      <c r="E115" s="44"/>
      <c r="F115" s="1"/>
      <c r="G115" s="46"/>
      <c r="H115" s="46"/>
      <c r="I115" s="1"/>
      <c r="J115" s="46"/>
      <c r="K115" s="46"/>
      <c r="L115" s="44"/>
      <c r="M115" s="46"/>
      <c r="N115" s="49"/>
      <c r="O115" s="51"/>
      <c r="P115" s="1"/>
      <c r="Q115" s="1"/>
      <c r="R115" s="1"/>
      <c r="S115" s="1"/>
    </row>
    <row r="116" spans="2:19" s="56" customFormat="1">
      <c r="B116" s="1"/>
      <c r="C116" s="1"/>
      <c r="D116" s="44"/>
      <c r="E116" s="44"/>
      <c r="F116" s="1"/>
      <c r="G116" s="46"/>
      <c r="H116" s="46"/>
      <c r="I116" s="1"/>
      <c r="J116" s="46"/>
      <c r="K116" s="46"/>
      <c r="L116" s="44"/>
      <c r="M116" s="46"/>
      <c r="N116" s="49"/>
      <c r="O116" s="51"/>
      <c r="P116" s="1"/>
      <c r="Q116" s="1"/>
      <c r="R116" s="1"/>
      <c r="S116" s="1"/>
    </row>
    <row r="117" spans="2:19" s="56" customFormat="1">
      <c r="B117" s="1"/>
      <c r="C117" s="1"/>
      <c r="D117" s="44"/>
      <c r="E117" s="44"/>
      <c r="F117" s="1"/>
      <c r="G117" s="46"/>
      <c r="H117" s="46"/>
      <c r="I117" s="1"/>
      <c r="J117" s="46"/>
      <c r="K117" s="46"/>
      <c r="L117" s="44"/>
      <c r="M117" s="46"/>
      <c r="N117" s="49"/>
      <c r="O117" s="51"/>
      <c r="P117" s="1"/>
      <c r="Q117" s="1"/>
      <c r="R117" s="1"/>
      <c r="S117" s="1"/>
    </row>
    <row r="118" spans="2:19" s="56" customFormat="1">
      <c r="B118" s="1"/>
      <c r="C118" s="1"/>
      <c r="D118" s="44"/>
      <c r="E118" s="44"/>
      <c r="F118" s="1"/>
      <c r="G118" s="46"/>
      <c r="H118" s="46"/>
      <c r="I118" s="1"/>
      <c r="J118" s="46"/>
      <c r="K118" s="46"/>
      <c r="L118" s="44"/>
      <c r="M118" s="46"/>
      <c r="N118" s="49"/>
      <c r="O118" s="51"/>
      <c r="P118" s="1"/>
      <c r="Q118" s="1"/>
      <c r="R118" s="1"/>
      <c r="S118" s="1"/>
    </row>
    <row r="119" spans="2:19" s="56" customFormat="1">
      <c r="B119" s="1"/>
      <c r="C119" s="1"/>
      <c r="D119" s="44"/>
      <c r="E119" s="44"/>
      <c r="F119" s="1"/>
      <c r="G119" s="46"/>
      <c r="H119" s="46"/>
      <c r="I119" s="1"/>
      <c r="J119" s="46"/>
      <c r="K119" s="46"/>
      <c r="L119" s="44"/>
      <c r="M119" s="46"/>
      <c r="N119" s="49"/>
      <c r="O119" s="51"/>
      <c r="P119" s="1"/>
      <c r="Q119" s="1"/>
      <c r="R119" s="1"/>
      <c r="S119" s="1"/>
    </row>
    <row r="120" spans="2:19" s="56" customFormat="1">
      <c r="B120" s="1"/>
      <c r="C120" s="1"/>
      <c r="D120" s="44"/>
      <c r="E120" s="44"/>
      <c r="F120" s="1"/>
      <c r="G120" s="46"/>
      <c r="H120" s="46"/>
      <c r="I120" s="1"/>
      <c r="J120" s="46"/>
      <c r="K120" s="46"/>
      <c r="L120" s="44"/>
      <c r="M120" s="46"/>
      <c r="N120" s="49"/>
      <c r="O120" s="51"/>
      <c r="P120" s="1"/>
      <c r="Q120" s="1"/>
      <c r="R120" s="1"/>
      <c r="S120" s="1"/>
    </row>
    <row r="121" spans="2:19" s="56" customFormat="1">
      <c r="B121" s="1"/>
      <c r="C121" s="1"/>
      <c r="D121" s="44"/>
      <c r="E121" s="44"/>
      <c r="F121" s="1"/>
      <c r="G121" s="46"/>
      <c r="H121" s="46"/>
      <c r="I121" s="1"/>
      <c r="J121" s="46"/>
      <c r="K121" s="46"/>
      <c r="L121" s="44"/>
      <c r="M121" s="46"/>
      <c r="N121" s="49"/>
      <c r="O121" s="51"/>
      <c r="P121" s="1"/>
      <c r="Q121" s="1"/>
      <c r="R121" s="1"/>
      <c r="S121" s="1"/>
    </row>
    <row r="122" spans="2:19" s="56" customFormat="1">
      <c r="B122" s="1"/>
      <c r="C122" s="1"/>
      <c r="D122" s="44"/>
      <c r="E122" s="44"/>
      <c r="F122" s="1"/>
      <c r="G122" s="46"/>
      <c r="H122" s="46"/>
      <c r="I122" s="1"/>
      <c r="J122" s="46"/>
      <c r="K122" s="46"/>
      <c r="L122" s="44"/>
      <c r="M122" s="46"/>
      <c r="N122" s="49"/>
      <c r="O122" s="51"/>
      <c r="P122" s="1"/>
      <c r="Q122" s="1"/>
      <c r="R122" s="1"/>
      <c r="S122" s="1"/>
    </row>
    <row r="123" spans="2:19" s="56" customFormat="1">
      <c r="B123" s="1"/>
      <c r="C123" s="1"/>
      <c r="D123" s="44"/>
      <c r="E123" s="44"/>
      <c r="F123" s="1"/>
      <c r="G123" s="46"/>
      <c r="H123" s="46"/>
      <c r="I123" s="1"/>
      <c r="J123" s="46"/>
      <c r="K123" s="46"/>
      <c r="L123" s="44"/>
      <c r="M123" s="46"/>
      <c r="N123" s="49"/>
      <c r="O123" s="51"/>
      <c r="P123" s="1"/>
      <c r="Q123" s="1"/>
      <c r="R123" s="1"/>
      <c r="S123" s="1"/>
    </row>
    <row r="124" spans="2:19" s="56" customFormat="1">
      <c r="B124" s="1"/>
      <c r="C124" s="1"/>
      <c r="D124" s="44"/>
      <c r="E124" s="44"/>
      <c r="F124" s="1"/>
      <c r="G124" s="46"/>
      <c r="H124" s="46"/>
      <c r="I124" s="1"/>
      <c r="J124" s="46"/>
      <c r="K124" s="46"/>
      <c r="L124" s="44"/>
      <c r="M124" s="46"/>
      <c r="N124" s="49"/>
      <c r="O124" s="51"/>
      <c r="P124" s="1"/>
      <c r="Q124" s="1"/>
      <c r="R124" s="1"/>
      <c r="S124" s="1"/>
    </row>
    <row r="125" spans="2:19" s="56" customFormat="1">
      <c r="B125" s="1"/>
      <c r="C125" s="1"/>
      <c r="D125" s="44"/>
      <c r="E125" s="44"/>
      <c r="F125" s="1"/>
      <c r="G125" s="46"/>
      <c r="H125" s="46"/>
      <c r="I125" s="1"/>
      <c r="J125" s="46"/>
      <c r="K125" s="46"/>
      <c r="L125" s="44"/>
      <c r="M125" s="46"/>
      <c r="N125" s="49"/>
      <c r="O125" s="51"/>
      <c r="P125" s="1"/>
      <c r="Q125" s="1"/>
      <c r="R125" s="1"/>
      <c r="S125" s="1"/>
    </row>
    <row r="126" spans="2:19" s="56" customFormat="1">
      <c r="B126" s="1"/>
      <c r="C126" s="1"/>
      <c r="D126" s="44"/>
      <c r="E126" s="44"/>
      <c r="F126" s="1"/>
      <c r="G126" s="46"/>
      <c r="H126" s="46"/>
      <c r="I126" s="1"/>
      <c r="J126" s="46"/>
      <c r="K126" s="46"/>
      <c r="L126" s="44"/>
      <c r="M126" s="46"/>
      <c r="N126" s="49"/>
      <c r="O126" s="51"/>
      <c r="P126" s="1"/>
      <c r="Q126" s="1"/>
      <c r="R126" s="1"/>
      <c r="S126" s="1"/>
    </row>
    <row r="127" spans="2:19" s="56" customFormat="1">
      <c r="B127" s="1"/>
      <c r="C127" s="1"/>
      <c r="D127" s="44"/>
      <c r="E127" s="44"/>
      <c r="F127" s="1"/>
      <c r="G127" s="46"/>
      <c r="H127" s="46"/>
      <c r="I127" s="1"/>
      <c r="J127" s="46"/>
      <c r="K127" s="46"/>
      <c r="L127" s="44"/>
      <c r="M127" s="46"/>
      <c r="N127" s="49"/>
      <c r="O127" s="51"/>
      <c r="P127" s="1"/>
      <c r="Q127" s="1"/>
      <c r="R127" s="1"/>
      <c r="S127" s="1"/>
    </row>
    <row r="128" spans="2:19" s="56" customFormat="1">
      <c r="B128" s="1"/>
      <c r="C128" s="1"/>
      <c r="D128" s="44"/>
      <c r="E128" s="44"/>
      <c r="F128" s="1"/>
      <c r="G128" s="46"/>
      <c r="H128" s="46"/>
      <c r="I128" s="1"/>
      <c r="J128" s="46"/>
      <c r="K128" s="46"/>
      <c r="L128" s="44"/>
      <c r="M128" s="46"/>
      <c r="N128" s="49"/>
      <c r="O128" s="51"/>
      <c r="P128" s="1"/>
      <c r="Q128" s="1"/>
      <c r="R128" s="1"/>
      <c r="S128" s="1"/>
    </row>
    <row r="129" spans="2:19" s="56" customFormat="1">
      <c r="B129" s="1"/>
      <c r="C129" s="1"/>
      <c r="D129" s="44"/>
      <c r="E129" s="44"/>
      <c r="F129" s="1"/>
      <c r="G129" s="46"/>
      <c r="H129" s="46"/>
      <c r="I129" s="1"/>
      <c r="J129" s="46"/>
      <c r="K129" s="46"/>
      <c r="L129" s="44"/>
      <c r="M129" s="46"/>
      <c r="N129" s="49"/>
      <c r="O129" s="51"/>
      <c r="P129" s="1"/>
      <c r="Q129" s="1"/>
      <c r="R129" s="1"/>
      <c r="S129" s="1"/>
    </row>
    <row r="130" spans="2:19" s="56" customFormat="1">
      <c r="B130" s="1"/>
      <c r="C130" s="1"/>
      <c r="D130" s="44"/>
      <c r="E130" s="44"/>
      <c r="F130" s="1"/>
      <c r="G130" s="46"/>
      <c r="H130" s="46"/>
      <c r="I130" s="1"/>
      <c r="J130" s="46"/>
      <c r="K130" s="46"/>
      <c r="L130" s="44"/>
      <c r="M130" s="46"/>
      <c r="N130" s="49"/>
      <c r="O130" s="51"/>
      <c r="P130" s="1"/>
      <c r="Q130" s="1"/>
      <c r="R130" s="1"/>
      <c r="S130" s="1"/>
    </row>
    <row r="131" spans="2:19" s="56" customFormat="1">
      <c r="B131" s="1"/>
      <c r="C131" s="1"/>
      <c r="D131" s="44"/>
      <c r="E131" s="44"/>
      <c r="F131" s="1"/>
      <c r="G131" s="46"/>
      <c r="H131" s="46"/>
      <c r="I131" s="1"/>
      <c r="J131" s="46"/>
      <c r="K131" s="46"/>
      <c r="L131" s="44"/>
      <c r="M131" s="46"/>
      <c r="N131" s="49"/>
      <c r="O131" s="51"/>
      <c r="P131" s="1"/>
      <c r="Q131" s="1"/>
      <c r="R131" s="1"/>
      <c r="S131" s="1"/>
    </row>
    <row r="132" spans="2:19" s="56" customFormat="1">
      <c r="B132" s="1"/>
      <c r="C132" s="1"/>
      <c r="D132" s="44"/>
      <c r="E132" s="44"/>
      <c r="F132" s="1"/>
      <c r="G132" s="46"/>
      <c r="H132" s="46"/>
      <c r="I132" s="1"/>
      <c r="J132" s="46"/>
      <c r="K132" s="46"/>
      <c r="L132" s="44"/>
      <c r="M132" s="46"/>
      <c r="N132" s="49"/>
      <c r="O132" s="51"/>
      <c r="P132" s="1"/>
      <c r="Q132" s="1"/>
      <c r="R132" s="1"/>
      <c r="S132" s="1"/>
    </row>
    <row r="133" spans="2:19" s="56" customFormat="1">
      <c r="B133" s="1"/>
      <c r="C133" s="1"/>
      <c r="D133" s="44"/>
      <c r="E133" s="44"/>
      <c r="F133" s="1"/>
      <c r="G133" s="46"/>
      <c r="H133" s="46"/>
      <c r="I133" s="1"/>
      <c r="J133" s="46"/>
      <c r="K133" s="46"/>
      <c r="L133" s="44"/>
      <c r="M133" s="46"/>
      <c r="N133" s="49"/>
      <c r="O133" s="51"/>
      <c r="P133" s="1"/>
      <c r="Q133" s="1"/>
      <c r="R133" s="1"/>
      <c r="S133" s="1"/>
    </row>
    <row r="134" spans="2:19" s="56" customFormat="1">
      <c r="B134" s="1"/>
      <c r="C134" s="1"/>
      <c r="D134" s="44"/>
      <c r="E134" s="44"/>
      <c r="F134" s="1"/>
      <c r="G134" s="46"/>
      <c r="H134" s="46"/>
      <c r="I134" s="1"/>
      <c r="J134" s="46"/>
      <c r="K134" s="46"/>
      <c r="L134" s="44"/>
      <c r="M134" s="46"/>
      <c r="N134" s="49"/>
      <c r="O134" s="51"/>
      <c r="P134" s="1"/>
      <c r="Q134" s="1"/>
      <c r="R134" s="1"/>
      <c r="S134" s="1"/>
    </row>
    <row r="135" spans="2:19" s="56" customFormat="1">
      <c r="B135" s="1"/>
      <c r="C135" s="1"/>
      <c r="D135" s="44"/>
      <c r="E135" s="44"/>
      <c r="F135" s="1"/>
      <c r="G135" s="46"/>
      <c r="H135" s="46"/>
      <c r="I135" s="1"/>
      <c r="J135" s="46"/>
      <c r="K135" s="46"/>
      <c r="L135" s="44"/>
      <c r="M135" s="46"/>
      <c r="N135" s="49"/>
      <c r="O135" s="51"/>
      <c r="P135" s="1"/>
      <c r="Q135" s="1"/>
      <c r="R135" s="1"/>
      <c r="S135" s="1"/>
    </row>
    <row r="136" spans="2:19" s="56" customFormat="1">
      <c r="B136" s="1"/>
      <c r="C136" s="1"/>
      <c r="D136" s="44"/>
      <c r="E136" s="44"/>
      <c r="F136" s="1"/>
      <c r="G136" s="46"/>
      <c r="H136" s="46"/>
      <c r="I136" s="1"/>
      <c r="J136" s="46"/>
      <c r="K136" s="46"/>
      <c r="L136" s="44"/>
      <c r="M136" s="46"/>
      <c r="N136" s="49"/>
      <c r="O136" s="51"/>
      <c r="P136" s="1"/>
      <c r="Q136" s="1"/>
      <c r="R136" s="1"/>
      <c r="S136" s="1"/>
    </row>
    <row r="137" spans="2:19" s="56" customFormat="1">
      <c r="B137" s="1"/>
      <c r="C137" s="1"/>
      <c r="D137" s="44"/>
      <c r="E137" s="44"/>
      <c r="F137" s="1"/>
      <c r="G137" s="46"/>
      <c r="H137" s="46"/>
      <c r="I137" s="1"/>
      <c r="J137" s="46"/>
      <c r="K137" s="46"/>
      <c r="L137" s="44"/>
      <c r="M137" s="46"/>
      <c r="N137" s="49"/>
      <c r="O137" s="51"/>
      <c r="P137" s="1"/>
      <c r="Q137" s="1"/>
      <c r="R137" s="1"/>
      <c r="S137" s="1"/>
    </row>
    <row r="138" spans="2:19" s="56" customFormat="1">
      <c r="B138" s="1"/>
      <c r="C138" s="1"/>
      <c r="D138" s="44"/>
      <c r="E138" s="44"/>
      <c r="F138" s="1"/>
      <c r="G138" s="46"/>
      <c r="H138" s="46"/>
      <c r="I138" s="1"/>
      <c r="J138" s="46"/>
      <c r="K138" s="46"/>
      <c r="L138" s="44"/>
      <c r="M138" s="46"/>
      <c r="N138" s="49"/>
      <c r="O138" s="51"/>
      <c r="P138" s="1"/>
      <c r="Q138" s="1"/>
      <c r="R138" s="1"/>
      <c r="S138" s="1"/>
    </row>
    <row r="139" spans="2:19" s="56" customFormat="1">
      <c r="B139" s="1"/>
      <c r="C139" s="1"/>
      <c r="D139" s="44"/>
      <c r="E139" s="44"/>
      <c r="F139" s="1"/>
      <c r="G139" s="46"/>
      <c r="H139" s="46"/>
      <c r="I139" s="1"/>
      <c r="J139" s="46"/>
      <c r="K139" s="46"/>
      <c r="L139" s="44"/>
      <c r="M139" s="46"/>
      <c r="N139" s="49"/>
      <c r="O139" s="51"/>
      <c r="P139" s="1"/>
      <c r="Q139" s="1"/>
      <c r="R139" s="1"/>
      <c r="S139" s="1"/>
    </row>
    <row r="140" spans="2:19" s="56" customFormat="1">
      <c r="B140" s="1"/>
      <c r="C140" s="1"/>
      <c r="D140" s="44"/>
      <c r="E140" s="44"/>
      <c r="F140" s="1"/>
      <c r="G140" s="46"/>
      <c r="H140" s="46"/>
      <c r="I140" s="1"/>
      <c r="J140" s="46"/>
      <c r="K140" s="46"/>
      <c r="L140" s="44"/>
      <c r="M140" s="46"/>
      <c r="N140" s="49"/>
      <c r="O140" s="51"/>
      <c r="P140" s="1"/>
      <c r="Q140" s="1"/>
      <c r="R140" s="1"/>
      <c r="S140" s="1"/>
    </row>
    <row r="141" spans="2:19" s="56" customFormat="1">
      <c r="B141" s="1"/>
      <c r="C141" s="1"/>
      <c r="D141" s="44"/>
      <c r="E141" s="44"/>
      <c r="F141" s="1"/>
      <c r="G141" s="46"/>
      <c r="H141" s="46"/>
      <c r="I141" s="1"/>
      <c r="J141" s="46"/>
      <c r="K141" s="46"/>
      <c r="L141" s="44"/>
      <c r="M141" s="46"/>
      <c r="N141" s="49"/>
      <c r="O141" s="51"/>
      <c r="P141" s="1"/>
      <c r="Q141" s="1"/>
      <c r="R141" s="1"/>
      <c r="S141" s="1"/>
    </row>
    <row r="142" spans="2:19" s="56" customFormat="1">
      <c r="B142" s="1"/>
      <c r="C142" s="1"/>
      <c r="D142" s="44"/>
      <c r="E142" s="44"/>
      <c r="F142" s="1"/>
      <c r="G142" s="46"/>
      <c r="H142" s="46"/>
      <c r="I142" s="1"/>
      <c r="J142" s="46"/>
      <c r="K142" s="46"/>
      <c r="L142" s="44"/>
      <c r="M142" s="46"/>
      <c r="N142" s="49"/>
      <c r="O142" s="51"/>
      <c r="P142" s="1"/>
      <c r="Q142" s="1"/>
      <c r="R142" s="1"/>
      <c r="S142" s="1"/>
    </row>
    <row r="143" spans="2:19" s="56" customFormat="1">
      <c r="B143" s="1"/>
      <c r="C143" s="1"/>
      <c r="D143" s="44"/>
      <c r="E143" s="44"/>
      <c r="F143" s="1"/>
      <c r="G143" s="46"/>
      <c r="H143" s="46"/>
      <c r="I143" s="1"/>
      <c r="J143" s="46"/>
      <c r="K143" s="46"/>
      <c r="L143" s="44"/>
      <c r="M143" s="46"/>
      <c r="N143" s="49"/>
      <c r="O143" s="51"/>
      <c r="P143" s="1"/>
      <c r="Q143" s="1"/>
      <c r="R143" s="1"/>
      <c r="S143" s="1"/>
    </row>
    <row r="144" spans="2:19" s="56" customFormat="1">
      <c r="B144" s="1"/>
      <c r="C144" s="1"/>
      <c r="D144" s="44"/>
      <c r="E144" s="44"/>
      <c r="F144" s="1"/>
      <c r="G144" s="46"/>
      <c r="H144" s="46"/>
      <c r="I144" s="1"/>
      <c r="J144" s="46"/>
      <c r="K144" s="46"/>
      <c r="L144" s="44"/>
      <c r="M144" s="46"/>
      <c r="N144" s="49"/>
      <c r="O144" s="51"/>
      <c r="P144" s="1"/>
      <c r="Q144" s="1"/>
      <c r="R144" s="1"/>
      <c r="S144" s="1"/>
    </row>
    <row r="145" spans="2:19" s="56" customFormat="1">
      <c r="B145" s="1"/>
      <c r="C145" s="1"/>
      <c r="D145" s="44"/>
      <c r="E145" s="44"/>
      <c r="F145" s="1"/>
      <c r="G145" s="46"/>
      <c r="H145" s="46"/>
      <c r="I145" s="1"/>
      <c r="J145" s="46"/>
      <c r="K145" s="46"/>
      <c r="L145" s="44"/>
      <c r="M145" s="46"/>
      <c r="N145" s="49"/>
      <c r="O145" s="51"/>
      <c r="P145" s="1"/>
      <c r="Q145" s="1"/>
      <c r="R145" s="1"/>
      <c r="S145" s="1"/>
    </row>
    <row r="146" spans="2:19" s="56" customFormat="1">
      <c r="B146" s="1"/>
      <c r="C146" s="1"/>
      <c r="D146" s="44"/>
      <c r="E146" s="44"/>
      <c r="F146" s="1"/>
      <c r="G146" s="46"/>
      <c r="H146" s="46"/>
      <c r="I146" s="1"/>
      <c r="J146" s="46"/>
      <c r="K146" s="46"/>
      <c r="L146" s="44"/>
      <c r="M146" s="46"/>
      <c r="N146" s="49"/>
      <c r="O146" s="51"/>
      <c r="P146" s="1"/>
      <c r="Q146" s="1"/>
      <c r="R146" s="1"/>
      <c r="S146" s="1"/>
    </row>
    <row r="147" spans="2:19" s="56" customFormat="1">
      <c r="B147" s="1"/>
      <c r="C147" s="1"/>
      <c r="D147" s="44"/>
      <c r="E147" s="44"/>
      <c r="F147" s="1"/>
      <c r="G147" s="46"/>
      <c r="H147" s="46"/>
      <c r="I147" s="1"/>
      <c r="J147" s="46"/>
      <c r="K147" s="46"/>
      <c r="L147" s="44"/>
      <c r="M147" s="46"/>
      <c r="N147" s="49"/>
      <c r="O147" s="51"/>
      <c r="P147" s="1"/>
      <c r="Q147" s="1"/>
      <c r="R147" s="1"/>
      <c r="S147" s="1"/>
    </row>
    <row r="148" spans="2:19" s="56" customFormat="1">
      <c r="B148" s="1"/>
      <c r="C148" s="1"/>
      <c r="D148" s="44"/>
      <c r="E148" s="44"/>
      <c r="F148" s="1"/>
      <c r="G148" s="46"/>
      <c r="H148" s="46"/>
      <c r="I148" s="1"/>
      <c r="J148" s="46"/>
      <c r="K148" s="46"/>
      <c r="L148" s="44"/>
      <c r="M148" s="46"/>
      <c r="N148" s="49"/>
      <c r="O148" s="51"/>
      <c r="P148" s="1"/>
      <c r="Q148" s="1"/>
      <c r="R148" s="1"/>
      <c r="S148" s="1"/>
    </row>
    <row r="149" spans="2:19" s="56" customFormat="1">
      <c r="B149" s="1"/>
      <c r="C149" s="1"/>
      <c r="D149" s="44"/>
      <c r="E149" s="44"/>
      <c r="F149" s="1"/>
      <c r="G149" s="46"/>
      <c r="H149" s="46"/>
      <c r="I149" s="1"/>
      <c r="J149" s="46"/>
      <c r="K149" s="46"/>
      <c r="L149" s="44"/>
      <c r="M149" s="46"/>
      <c r="N149" s="49"/>
      <c r="O149" s="51"/>
      <c r="P149" s="1"/>
      <c r="Q149" s="1"/>
      <c r="R149" s="1"/>
      <c r="S149" s="1"/>
    </row>
    <row r="150" spans="2:19" s="56" customFormat="1">
      <c r="B150" s="1"/>
      <c r="C150" s="1"/>
      <c r="D150" s="44"/>
      <c r="E150" s="44"/>
      <c r="F150" s="1"/>
      <c r="G150" s="46"/>
      <c r="H150" s="46"/>
      <c r="I150" s="1"/>
      <c r="J150" s="46"/>
      <c r="K150" s="46"/>
      <c r="L150" s="44"/>
      <c r="M150" s="46"/>
      <c r="N150" s="49"/>
      <c r="O150" s="51"/>
      <c r="P150" s="1"/>
      <c r="Q150" s="1"/>
      <c r="R150" s="1"/>
      <c r="S150" s="1"/>
    </row>
    <row r="151" spans="2:19" s="56" customFormat="1">
      <c r="B151" s="1"/>
      <c r="C151" s="1"/>
      <c r="D151" s="44"/>
      <c r="E151" s="44"/>
      <c r="F151" s="1"/>
      <c r="G151" s="46"/>
      <c r="H151" s="46"/>
      <c r="I151" s="1"/>
      <c r="J151" s="46"/>
      <c r="K151" s="46"/>
      <c r="L151" s="44"/>
      <c r="M151" s="46"/>
      <c r="N151" s="49"/>
      <c r="O151" s="51"/>
      <c r="P151" s="1"/>
      <c r="Q151" s="1"/>
      <c r="R151" s="1"/>
      <c r="S151" s="1"/>
    </row>
    <row r="152" spans="2:19" s="56" customFormat="1">
      <c r="B152" s="1"/>
      <c r="C152" s="1"/>
      <c r="D152" s="44"/>
      <c r="E152" s="44"/>
      <c r="F152" s="1"/>
      <c r="G152" s="46"/>
      <c r="H152" s="46"/>
      <c r="I152" s="1"/>
      <c r="J152" s="46"/>
      <c r="K152" s="46"/>
      <c r="L152" s="44"/>
      <c r="M152" s="46"/>
      <c r="N152" s="49"/>
      <c r="O152" s="51"/>
      <c r="P152" s="1"/>
      <c r="Q152" s="1"/>
      <c r="R152" s="1"/>
      <c r="S152" s="1"/>
    </row>
    <row r="153" spans="2:19" s="56" customFormat="1">
      <c r="B153" s="1"/>
      <c r="C153" s="1"/>
      <c r="D153" s="44"/>
      <c r="E153" s="44"/>
      <c r="F153" s="1"/>
      <c r="G153" s="46"/>
      <c r="H153" s="46"/>
      <c r="I153" s="1"/>
      <c r="J153" s="46"/>
      <c r="K153" s="46"/>
      <c r="L153" s="44"/>
      <c r="M153" s="46"/>
      <c r="N153" s="49"/>
      <c r="O153" s="51"/>
      <c r="P153" s="1"/>
      <c r="Q153" s="1"/>
      <c r="R153" s="1"/>
      <c r="S153" s="1"/>
    </row>
    <row r="154" spans="2:19" s="56" customFormat="1">
      <c r="B154" s="1"/>
      <c r="C154" s="1"/>
      <c r="D154" s="44"/>
      <c r="E154" s="44"/>
      <c r="F154" s="1"/>
      <c r="G154" s="46"/>
      <c r="H154" s="46"/>
      <c r="I154" s="1"/>
      <c r="J154" s="46"/>
      <c r="K154" s="46"/>
      <c r="L154" s="44"/>
      <c r="M154" s="46"/>
      <c r="N154" s="49"/>
      <c r="O154" s="51"/>
      <c r="P154" s="1"/>
      <c r="Q154" s="1"/>
      <c r="R154" s="1"/>
      <c r="S154" s="1"/>
    </row>
    <row r="155" spans="2:19" s="56" customFormat="1">
      <c r="B155" s="1"/>
      <c r="C155" s="1"/>
      <c r="D155" s="44"/>
      <c r="E155" s="44"/>
      <c r="F155" s="1"/>
      <c r="G155" s="46"/>
      <c r="H155" s="46"/>
      <c r="I155" s="1"/>
      <c r="J155" s="46"/>
      <c r="K155" s="46"/>
      <c r="L155" s="44"/>
      <c r="M155" s="46"/>
      <c r="N155" s="49"/>
      <c r="O155" s="51"/>
      <c r="P155" s="1"/>
      <c r="Q155" s="1"/>
      <c r="R155" s="1"/>
      <c r="S155" s="1"/>
    </row>
    <row r="156" spans="2:19" s="56" customFormat="1">
      <c r="B156" s="1"/>
      <c r="C156" s="1"/>
      <c r="D156" s="44"/>
      <c r="E156" s="44"/>
      <c r="F156" s="1"/>
      <c r="G156" s="46"/>
      <c r="H156" s="46"/>
      <c r="I156" s="1"/>
      <c r="J156" s="46"/>
      <c r="K156" s="46"/>
      <c r="L156" s="44"/>
      <c r="M156" s="46"/>
      <c r="N156" s="49"/>
      <c r="O156" s="51"/>
      <c r="P156" s="1"/>
      <c r="Q156" s="1"/>
      <c r="R156" s="1"/>
      <c r="S156" s="1"/>
    </row>
    <row r="157" spans="2:19" s="56" customFormat="1">
      <c r="B157" s="1"/>
      <c r="C157" s="1"/>
      <c r="D157" s="44"/>
      <c r="E157" s="44"/>
      <c r="F157" s="1"/>
      <c r="G157" s="46"/>
      <c r="H157" s="46"/>
      <c r="I157" s="1"/>
      <c r="J157" s="46"/>
      <c r="K157" s="46"/>
      <c r="L157" s="44"/>
      <c r="M157" s="46"/>
      <c r="N157" s="49"/>
      <c r="O157" s="51"/>
      <c r="P157" s="1"/>
      <c r="Q157" s="1"/>
      <c r="R157" s="1"/>
      <c r="S157" s="1"/>
    </row>
    <row r="158" spans="2:19" s="56" customFormat="1">
      <c r="B158" s="1"/>
      <c r="C158" s="1"/>
      <c r="D158" s="44"/>
      <c r="E158" s="44"/>
      <c r="F158" s="1"/>
      <c r="G158" s="46"/>
      <c r="H158" s="46"/>
      <c r="I158" s="1"/>
      <c r="J158" s="46"/>
      <c r="K158" s="46"/>
      <c r="L158" s="44"/>
      <c r="M158" s="46"/>
      <c r="N158" s="49"/>
      <c r="O158" s="51"/>
      <c r="P158" s="1"/>
      <c r="Q158" s="1"/>
      <c r="R158" s="1"/>
      <c r="S158" s="1"/>
    </row>
    <row r="159" spans="2:19" s="56" customFormat="1">
      <c r="B159" s="1"/>
      <c r="C159" s="1"/>
      <c r="D159" s="44"/>
      <c r="E159" s="44"/>
      <c r="F159" s="1"/>
      <c r="G159" s="46"/>
      <c r="H159" s="46"/>
      <c r="I159" s="1"/>
      <c r="J159" s="46"/>
      <c r="K159" s="46"/>
      <c r="L159" s="44"/>
      <c r="M159" s="46"/>
      <c r="N159" s="49"/>
      <c r="O159" s="51"/>
      <c r="P159" s="1"/>
      <c r="Q159" s="1"/>
      <c r="R159" s="1"/>
      <c r="S159" s="1"/>
    </row>
    <row r="160" spans="2:19" s="56" customFormat="1">
      <c r="B160" s="1"/>
      <c r="C160" s="1"/>
      <c r="D160" s="44"/>
      <c r="E160" s="44"/>
      <c r="F160" s="1"/>
      <c r="G160" s="46"/>
      <c r="H160" s="46"/>
      <c r="I160" s="1"/>
      <c r="J160" s="46"/>
      <c r="K160" s="46"/>
      <c r="L160" s="44"/>
      <c r="M160" s="46"/>
      <c r="N160" s="49"/>
      <c r="O160" s="51"/>
      <c r="P160" s="1"/>
      <c r="Q160" s="1"/>
      <c r="R160" s="1"/>
      <c r="S160" s="1"/>
    </row>
    <row r="161" spans="2:19" s="56" customFormat="1">
      <c r="B161" s="1"/>
      <c r="C161" s="1"/>
      <c r="D161" s="44"/>
      <c r="E161" s="44"/>
      <c r="F161" s="1"/>
      <c r="G161" s="46"/>
      <c r="H161" s="46"/>
      <c r="I161" s="1"/>
      <c r="J161" s="46"/>
      <c r="K161" s="46"/>
      <c r="L161" s="44"/>
      <c r="M161" s="46"/>
      <c r="N161" s="49"/>
      <c r="O161" s="51"/>
      <c r="P161" s="1"/>
      <c r="Q161" s="1"/>
      <c r="R161" s="1"/>
      <c r="S161" s="1"/>
    </row>
    <row r="162" spans="2:19" s="56" customFormat="1">
      <c r="B162" s="1"/>
      <c r="C162" s="1"/>
      <c r="D162" s="44"/>
      <c r="E162" s="44"/>
      <c r="F162" s="1"/>
      <c r="G162" s="46"/>
      <c r="H162" s="46"/>
      <c r="I162" s="1"/>
      <c r="J162" s="46"/>
      <c r="K162" s="46"/>
      <c r="L162" s="44"/>
      <c r="M162" s="46"/>
      <c r="N162" s="49"/>
      <c r="O162" s="51"/>
      <c r="P162" s="1"/>
      <c r="Q162" s="1"/>
      <c r="R162" s="1"/>
      <c r="S162" s="1"/>
    </row>
    <row r="163" spans="2:19" s="56" customFormat="1">
      <c r="B163" s="1"/>
      <c r="C163" s="1"/>
      <c r="D163" s="44"/>
      <c r="E163" s="44"/>
      <c r="F163" s="1"/>
      <c r="G163" s="46"/>
      <c r="H163" s="46"/>
      <c r="I163" s="1"/>
      <c r="J163" s="46"/>
      <c r="K163" s="46"/>
      <c r="L163" s="44"/>
      <c r="M163" s="46"/>
      <c r="N163" s="49"/>
      <c r="O163" s="51"/>
      <c r="P163" s="1"/>
      <c r="Q163" s="1"/>
      <c r="R163" s="1"/>
      <c r="S163" s="1"/>
    </row>
    <row r="164" spans="2:19" s="56" customFormat="1">
      <c r="B164" s="1"/>
      <c r="C164" s="1"/>
      <c r="D164" s="44"/>
      <c r="E164" s="44"/>
      <c r="F164" s="1"/>
      <c r="G164" s="46"/>
      <c r="H164" s="46"/>
      <c r="I164" s="1"/>
      <c r="J164" s="46"/>
      <c r="K164" s="46"/>
      <c r="L164" s="44"/>
      <c r="M164" s="46"/>
      <c r="N164" s="49"/>
      <c r="O164" s="51"/>
      <c r="P164" s="1"/>
      <c r="Q164" s="1"/>
      <c r="R164" s="1"/>
      <c r="S164" s="1"/>
    </row>
    <row r="165" spans="2:19" s="56" customFormat="1">
      <c r="B165" s="1"/>
      <c r="C165" s="1"/>
      <c r="D165" s="44"/>
      <c r="E165" s="44"/>
      <c r="F165" s="1"/>
      <c r="G165" s="46"/>
      <c r="H165" s="46"/>
      <c r="I165" s="1"/>
      <c r="J165" s="46"/>
      <c r="K165" s="46"/>
      <c r="L165" s="44"/>
      <c r="M165" s="46"/>
      <c r="N165" s="49"/>
      <c r="O165" s="51"/>
      <c r="P165" s="1"/>
      <c r="Q165" s="1"/>
      <c r="R165" s="1"/>
      <c r="S165" s="1"/>
    </row>
    <row r="166" spans="2:19" s="56" customFormat="1">
      <c r="B166" s="1"/>
      <c r="C166" s="1"/>
      <c r="D166" s="44"/>
      <c r="E166" s="44"/>
      <c r="F166" s="1"/>
      <c r="G166" s="46"/>
      <c r="H166" s="46"/>
      <c r="I166" s="1"/>
      <c r="J166" s="46"/>
      <c r="K166" s="46"/>
      <c r="L166" s="44"/>
      <c r="M166" s="46"/>
      <c r="N166" s="49"/>
      <c r="O166" s="51"/>
      <c r="P166" s="1"/>
      <c r="Q166" s="1"/>
      <c r="R166" s="1"/>
      <c r="S166" s="1"/>
    </row>
    <row r="167" spans="2:19" s="56" customFormat="1">
      <c r="B167" s="1"/>
      <c r="C167" s="1"/>
      <c r="D167" s="44"/>
      <c r="E167" s="44"/>
      <c r="F167" s="1"/>
      <c r="G167" s="46"/>
      <c r="H167" s="46"/>
      <c r="I167" s="1"/>
      <c r="J167" s="46"/>
      <c r="K167" s="46"/>
      <c r="L167" s="44"/>
      <c r="M167" s="46"/>
      <c r="N167" s="49"/>
      <c r="O167" s="51"/>
      <c r="P167" s="1"/>
      <c r="Q167" s="1"/>
      <c r="R167" s="1"/>
      <c r="S167" s="1"/>
    </row>
    <row r="168" spans="2:19" s="56" customFormat="1">
      <c r="B168" s="1"/>
      <c r="C168" s="1"/>
      <c r="D168" s="44"/>
      <c r="E168" s="44"/>
      <c r="F168" s="1"/>
      <c r="G168" s="46"/>
      <c r="H168" s="46"/>
      <c r="I168" s="1"/>
      <c r="J168" s="46"/>
      <c r="K168" s="46"/>
      <c r="L168" s="44"/>
      <c r="M168" s="46"/>
      <c r="N168" s="49"/>
      <c r="O168" s="51"/>
      <c r="P168" s="1"/>
      <c r="Q168" s="1"/>
      <c r="R168" s="1"/>
      <c r="S168" s="1"/>
    </row>
    <row r="169" spans="2:19" s="56" customFormat="1">
      <c r="B169" s="1"/>
      <c r="C169" s="1"/>
      <c r="D169" s="44"/>
      <c r="E169" s="44"/>
      <c r="F169" s="1"/>
      <c r="G169" s="46"/>
      <c r="H169" s="46"/>
      <c r="I169" s="1"/>
      <c r="J169" s="46"/>
      <c r="K169" s="46"/>
      <c r="L169" s="44"/>
      <c r="M169" s="46"/>
      <c r="N169" s="49"/>
      <c r="O169" s="51"/>
      <c r="P169" s="1"/>
      <c r="Q169" s="1"/>
      <c r="R169" s="1"/>
      <c r="S169" s="1"/>
    </row>
    <row r="170" spans="2:19" s="56" customFormat="1">
      <c r="B170" s="1"/>
      <c r="C170" s="1"/>
      <c r="D170" s="44"/>
      <c r="E170" s="44"/>
      <c r="F170" s="1"/>
      <c r="G170" s="46"/>
      <c r="H170" s="46"/>
      <c r="I170" s="1"/>
      <c r="J170" s="46"/>
      <c r="K170" s="46"/>
      <c r="L170" s="44"/>
      <c r="M170" s="46"/>
      <c r="N170" s="49"/>
      <c r="O170" s="51"/>
      <c r="P170" s="1"/>
      <c r="Q170" s="1"/>
      <c r="R170" s="1"/>
      <c r="S170" s="1"/>
    </row>
    <row r="171" spans="2:19" s="56" customFormat="1">
      <c r="B171" s="1"/>
      <c r="C171" s="1"/>
      <c r="D171" s="44"/>
      <c r="E171" s="44"/>
      <c r="F171" s="1"/>
      <c r="G171" s="46"/>
      <c r="H171" s="46"/>
      <c r="I171" s="1"/>
      <c r="J171" s="46"/>
      <c r="K171" s="46"/>
      <c r="L171" s="44"/>
      <c r="M171" s="46"/>
      <c r="N171" s="49"/>
      <c r="O171" s="51"/>
      <c r="P171" s="1"/>
      <c r="Q171" s="1"/>
      <c r="R171" s="1"/>
      <c r="S171" s="1"/>
    </row>
    <row r="172" spans="2:19" s="56" customFormat="1">
      <c r="B172" s="1"/>
      <c r="C172" s="1"/>
      <c r="D172" s="44"/>
      <c r="E172" s="44"/>
      <c r="F172" s="1"/>
      <c r="G172" s="46"/>
      <c r="H172" s="46"/>
      <c r="I172" s="1"/>
      <c r="J172" s="46"/>
      <c r="K172" s="46"/>
      <c r="L172" s="44"/>
      <c r="M172" s="46"/>
      <c r="N172" s="49"/>
      <c r="O172" s="51"/>
      <c r="P172" s="1"/>
      <c r="Q172" s="1"/>
      <c r="R172" s="1"/>
      <c r="S172" s="1"/>
    </row>
    <row r="173" spans="2:19" s="56" customFormat="1">
      <c r="B173" s="1"/>
      <c r="C173" s="1"/>
      <c r="D173" s="44"/>
      <c r="E173" s="44"/>
      <c r="F173" s="1"/>
      <c r="G173" s="46"/>
      <c r="H173" s="46"/>
      <c r="I173" s="1"/>
      <c r="J173" s="46"/>
      <c r="K173" s="46"/>
      <c r="L173" s="44"/>
      <c r="M173" s="46"/>
      <c r="N173" s="49"/>
      <c r="O173" s="51"/>
      <c r="P173" s="1"/>
      <c r="Q173" s="1"/>
      <c r="R173" s="1"/>
      <c r="S173" s="1"/>
    </row>
    <row r="174" spans="2:19" s="56" customFormat="1">
      <c r="B174" s="1"/>
      <c r="C174" s="1"/>
      <c r="D174" s="44"/>
      <c r="E174" s="44"/>
      <c r="F174" s="1"/>
      <c r="G174" s="46"/>
      <c r="H174" s="46"/>
      <c r="I174" s="1"/>
      <c r="J174" s="46"/>
      <c r="K174" s="46"/>
      <c r="L174" s="44"/>
      <c r="M174" s="46"/>
      <c r="N174" s="49"/>
      <c r="O174" s="51"/>
      <c r="P174" s="1"/>
      <c r="Q174" s="1"/>
      <c r="R174" s="1"/>
      <c r="S174" s="1"/>
    </row>
    <row r="175" spans="2:19" s="56" customFormat="1">
      <c r="B175" s="1"/>
      <c r="C175" s="1"/>
      <c r="D175" s="44"/>
      <c r="E175" s="44"/>
      <c r="F175" s="1"/>
      <c r="G175" s="46"/>
      <c r="H175" s="46"/>
      <c r="I175" s="1"/>
      <c r="J175" s="46"/>
      <c r="K175" s="46"/>
      <c r="L175" s="44"/>
      <c r="M175" s="46"/>
      <c r="N175" s="49"/>
      <c r="O175" s="51"/>
      <c r="P175" s="1"/>
      <c r="Q175" s="1"/>
      <c r="R175" s="1"/>
      <c r="S175" s="1"/>
    </row>
    <row r="176" spans="2:19" s="56" customFormat="1">
      <c r="B176" s="1"/>
      <c r="C176" s="1"/>
      <c r="D176" s="44"/>
      <c r="E176" s="44"/>
      <c r="F176" s="1"/>
      <c r="G176" s="46"/>
      <c r="H176" s="46"/>
      <c r="I176" s="1"/>
      <c r="J176" s="46"/>
      <c r="K176" s="46"/>
      <c r="L176" s="44"/>
      <c r="M176" s="46"/>
      <c r="N176" s="49"/>
      <c r="O176" s="51"/>
      <c r="P176" s="1"/>
      <c r="Q176" s="1"/>
      <c r="R176" s="1"/>
      <c r="S176" s="1"/>
    </row>
    <row r="177" spans="2:19" s="56" customFormat="1">
      <c r="B177" s="1"/>
      <c r="C177" s="1"/>
      <c r="D177" s="44"/>
      <c r="E177" s="44"/>
      <c r="F177" s="1"/>
      <c r="G177" s="46"/>
      <c r="H177" s="46"/>
      <c r="I177" s="1"/>
      <c r="J177" s="46"/>
      <c r="K177" s="46"/>
      <c r="L177" s="44"/>
      <c r="M177" s="46"/>
      <c r="N177" s="49"/>
      <c r="O177" s="51"/>
      <c r="P177" s="1"/>
      <c r="Q177" s="1"/>
      <c r="R177" s="1"/>
      <c r="S177" s="1"/>
    </row>
    <row r="178" spans="2:19" s="56" customFormat="1">
      <c r="B178" s="1"/>
      <c r="C178" s="1"/>
      <c r="D178" s="44"/>
      <c r="E178" s="44"/>
      <c r="F178" s="1"/>
      <c r="G178" s="46"/>
      <c r="H178" s="46"/>
      <c r="I178" s="1"/>
      <c r="J178" s="46"/>
      <c r="K178" s="46"/>
      <c r="L178" s="44"/>
      <c r="M178" s="46"/>
      <c r="N178" s="49"/>
      <c r="O178" s="51"/>
      <c r="P178" s="1"/>
      <c r="Q178" s="1"/>
      <c r="R178" s="1"/>
      <c r="S178" s="1"/>
    </row>
    <row r="179" spans="2:19" s="56" customFormat="1">
      <c r="B179" s="1"/>
      <c r="C179" s="1"/>
      <c r="D179" s="44"/>
      <c r="E179" s="44"/>
      <c r="F179" s="1"/>
      <c r="G179" s="46"/>
      <c r="H179" s="46"/>
      <c r="I179" s="1"/>
      <c r="J179" s="46"/>
      <c r="K179" s="46"/>
      <c r="L179" s="44"/>
      <c r="M179" s="46"/>
      <c r="N179" s="49"/>
      <c r="O179" s="51"/>
      <c r="P179" s="1"/>
      <c r="Q179" s="1"/>
      <c r="R179" s="1"/>
      <c r="S179" s="1"/>
    </row>
    <row r="180" spans="2:19" s="56" customFormat="1">
      <c r="B180" s="1"/>
      <c r="C180" s="1"/>
      <c r="D180" s="44"/>
      <c r="E180" s="44"/>
      <c r="F180" s="1"/>
      <c r="G180" s="46"/>
      <c r="H180" s="46"/>
      <c r="I180" s="1"/>
      <c r="J180" s="46"/>
      <c r="K180" s="46"/>
      <c r="L180" s="44"/>
      <c r="M180" s="46"/>
      <c r="N180" s="49"/>
      <c r="O180" s="51"/>
      <c r="P180" s="1"/>
      <c r="Q180" s="1"/>
      <c r="R180" s="1"/>
      <c r="S180" s="1"/>
    </row>
    <row r="181" spans="2:19" s="56" customFormat="1">
      <c r="B181" s="1"/>
      <c r="C181" s="1"/>
      <c r="D181" s="44"/>
      <c r="E181" s="44"/>
      <c r="F181" s="1"/>
      <c r="G181" s="46"/>
      <c r="H181" s="46"/>
      <c r="I181" s="1"/>
      <c r="J181" s="46"/>
      <c r="K181" s="46"/>
      <c r="L181" s="44"/>
      <c r="M181" s="46"/>
      <c r="N181" s="49"/>
      <c r="O181" s="51"/>
      <c r="P181" s="1"/>
      <c r="Q181" s="1"/>
      <c r="R181" s="1"/>
      <c r="S181" s="1"/>
    </row>
    <row r="182" spans="2:19" s="56" customFormat="1">
      <c r="B182" s="1"/>
      <c r="C182" s="1"/>
      <c r="D182" s="44"/>
      <c r="E182" s="44"/>
      <c r="F182" s="1"/>
      <c r="G182" s="46"/>
      <c r="H182" s="46"/>
      <c r="I182" s="1"/>
      <c r="J182" s="46"/>
      <c r="K182" s="46"/>
      <c r="L182" s="44"/>
      <c r="M182" s="46"/>
      <c r="N182" s="49"/>
      <c r="O182" s="51"/>
      <c r="P182" s="1"/>
      <c r="Q182" s="1"/>
      <c r="R182" s="1"/>
      <c r="S182" s="1"/>
    </row>
    <row r="183" spans="2:19" s="56" customFormat="1">
      <c r="B183" s="1"/>
      <c r="C183" s="1"/>
      <c r="D183" s="44"/>
      <c r="E183" s="44"/>
      <c r="F183" s="1"/>
      <c r="G183" s="46"/>
      <c r="H183" s="46"/>
      <c r="I183" s="1"/>
      <c r="J183" s="46"/>
      <c r="K183" s="46"/>
      <c r="L183" s="44"/>
      <c r="M183" s="46"/>
      <c r="N183" s="49"/>
      <c r="O183" s="51"/>
      <c r="P183" s="1"/>
      <c r="Q183" s="1"/>
      <c r="R183" s="1"/>
      <c r="S183" s="1"/>
    </row>
    <row r="184" spans="2:19" s="56" customFormat="1">
      <c r="B184" s="1"/>
      <c r="C184" s="1"/>
      <c r="D184" s="44"/>
      <c r="E184" s="44"/>
      <c r="F184" s="1"/>
      <c r="G184" s="46"/>
      <c r="H184" s="46"/>
      <c r="I184" s="1"/>
      <c r="J184" s="46"/>
      <c r="K184" s="46"/>
      <c r="L184" s="44"/>
      <c r="M184" s="46"/>
      <c r="N184" s="49"/>
      <c r="O184" s="51"/>
      <c r="P184" s="1"/>
      <c r="Q184" s="1"/>
      <c r="R184" s="1"/>
      <c r="S184" s="1"/>
    </row>
    <row r="185" spans="2:19" s="56" customFormat="1">
      <c r="B185" s="1"/>
      <c r="C185" s="1"/>
      <c r="D185" s="44"/>
      <c r="E185" s="44"/>
      <c r="F185" s="1"/>
      <c r="G185" s="46"/>
      <c r="H185" s="46"/>
      <c r="I185" s="1"/>
      <c r="J185" s="46"/>
      <c r="K185" s="46"/>
      <c r="L185" s="44"/>
      <c r="M185" s="46"/>
      <c r="N185" s="49"/>
      <c r="O185" s="51"/>
      <c r="P185" s="1"/>
      <c r="Q185" s="1"/>
      <c r="R185" s="1"/>
      <c r="S185" s="1"/>
    </row>
    <row r="186" spans="2:19" s="56" customFormat="1">
      <c r="B186" s="1"/>
      <c r="C186" s="1"/>
      <c r="D186" s="44"/>
      <c r="E186" s="44"/>
      <c r="F186" s="1"/>
      <c r="G186" s="46"/>
      <c r="H186" s="46"/>
      <c r="I186" s="1"/>
      <c r="J186" s="46"/>
      <c r="K186" s="46"/>
      <c r="L186" s="44"/>
      <c r="M186" s="46"/>
      <c r="N186" s="49"/>
      <c r="O186" s="51"/>
      <c r="P186" s="1"/>
      <c r="Q186" s="1"/>
      <c r="R186" s="1"/>
      <c r="S186" s="1"/>
    </row>
    <row r="187" spans="2:19" s="56" customFormat="1">
      <c r="B187" s="1"/>
      <c r="C187" s="1"/>
      <c r="D187" s="44"/>
      <c r="E187" s="44"/>
      <c r="F187" s="1"/>
      <c r="G187" s="46"/>
      <c r="H187" s="46"/>
      <c r="I187" s="1"/>
      <c r="J187" s="46"/>
      <c r="K187" s="46"/>
      <c r="L187" s="44"/>
      <c r="M187" s="46"/>
      <c r="N187" s="49"/>
      <c r="O187" s="51"/>
      <c r="P187" s="1"/>
      <c r="Q187" s="1"/>
      <c r="R187" s="1"/>
      <c r="S187" s="1"/>
    </row>
    <row r="188" spans="2:19" s="56" customFormat="1">
      <c r="B188" s="1"/>
      <c r="C188" s="1"/>
      <c r="D188" s="44"/>
      <c r="E188" s="44"/>
      <c r="F188" s="1"/>
      <c r="G188" s="46"/>
      <c r="H188" s="46"/>
      <c r="I188" s="1"/>
      <c r="J188" s="46"/>
      <c r="K188" s="46"/>
      <c r="L188" s="44"/>
      <c r="M188" s="46"/>
      <c r="N188" s="49"/>
      <c r="O188" s="51"/>
      <c r="P188" s="1"/>
      <c r="Q188" s="1"/>
      <c r="R188" s="1"/>
      <c r="S188" s="1"/>
    </row>
    <row r="189" spans="2:19" s="56" customFormat="1">
      <c r="B189" s="1"/>
      <c r="C189" s="1"/>
      <c r="D189" s="44"/>
      <c r="E189" s="44"/>
      <c r="F189" s="1"/>
      <c r="G189" s="46"/>
      <c r="H189" s="46"/>
      <c r="I189" s="1"/>
      <c r="J189" s="46"/>
      <c r="K189" s="46"/>
      <c r="L189" s="44"/>
      <c r="M189" s="46"/>
      <c r="N189" s="49"/>
      <c r="O189" s="51"/>
      <c r="P189" s="1"/>
      <c r="Q189" s="1"/>
      <c r="R189" s="1"/>
      <c r="S189" s="1"/>
    </row>
    <row r="190" spans="2:19" s="56" customFormat="1">
      <c r="B190" s="1"/>
      <c r="C190" s="1"/>
      <c r="D190" s="44"/>
      <c r="E190" s="44"/>
      <c r="F190" s="1"/>
      <c r="G190" s="46"/>
      <c r="H190" s="46"/>
      <c r="I190" s="1"/>
      <c r="J190" s="46"/>
      <c r="K190" s="46"/>
      <c r="L190" s="44"/>
      <c r="M190" s="46"/>
      <c r="N190" s="49"/>
      <c r="O190" s="51"/>
      <c r="P190" s="1"/>
      <c r="Q190" s="1"/>
      <c r="R190" s="1"/>
      <c r="S190" s="1"/>
    </row>
    <row r="191" spans="2:19" s="56" customFormat="1">
      <c r="B191" s="1"/>
      <c r="C191" s="1"/>
      <c r="D191" s="44"/>
      <c r="E191" s="44"/>
      <c r="F191" s="1"/>
      <c r="G191" s="46"/>
      <c r="H191" s="46"/>
      <c r="I191" s="1"/>
      <c r="J191" s="46"/>
      <c r="K191" s="46"/>
      <c r="L191" s="44"/>
      <c r="M191" s="46"/>
      <c r="N191" s="49"/>
      <c r="O191" s="51"/>
      <c r="P191" s="1"/>
      <c r="Q191" s="1"/>
      <c r="R191" s="1"/>
      <c r="S191" s="1"/>
    </row>
    <row r="192" spans="2:19" s="56" customFormat="1">
      <c r="B192" s="1"/>
      <c r="C192" s="1"/>
      <c r="D192" s="44"/>
      <c r="E192" s="44"/>
      <c r="F192" s="1"/>
      <c r="G192" s="46"/>
      <c r="H192" s="46"/>
      <c r="I192" s="1"/>
      <c r="J192" s="46"/>
      <c r="K192" s="46"/>
      <c r="L192" s="44"/>
      <c r="M192" s="46"/>
      <c r="N192" s="49"/>
      <c r="O192" s="51"/>
      <c r="P192" s="1"/>
      <c r="Q192" s="1"/>
      <c r="R192" s="1"/>
      <c r="S192" s="1"/>
    </row>
    <row r="193" spans="2:19" s="56" customFormat="1">
      <c r="B193" s="1"/>
      <c r="C193" s="1"/>
      <c r="D193" s="44"/>
      <c r="E193" s="44"/>
      <c r="F193" s="1"/>
      <c r="G193" s="46"/>
      <c r="H193" s="46"/>
      <c r="I193" s="1"/>
      <c r="J193" s="46"/>
      <c r="K193" s="46"/>
      <c r="L193" s="44"/>
      <c r="M193" s="46"/>
      <c r="N193" s="49"/>
      <c r="O193" s="51"/>
      <c r="P193" s="1"/>
      <c r="Q193" s="1"/>
      <c r="R193" s="1"/>
      <c r="S193" s="1"/>
    </row>
    <row r="194" spans="2:19" s="56" customFormat="1">
      <c r="B194" s="1"/>
      <c r="C194" s="1"/>
      <c r="D194" s="44"/>
      <c r="E194" s="44"/>
      <c r="F194" s="1"/>
      <c r="G194" s="46"/>
      <c r="H194" s="46"/>
      <c r="I194" s="1"/>
      <c r="J194" s="46"/>
      <c r="K194" s="46"/>
      <c r="L194" s="44"/>
      <c r="M194" s="46"/>
      <c r="N194" s="49"/>
      <c r="O194" s="51"/>
      <c r="P194" s="1"/>
      <c r="Q194" s="1"/>
      <c r="R194" s="1"/>
      <c r="S194" s="1"/>
    </row>
    <row r="195" spans="2:19" s="56" customFormat="1">
      <c r="B195" s="1"/>
      <c r="C195" s="1"/>
      <c r="D195" s="44"/>
      <c r="E195" s="44"/>
      <c r="F195" s="1"/>
      <c r="G195" s="46"/>
      <c r="H195" s="46"/>
      <c r="I195" s="1"/>
      <c r="J195" s="46"/>
      <c r="K195" s="46"/>
      <c r="L195" s="44"/>
      <c r="M195" s="46"/>
      <c r="N195" s="49"/>
      <c r="O195" s="51"/>
      <c r="P195" s="1"/>
      <c r="Q195" s="1"/>
      <c r="R195" s="1"/>
      <c r="S195" s="1"/>
    </row>
    <row r="196" spans="2:19" s="56" customFormat="1">
      <c r="B196" s="1"/>
      <c r="C196" s="1"/>
      <c r="D196" s="44"/>
      <c r="E196" s="44"/>
      <c r="F196" s="1"/>
      <c r="G196" s="46"/>
      <c r="H196" s="46"/>
      <c r="I196" s="1"/>
      <c r="J196" s="46"/>
      <c r="K196" s="46"/>
      <c r="L196" s="44"/>
      <c r="M196" s="46"/>
      <c r="N196" s="49"/>
      <c r="O196" s="51"/>
      <c r="P196" s="1"/>
      <c r="Q196" s="1"/>
      <c r="R196" s="1"/>
      <c r="S196" s="1"/>
    </row>
    <row r="197" spans="2:19" s="56" customFormat="1">
      <c r="B197" s="1"/>
      <c r="C197" s="1"/>
      <c r="D197" s="44"/>
      <c r="E197" s="44"/>
      <c r="F197" s="1"/>
      <c r="G197" s="46"/>
      <c r="H197" s="46"/>
      <c r="I197" s="1"/>
      <c r="J197" s="46"/>
      <c r="K197" s="46"/>
      <c r="L197" s="44"/>
      <c r="M197" s="46"/>
      <c r="N197" s="49"/>
      <c r="O197" s="51"/>
      <c r="P197" s="1"/>
      <c r="Q197" s="1"/>
      <c r="R197" s="1"/>
      <c r="S197" s="1"/>
    </row>
    <row r="198" spans="2:19" s="56" customFormat="1">
      <c r="B198" s="1"/>
      <c r="C198" s="1"/>
      <c r="D198" s="44"/>
      <c r="E198" s="44"/>
      <c r="F198" s="1"/>
      <c r="G198" s="46"/>
      <c r="H198" s="46"/>
      <c r="I198" s="1"/>
      <c r="J198" s="46"/>
      <c r="K198" s="46"/>
      <c r="L198" s="44"/>
      <c r="M198" s="46"/>
      <c r="N198" s="49"/>
      <c r="O198" s="51"/>
      <c r="P198" s="1"/>
      <c r="Q198" s="1"/>
      <c r="R198" s="1"/>
      <c r="S198" s="1"/>
    </row>
    <row r="199" spans="2:19" s="56" customFormat="1">
      <c r="B199" s="1"/>
      <c r="C199" s="1"/>
      <c r="D199" s="44"/>
      <c r="E199" s="44"/>
      <c r="F199" s="1"/>
      <c r="G199" s="46"/>
      <c r="H199" s="46"/>
      <c r="I199" s="1"/>
      <c r="J199" s="46"/>
      <c r="K199" s="46"/>
      <c r="L199" s="44"/>
      <c r="M199" s="46"/>
      <c r="N199" s="49"/>
      <c r="O199" s="51"/>
      <c r="P199" s="1"/>
      <c r="Q199" s="1"/>
      <c r="R199" s="1"/>
      <c r="S199" s="1"/>
    </row>
    <row r="200" spans="2:19" s="56" customFormat="1">
      <c r="B200" s="1"/>
      <c r="C200" s="1"/>
      <c r="D200" s="44"/>
      <c r="E200" s="44"/>
      <c r="F200" s="1"/>
      <c r="G200" s="46"/>
      <c r="H200" s="46"/>
      <c r="I200" s="1"/>
      <c r="J200" s="46"/>
      <c r="K200" s="46"/>
      <c r="L200" s="44"/>
      <c r="M200" s="46"/>
      <c r="N200" s="49"/>
      <c r="O200" s="51"/>
      <c r="P200" s="1"/>
      <c r="Q200" s="1"/>
      <c r="R200" s="1"/>
      <c r="S200" s="1"/>
    </row>
    <row r="201" spans="2:19" s="56" customFormat="1">
      <c r="B201" s="1"/>
      <c r="C201" s="1"/>
      <c r="D201" s="44"/>
      <c r="E201" s="44"/>
      <c r="F201" s="1"/>
      <c r="G201" s="46"/>
      <c r="H201" s="46"/>
      <c r="I201" s="1"/>
      <c r="J201" s="46"/>
      <c r="K201" s="46"/>
      <c r="L201" s="44"/>
      <c r="M201" s="46"/>
      <c r="N201" s="49"/>
      <c r="O201" s="51"/>
      <c r="P201" s="1"/>
      <c r="Q201" s="1"/>
      <c r="R201" s="1"/>
      <c r="S201" s="1"/>
    </row>
    <row r="202" spans="2:19" s="56" customFormat="1">
      <c r="B202" s="1"/>
      <c r="C202" s="1"/>
      <c r="D202" s="44"/>
      <c r="E202" s="44"/>
      <c r="F202" s="1"/>
      <c r="G202" s="46"/>
      <c r="H202" s="46"/>
      <c r="I202" s="1"/>
      <c r="J202" s="46"/>
      <c r="K202" s="46"/>
      <c r="L202" s="44"/>
      <c r="M202" s="46"/>
      <c r="N202" s="49"/>
      <c r="O202" s="51"/>
      <c r="P202" s="1"/>
      <c r="Q202" s="1"/>
      <c r="R202" s="1"/>
      <c r="S202" s="1"/>
    </row>
    <row r="203" spans="2:19" s="56" customFormat="1">
      <c r="B203" s="1"/>
      <c r="C203" s="1"/>
      <c r="D203" s="44"/>
      <c r="E203" s="44"/>
      <c r="F203" s="1"/>
      <c r="G203" s="46"/>
      <c r="H203" s="46"/>
      <c r="I203" s="1"/>
      <c r="J203" s="46"/>
      <c r="K203" s="46"/>
      <c r="L203" s="44"/>
      <c r="M203" s="46"/>
      <c r="N203" s="49"/>
      <c r="O203" s="51"/>
      <c r="P203" s="1"/>
      <c r="Q203" s="1"/>
      <c r="R203" s="1"/>
      <c r="S203" s="1"/>
    </row>
    <row r="204" spans="2:19" s="56" customFormat="1">
      <c r="B204" s="1"/>
      <c r="C204" s="1"/>
      <c r="D204" s="44"/>
      <c r="E204" s="44"/>
      <c r="F204" s="1"/>
      <c r="G204" s="46"/>
      <c r="H204" s="46"/>
      <c r="I204" s="1"/>
      <c r="J204" s="46"/>
      <c r="K204" s="46"/>
      <c r="L204" s="44"/>
      <c r="M204" s="46"/>
      <c r="N204" s="49"/>
      <c r="O204" s="51"/>
      <c r="P204" s="1"/>
      <c r="Q204" s="1"/>
      <c r="R204" s="1"/>
      <c r="S204" s="1"/>
    </row>
    <row r="205" spans="2:19" s="56" customFormat="1">
      <c r="B205" s="1"/>
      <c r="C205" s="1"/>
      <c r="D205" s="44"/>
      <c r="E205" s="44"/>
      <c r="F205" s="1"/>
      <c r="G205" s="46"/>
      <c r="H205" s="46"/>
      <c r="I205" s="1"/>
      <c r="J205" s="46"/>
      <c r="K205" s="46"/>
      <c r="L205" s="44"/>
      <c r="M205" s="46"/>
      <c r="N205" s="49"/>
      <c r="O205" s="51"/>
      <c r="P205" s="1"/>
      <c r="Q205" s="1"/>
      <c r="R205" s="1"/>
      <c r="S205" s="1"/>
    </row>
    <row r="206" spans="2:19" s="56" customFormat="1">
      <c r="B206" s="1"/>
      <c r="C206" s="1"/>
      <c r="D206" s="44"/>
      <c r="E206" s="44"/>
      <c r="F206" s="1"/>
      <c r="G206" s="46"/>
      <c r="H206" s="46"/>
      <c r="I206" s="1"/>
      <c r="J206" s="46"/>
      <c r="K206" s="46"/>
      <c r="L206" s="44"/>
      <c r="M206" s="46"/>
      <c r="N206" s="49"/>
      <c r="O206" s="51"/>
      <c r="P206" s="1"/>
      <c r="Q206" s="1"/>
      <c r="R206" s="1"/>
      <c r="S206" s="1"/>
    </row>
    <row r="207" spans="2:19" s="56" customFormat="1">
      <c r="B207" s="1"/>
      <c r="C207" s="1"/>
      <c r="D207" s="44"/>
      <c r="E207" s="44"/>
      <c r="F207" s="1"/>
      <c r="G207" s="46"/>
      <c r="H207" s="46"/>
      <c r="I207" s="1"/>
      <c r="J207" s="46"/>
      <c r="K207" s="46"/>
      <c r="L207" s="44"/>
      <c r="M207" s="46"/>
      <c r="N207" s="49"/>
      <c r="O207" s="51"/>
      <c r="P207" s="1"/>
      <c r="Q207" s="1"/>
      <c r="R207" s="1"/>
      <c r="S207" s="1"/>
    </row>
    <row r="208" spans="2:19" s="56" customFormat="1">
      <c r="B208" s="1"/>
      <c r="C208" s="1"/>
      <c r="D208" s="44"/>
      <c r="E208" s="44"/>
      <c r="F208" s="1"/>
      <c r="G208" s="46"/>
      <c r="H208" s="46"/>
      <c r="I208" s="1"/>
      <c r="J208" s="46"/>
      <c r="K208" s="46"/>
      <c r="L208" s="44"/>
      <c r="M208" s="46"/>
      <c r="N208" s="49"/>
      <c r="O208" s="51"/>
      <c r="P208" s="1"/>
      <c r="Q208" s="1"/>
      <c r="R208" s="1"/>
      <c r="S208" s="1"/>
    </row>
    <row r="209" spans="2:19" s="56" customFormat="1">
      <c r="B209" s="1"/>
      <c r="C209" s="1"/>
      <c r="D209" s="44"/>
      <c r="E209" s="44"/>
      <c r="F209" s="1"/>
      <c r="G209" s="46"/>
      <c r="H209" s="46"/>
      <c r="I209" s="1"/>
      <c r="J209" s="46"/>
      <c r="K209" s="46"/>
      <c r="L209" s="44"/>
      <c r="M209" s="46"/>
      <c r="N209" s="49"/>
      <c r="O209" s="51"/>
      <c r="P209" s="1"/>
      <c r="Q209" s="1"/>
      <c r="R209" s="1"/>
      <c r="S209" s="1"/>
    </row>
    <row r="210" spans="2:19" s="56" customFormat="1">
      <c r="B210" s="1"/>
      <c r="C210" s="1"/>
      <c r="D210" s="44"/>
      <c r="E210" s="44"/>
      <c r="F210" s="1"/>
      <c r="G210" s="46"/>
      <c r="H210" s="46"/>
      <c r="I210" s="1"/>
      <c r="J210" s="46"/>
      <c r="K210" s="46"/>
      <c r="L210" s="44"/>
      <c r="M210" s="46"/>
      <c r="N210" s="49"/>
      <c r="O210" s="51"/>
      <c r="P210" s="1"/>
      <c r="Q210" s="1"/>
      <c r="R210" s="1"/>
      <c r="S210" s="1"/>
    </row>
    <row r="211" spans="2:19" s="56" customFormat="1">
      <c r="B211" s="1"/>
      <c r="C211" s="1"/>
      <c r="D211" s="44"/>
      <c r="E211" s="44"/>
      <c r="F211" s="1"/>
      <c r="G211" s="46"/>
      <c r="H211" s="46"/>
      <c r="I211" s="1"/>
      <c r="J211" s="46"/>
      <c r="K211" s="46"/>
      <c r="L211" s="44"/>
      <c r="M211" s="46"/>
      <c r="N211" s="49"/>
      <c r="O211" s="51"/>
      <c r="P211" s="1"/>
      <c r="Q211" s="1"/>
      <c r="R211" s="1"/>
      <c r="S211" s="1"/>
    </row>
    <row r="212" spans="2:19" s="56" customFormat="1">
      <c r="B212" s="1"/>
      <c r="C212" s="1"/>
      <c r="D212" s="44"/>
      <c r="E212" s="44"/>
      <c r="F212" s="1"/>
      <c r="G212" s="46"/>
      <c r="H212" s="46"/>
      <c r="I212" s="1"/>
      <c r="J212" s="46"/>
      <c r="K212" s="46"/>
      <c r="L212" s="44"/>
      <c r="M212" s="46"/>
      <c r="N212" s="49"/>
      <c r="O212" s="51"/>
      <c r="P212" s="1"/>
      <c r="Q212" s="1"/>
      <c r="R212" s="1"/>
      <c r="S212" s="1"/>
    </row>
    <row r="213" spans="2:19" s="56" customFormat="1">
      <c r="B213" s="1"/>
      <c r="C213" s="1"/>
      <c r="D213" s="44"/>
      <c r="E213" s="44"/>
      <c r="F213" s="1"/>
      <c r="G213" s="46"/>
      <c r="H213" s="46"/>
      <c r="I213" s="1"/>
      <c r="J213" s="46"/>
      <c r="K213" s="46"/>
      <c r="L213" s="44"/>
      <c r="M213" s="46"/>
      <c r="N213" s="49"/>
      <c r="O213" s="51"/>
      <c r="P213" s="1"/>
      <c r="Q213" s="1"/>
      <c r="R213" s="1"/>
      <c r="S213" s="1"/>
    </row>
    <row r="214" spans="2:19" s="56" customFormat="1">
      <c r="B214" s="1"/>
      <c r="C214" s="1"/>
      <c r="D214" s="44"/>
      <c r="E214" s="44"/>
      <c r="F214" s="1"/>
      <c r="G214" s="46"/>
      <c r="H214" s="46"/>
      <c r="I214" s="1"/>
      <c r="J214" s="46"/>
      <c r="K214" s="46"/>
      <c r="L214" s="44"/>
      <c r="M214" s="46"/>
      <c r="N214" s="49"/>
      <c r="O214" s="51"/>
      <c r="P214" s="1"/>
      <c r="Q214" s="1"/>
      <c r="R214" s="1"/>
      <c r="S214" s="1"/>
    </row>
    <row r="215" spans="2:19" s="56" customFormat="1">
      <c r="B215" s="1"/>
      <c r="C215" s="1"/>
      <c r="D215" s="44"/>
      <c r="E215" s="44"/>
      <c r="F215" s="1"/>
      <c r="G215" s="46"/>
      <c r="H215" s="46"/>
      <c r="I215" s="1"/>
      <c r="J215" s="46"/>
      <c r="K215" s="46"/>
      <c r="L215" s="44"/>
      <c r="M215" s="46"/>
      <c r="N215" s="49"/>
      <c r="O215" s="51"/>
      <c r="P215" s="1"/>
      <c r="Q215" s="1"/>
      <c r="R215" s="1"/>
      <c r="S215" s="1"/>
    </row>
    <row r="216" spans="2:19" s="56" customFormat="1">
      <c r="B216" s="1"/>
      <c r="C216" s="1"/>
      <c r="D216" s="44"/>
      <c r="E216" s="44"/>
      <c r="F216" s="1"/>
      <c r="G216" s="46"/>
      <c r="H216" s="46"/>
      <c r="I216" s="1"/>
      <c r="J216" s="46"/>
      <c r="K216" s="46"/>
      <c r="L216" s="44"/>
      <c r="M216" s="46"/>
      <c r="N216" s="49"/>
      <c r="O216" s="51"/>
      <c r="P216" s="1"/>
      <c r="Q216" s="1"/>
      <c r="R216" s="1"/>
      <c r="S216" s="1"/>
    </row>
    <row r="217" spans="2:19" s="56" customFormat="1">
      <c r="B217" s="1"/>
      <c r="C217" s="1"/>
      <c r="D217" s="44"/>
      <c r="E217" s="44"/>
      <c r="F217" s="1"/>
      <c r="G217" s="46"/>
      <c r="H217" s="46"/>
      <c r="I217" s="1"/>
      <c r="J217" s="46"/>
      <c r="K217" s="46"/>
      <c r="L217" s="44"/>
      <c r="M217" s="46"/>
      <c r="N217" s="49"/>
      <c r="O217" s="51"/>
      <c r="P217" s="1"/>
      <c r="Q217" s="1"/>
      <c r="R217" s="1"/>
      <c r="S217" s="1"/>
    </row>
    <row r="218" spans="2:19" s="56" customFormat="1">
      <c r="B218" s="1"/>
      <c r="C218" s="1"/>
      <c r="D218" s="44"/>
      <c r="E218" s="44"/>
      <c r="F218" s="1"/>
      <c r="G218" s="46"/>
      <c r="H218" s="46"/>
      <c r="I218" s="1"/>
      <c r="J218" s="46"/>
      <c r="K218" s="46"/>
      <c r="L218" s="44"/>
      <c r="M218" s="46"/>
      <c r="N218" s="49"/>
      <c r="O218" s="51"/>
      <c r="P218" s="1"/>
      <c r="Q218" s="1"/>
      <c r="R218" s="1"/>
      <c r="S218" s="1"/>
    </row>
    <row r="219" spans="2:19"/>
    <row r="220" spans="2:19"/>
    <row r="221" spans="2:19"/>
    <row r="222" spans="2:19"/>
    <row r="223" spans="2:19"/>
    <row r="224" spans="2:19" s="56" customFormat="1">
      <c r="B224" s="1"/>
      <c r="C224" s="1"/>
      <c r="D224" s="44"/>
      <c r="E224" s="44"/>
      <c r="F224" s="1"/>
      <c r="G224" s="46"/>
      <c r="H224" s="46"/>
      <c r="I224" s="1"/>
      <c r="J224" s="46"/>
      <c r="K224" s="46"/>
      <c r="L224" s="44"/>
      <c r="M224" s="46"/>
      <c r="N224" s="49"/>
      <c r="O224" s="51"/>
      <c r="P224" s="1"/>
      <c r="Q224" s="1"/>
      <c r="R224" s="1"/>
      <c r="S224" s="1"/>
    </row>
    <row r="225" spans="2:19" s="56" customFormat="1">
      <c r="B225" s="1"/>
      <c r="C225" s="1"/>
      <c r="D225" s="44"/>
      <c r="E225" s="44"/>
      <c r="F225" s="1"/>
      <c r="G225" s="46"/>
      <c r="H225" s="46"/>
      <c r="I225" s="1"/>
      <c r="J225" s="46"/>
      <c r="K225" s="46"/>
      <c r="L225" s="44"/>
      <c r="M225" s="46"/>
      <c r="N225" s="49"/>
      <c r="O225" s="51"/>
      <c r="P225" s="1"/>
      <c r="Q225" s="1"/>
      <c r="R225" s="1"/>
      <c r="S225" s="1"/>
    </row>
    <row r="226" spans="2:19" s="56" customFormat="1">
      <c r="B226" s="1"/>
      <c r="C226" s="1"/>
      <c r="D226" s="44"/>
      <c r="E226" s="44"/>
      <c r="F226" s="1"/>
      <c r="G226" s="46"/>
      <c r="H226" s="46"/>
      <c r="I226" s="1"/>
      <c r="J226" s="46"/>
      <c r="K226" s="46"/>
      <c r="L226" s="44"/>
      <c r="M226" s="46"/>
      <c r="N226" s="49"/>
      <c r="O226" s="51"/>
      <c r="P226" s="1"/>
      <c r="Q226" s="1"/>
      <c r="R226" s="1"/>
      <c r="S226" s="1"/>
    </row>
    <row r="227" spans="2:19" s="56" customFormat="1">
      <c r="B227" s="1"/>
      <c r="C227" s="1"/>
      <c r="D227" s="44"/>
      <c r="E227" s="44"/>
      <c r="F227" s="1"/>
      <c r="G227" s="46"/>
      <c r="H227" s="46"/>
      <c r="I227" s="1"/>
      <c r="J227" s="46"/>
      <c r="K227" s="46"/>
      <c r="L227" s="44"/>
      <c r="M227" s="46"/>
      <c r="N227" s="49"/>
      <c r="O227" s="51"/>
      <c r="P227" s="1"/>
      <c r="Q227" s="1"/>
      <c r="R227" s="1"/>
      <c r="S227" s="1"/>
    </row>
    <row r="228" spans="2:19" s="56" customFormat="1">
      <c r="B228" s="1"/>
      <c r="C228" s="1"/>
      <c r="D228" s="44"/>
      <c r="E228" s="44"/>
      <c r="F228" s="1"/>
      <c r="G228" s="46"/>
      <c r="H228" s="46"/>
      <c r="I228" s="1"/>
      <c r="J228" s="46"/>
      <c r="K228" s="46"/>
      <c r="L228" s="44"/>
      <c r="M228" s="46"/>
      <c r="N228" s="49"/>
      <c r="O228" s="51"/>
      <c r="P228" s="1"/>
      <c r="Q228" s="1"/>
      <c r="R228" s="1"/>
      <c r="S228" s="1"/>
    </row>
    <row r="229" spans="2:19" s="56" customFormat="1">
      <c r="B229" s="1"/>
      <c r="C229" s="1"/>
      <c r="D229" s="44"/>
      <c r="E229" s="44"/>
      <c r="F229" s="1"/>
      <c r="G229" s="46"/>
      <c r="H229" s="46"/>
      <c r="I229" s="1"/>
      <c r="J229" s="46"/>
      <c r="K229" s="46"/>
      <c r="L229" s="44"/>
      <c r="M229" s="46"/>
      <c r="N229" s="49"/>
      <c r="O229" s="51"/>
      <c r="P229" s="1"/>
      <c r="Q229" s="1"/>
      <c r="R229" s="1"/>
      <c r="S229" s="1"/>
    </row>
    <row r="230" spans="2:19" s="56" customFormat="1">
      <c r="B230" s="1"/>
      <c r="C230" s="1"/>
      <c r="D230" s="44"/>
      <c r="E230" s="44"/>
      <c r="F230" s="1"/>
      <c r="G230" s="46"/>
      <c r="H230" s="46"/>
      <c r="I230" s="1"/>
      <c r="J230" s="46"/>
      <c r="K230" s="46"/>
      <c r="L230" s="44"/>
      <c r="M230" s="46"/>
      <c r="N230" s="49"/>
      <c r="O230" s="51"/>
      <c r="P230" s="1"/>
      <c r="Q230" s="1"/>
      <c r="R230" s="1"/>
      <c r="S230" s="1"/>
    </row>
    <row r="231" spans="2:19" s="56" customFormat="1">
      <c r="B231" s="1"/>
      <c r="C231" s="1"/>
      <c r="D231" s="44"/>
      <c r="E231" s="44"/>
      <c r="F231" s="1"/>
      <c r="G231" s="46"/>
      <c r="H231" s="46"/>
      <c r="I231" s="1"/>
      <c r="J231" s="46"/>
      <c r="K231" s="46"/>
      <c r="L231" s="44"/>
      <c r="M231" s="46"/>
      <c r="N231" s="49"/>
      <c r="O231" s="51"/>
      <c r="P231" s="1"/>
      <c r="Q231" s="1"/>
      <c r="R231" s="1"/>
      <c r="S231" s="1"/>
    </row>
    <row r="232" spans="2:19" s="56" customFormat="1">
      <c r="B232" s="1"/>
      <c r="C232" s="1"/>
      <c r="D232" s="44"/>
      <c r="E232" s="44"/>
      <c r="F232" s="1"/>
      <c r="G232" s="46"/>
      <c r="H232" s="46"/>
      <c r="I232" s="1"/>
      <c r="J232" s="46"/>
      <c r="K232" s="46"/>
      <c r="L232" s="44"/>
      <c r="M232" s="46"/>
      <c r="N232" s="49"/>
      <c r="O232" s="51"/>
      <c r="P232" s="1"/>
      <c r="Q232" s="1"/>
      <c r="R232" s="1"/>
      <c r="S232" s="1"/>
    </row>
    <row r="233" spans="2:19" s="56" customFormat="1">
      <c r="B233" s="1"/>
      <c r="C233" s="1"/>
      <c r="D233" s="44"/>
      <c r="E233" s="44"/>
      <c r="F233" s="1"/>
      <c r="G233" s="46"/>
      <c r="H233" s="46"/>
      <c r="I233" s="1"/>
      <c r="J233" s="46"/>
      <c r="K233" s="46"/>
      <c r="L233" s="44"/>
      <c r="M233" s="46"/>
      <c r="N233" s="49"/>
      <c r="O233" s="51"/>
      <c r="P233" s="1"/>
      <c r="Q233" s="1"/>
      <c r="R233" s="1"/>
      <c r="S233" s="1"/>
    </row>
    <row r="234" spans="2:19" s="56" customFormat="1">
      <c r="B234" s="1"/>
      <c r="C234" s="1"/>
      <c r="D234" s="44"/>
      <c r="E234" s="44"/>
      <c r="F234" s="1"/>
      <c r="G234" s="46"/>
      <c r="H234" s="46"/>
      <c r="I234" s="1"/>
      <c r="J234" s="46"/>
      <c r="K234" s="46"/>
      <c r="L234" s="44"/>
      <c r="M234" s="46"/>
      <c r="N234" s="49"/>
      <c r="O234" s="51"/>
      <c r="P234" s="1"/>
      <c r="Q234" s="1"/>
      <c r="R234" s="1"/>
      <c r="S234" s="1"/>
    </row>
    <row r="235" spans="2:19" s="56" customFormat="1">
      <c r="B235" s="1"/>
      <c r="C235" s="1"/>
      <c r="D235" s="44"/>
      <c r="E235" s="44"/>
      <c r="F235" s="1"/>
      <c r="G235" s="46"/>
      <c r="H235" s="46"/>
      <c r="I235" s="1"/>
      <c r="J235" s="46"/>
      <c r="K235" s="46"/>
      <c r="L235" s="44"/>
      <c r="M235" s="46"/>
      <c r="N235" s="49"/>
      <c r="O235" s="51"/>
      <c r="P235" s="1"/>
      <c r="Q235" s="1"/>
      <c r="R235" s="1"/>
      <c r="S235" s="1"/>
    </row>
    <row r="236" spans="2:19" s="56" customFormat="1">
      <c r="B236" s="1"/>
      <c r="C236" s="1"/>
      <c r="D236" s="44"/>
      <c r="E236" s="44"/>
      <c r="F236" s="1"/>
      <c r="G236" s="46"/>
      <c r="H236" s="46"/>
      <c r="I236" s="1"/>
      <c r="J236" s="46"/>
      <c r="K236" s="46"/>
      <c r="L236" s="44"/>
      <c r="M236" s="46"/>
      <c r="N236" s="49"/>
      <c r="O236" s="51"/>
      <c r="P236" s="1"/>
      <c r="Q236" s="1"/>
      <c r="R236" s="1"/>
      <c r="S236" s="1"/>
    </row>
    <row r="237" spans="2:19" s="56" customFormat="1">
      <c r="B237" s="1"/>
      <c r="C237" s="1"/>
      <c r="D237" s="44"/>
      <c r="E237" s="44"/>
      <c r="F237" s="1"/>
      <c r="G237" s="46"/>
      <c r="H237" s="46"/>
      <c r="I237" s="1"/>
      <c r="J237" s="46"/>
      <c r="K237" s="46"/>
      <c r="L237" s="44"/>
      <c r="M237" s="46"/>
      <c r="N237" s="49"/>
      <c r="O237" s="51"/>
      <c r="P237" s="1"/>
      <c r="Q237" s="1"/>
      <c r="R237" s="1"/>
      <c r="S237" s="1"/>
    </row>
    <row r="238" spans="2:19" s="56" customFormat="1">
      <c r="B238" s="1"/>
      <c r="C238" s="1"/>
      <c r="D238" s="44"/>
      <c r="E238" s="44"/>
      <c r="F238" s="1"/>
      <c r="G238" s="46"/>
      <c r="H238" s="46"/>
      <c r="I238" s="1"/>
      <c r="J238" s="46"/>
      <c r="K238" s="46"/>
      <c r="L238" s="44"/>
      <c r="M238" s="46"/>
      <c r="N238" s="49"/>
      <c r="O238" s="51"/>
      <c r="P238" s="1"/>
      <c r="Q238" s="1"/>
      <c r="R238" s="1"/>
      <c r="S238" s="1"/>
    </row>
    <row r="239" spans="2:19" s="56" customFormat="1">
      <c r="B239" s="1"/>
      <c r="C239" s="1"/>
      <c r="D239" s="44"/>
      <c r="E239" s="44"/>
      <c r="F239" s="1"/>
      <c r="G239" s="46"/>
      <c r="H239" s="46"/>
      <c r="I239" s="1"/>
      <c r="J239" s="46"/>
      <c r="K239" s="46"/>
      <c r="L239" s="44"/>
      <c r="M239" s="46"/>
      <c r="N239" s="49"/>
      <c r="O239" s="51"/>
      <c r="P239" s="1"/>
      <c r="Q239" s="1"/>
      <c r="R239" s="1"/>
      <c r="S239" s="1"/>
    </row>
    <row r="240" spans="2:19" s="56" customFormat="1">
      <c r="B240" s="1"/>
      <c r="C240" s="1"/>
      <c r="D240" s="44"/>
      <c r="E240" s="44"/>
      <c r="F240" s="1"/>
      <c r="G240" s="46"/>
      <c r="H240" s="46"/>
      <c r="I240" s="1"/>
      <c r="J240" s="46"/>
      <c r="K240" s="46"/>
      <c r="L240" s="44"/>
      <c r="M240" s="46"/>
      <c r="N240" s="49"/>
      <c r="O240" s="51"/>
      <c r="P240" s="1"/>
      <c r="Q240" s="1"/>
      <c r="R240" s="1"/>
      <c r="S240" s="1"/>
    </row>
    <row r="241" spans="2:19" s="56" customFormat="1">
      <c r="B241" s="1"/>
      <c r="C241" s="1"/>
      <c r="D241" s="44"/>
      <c r="E241" s="44"/>
      <c r="F241" s="1"/>
      <c r="G241" s="46"/>
      <c r="H241" s="46"/>
      <c r="I241" s="1"/>
      <c r="J241" s="46"/>
      <c r="K241" s="46"/>
      <c r="L241" s="44"/>
      <c r="M241" s="46"/>
      <c r="N241" s="49"/>
      <c r="O241" s="51"/>
      <c r="P241" s="1"/>
      <c r="Q241" s="1"/>
      <c r="R241" s="1"/>
      <c r="S241" s="1"/>
    </row>
    <row r="242" spans="2:19" s="56" customFormat="1">
      <c r="B242" s="1"/>
      <c r="C242" s="1"/>
      <c r="D242" s="44"/>
      <c r="E242" s="44"/>
      <c r="F242" s="1"/>
      <c r="G242" s="46"/>
      <c r="H242" s="46"/>
      <c r="I242" s="1"/>
      <c r="J242" s="46"/>
      <c r="K242" s="46"/>
      <c r="L242" s="44"/>
      <c r="M242" s="46"/>
      <c r="N242" s="49"/>
      <c r="O242" s="51"/>
      <c r="P242" s="1"/>
      <c r="Q242" s="1"/>
      <c r="R242" s="1"/>
      <c r="S242" s="1"/>
    </row>
    <row r="243" spans="2:19" s="56" customFormat="1">
      <c r="B243" s="1"/>
      <c r="C243" s="1"/>
      <c r="D243" s="44"/>
      <c r="E243" s="44"/>
      <c r="F243" s="1"/>
      <c r="G243" s="46"/>
      <c r="H243" s="46"/>
      <c r="I243" s="1"/>
      <c r="J243" s="46"/>
      <c r="K243" s="46"/>
      <c r="L243" s="44"/>
      <c r="M243" s="46"/>
      <c r="N243" s="49"/>
      <c r="O243" s="51"/>
      <c r="P243" s="1"/>
      <c r="Q243" s="1"/>
      <c r="R243" s="1"/>
      <c r="S243" s="1"/>
    </row>
    <row r="244" spans="2:19" s="56" customFormat="1">
      <c r="B244" s="1"/>
      <c r="C244" s="1"/>
      <c r="D244" s="44"/>
      <c r="E244" s="44"/>
      <c r="F244" s="1"/>
      <c r="G244" s="46"/>
      <c r="H244" s="46"/>
      <c r="I244" s="1"/>
      <c r="J244" s="46"/>
      <c r="K244" s="46"/>
      <c r="L244" s="44"/>
      <c r="M244" s="46"/>
      <c r="N244" s="49"/>
      <c r="O244" s="51"/>
      <c r="P244" s="1"/>
      <c r="Q244" s="1"/>
      <c r="R244" s="1"/>
      <c r="S244" s="1"/>
    </row>
    <row r="245" spans="2:19" s="56" customFormat="1">
      <c r="B245" s="1"/>
      <c r="C245" s="1"/>
      <c r="D245" s="44"/>
      <c r="E245" s="44"/>
      <c r="F245" s="1"/>
      <c r="G245" s="46"/>
      <c r="H245" s="46"/>
      <c r="I245" s="1"/>
      <c r="J245" s="46"/>
      <c r="K245" s="46"/>
      <c r="L245" s="44"/>
      <c r="M245" s="46"/>
      <c r="N245" s="49"/>
      <c r="O245" s="51"/>
      <c r="P245" s="1"/>
      <c r="Q245" s="1"/>
      <c r="R245" s="1"/>
      <c r="S245" s="1"/>
    </row>
    <row r="246" spans="2:19" s="56" customFormat="1">
      <c r="B246" s="1"/>
      <c r="C246" s="1"/>
      <c r="D246" s="44"/>
      <c r="E246" s="44"/>
      <c r="F246" s="1"/>
      <c r="G246" s="46"/>
      <c r="H246" s="46"/>
      <c r="I246" s="1"/>
      <c r="J246" s="46"/>
      <c r="K246" s="46"/>
      <c r="L246" s="44"/>
      <c r="M246" s="46"/>
      <c r="N246" s="49"/>
      <c r="O246" s="51"/>
      <c r="P246" s="1"/>
      <c r="Q246" s="1"/>
      <c r="R246" s="1"/>
      <c r="S246" s="1"/>
    </row>
    <row r="247" spans="2:19" s="56" customFormat="1">
      <c r="B247" s="1"/>
      <c r="C247" s="1"/>
      <c r="D247" s="44"/>
      <c r="E247" s="44"/>
      <c r="F247" s="1"/>
      <c r="G247" s="46"/>
      <c r="H247" s="46"/>
      <c r="I247" s="1"/>
      <c r="J247" s="46"/>
      <c r="K247" s="46"/>
      <c r="L247" s="44"/>
      <c r="M247" s="46"/>
      <c r="N247" s="49"/>
      <c r="O247" s="51"/>
      <c r="P247" s="1"/>
      <c r="Q247" s="1"/>
      <c r="R247" s="1"/>
      <c r="S247" s="1"/>
    </row>
    <row r="248" spans="2:19" s="56" customFormat="1">
      <c r="B248" s="1"/>
      <c r="C248" s="1"/>
      <c r="D248" s="44"/>
      <c r="E248" s="44"/>
      <c r="F248" s="1"/>
      <c r="G248" s="46"/>
      <c r="H248" s="46"/>
      <c r="I248" s="1"/>
      <c r="J248" s="46"/>
      <c r="K248" s="46"/>
      <c r="L248" s="44"/>
      <c r="M248" s="46"/>
      <c r="N248" s="49"/>
      <c r="O248" s="51"/>
      <c r="P248" s="1"/>
      <c r="Q248" s="1"/>
      <c r="R248" s="1"/>
      <c r="S248" s="1"/>
    </row>
    <row r="249" spans="2:19" s="56" customFormat="1">
      <c r="B249" s="1"/>
      <c r="C249" s="1"/>
      <c r="D249" s="44"/>
      <c r="E249" s="44"/>
      <c r="F249" s="1"/>
      <c r="G249" s="46"/>
      <c r="H249" s="46"/>
      <c r="I249" s="1"/>
      <c r="J249" s="46"/>
      <c r="K249" s="46"/>
      <c r="L249" s="44"/>
      <c r="M249" s="46"/>
      <c r="N249" s="49"/>
      <c r="O249" s="51"/>
      <c r="P249" s="1"/>
      <c r="Q249" s="1"/>
      <c r="R249" s="1"/>
      <c r="S249" s="1"/>
    </row>
    <row r="250" spans="2:19" s="56" customFormat="1">
      <c r="B250" s="1"/>
      <c r="C250" s="1"/>
      <c r="D250" s="44"/>
      <c r="E250" s="44"/>
      <c r="F250" s="1"/>
      <c r="G250" s="46"/>
      <c r="H250" s="46"/>
      <c r="I250" s="1"/>
      <c r="J250" s="46"/>
      <c r="K250" s="46"/>
      <c r="L250" s="44"/>
      <c r="M250" s="46"/>
      <c r="N250" s="49"/>
      <c r="O250" s="51"/>
      <c r="P250" s="1"/>
      <c r="Q250" s="1"/>
      <c r="R250" s="1"/>
      <c r="S250" s="1"/>
    </row>
    <row r="251" spans="2:19" s="56" customFormat="1">
      <c r="B251" s="1"/>
      <c r="C251" s="1"/>
      <c r="D251" s="44"/>
      <c r="E251" s="44"/>
      <c r="F251" s="1"/>
      <c r="G251" s="46"/>
      <c r="H251" s="46"/>
      <c r="I251" s="1"/>
      <c r="J251" s="46"/>
      <c r="K251" s="46"/>
      <c r="L251" s="44"/>
      <c r="M251" s="46"/>
      <c r="N251" s="49"/>
      <c r="O251" s="51"/>
      <c r="P251" s="1"/>
      <c r="Q251" s="1"/>
      <c r="R251" s="1"/>
      <c r="S251" s="1"/>
    </row>
    <row r="252" spans="2:19" s="56" customFormat="1">
      <c r="B252" s="1"/>
      <c r="C252" s="1"/>
      <c r="D252" s="44"/>
      <c r="E252" s="44"/>
      <c r="F252" s="1"/>
      <c r="G252" s="46"/>
      <c r="H252" s="46"/>
      <c r="I252" s="1"/>
      <c r="J252" s="46"/>
      <c r="K252" s="46"/>
      <c r="L252" s="44"/>
      <c r="M252" s="46"/>
      <c r="N252" s="49"/>
      <c r="O252" s="51"/>
      <c r="P252" s="1"/>
      <c r="Q252" s="1"/>
      <c r="R252" s="1"/>
      <c r="S252" s="1"/>
    </row>
    <row r="253" spans="2:19" s="56" customFormat="1">
      <c r="B253" s="1"/>
      <c r="C253" s="1"/>
      <c r="D253" s="44"/>
      <c r="E253" s="44"/>
      <c r="F253" s="1"/>
      <c r="G253" s="46"/>
      <c r="H253" s="46"/>
      <c r="I253" s="1"/>
      <c r="J253" s="46"/>
      <c r="K253" s="46"/>
      <c r="L253" s="44"/>
      <c r="M253" s="46"/>
      <c r="N253" s="49"/>
      <c r="O253" s="51"/>
      <c r="P253" s="1"/>
      <c r="Q253" s="1"/>
      <c r="R253" s="1"/>
      <c r="S253" s="1"/>
    </row>
    <row r="254" spans="2:19" s="56" customFormat="1">
      <c r="B254" s="1"/>
      <c r="C254" s="1"/>
      <c r="D254" s="44"/>
      <c r="E254" s="44"/>
      <c r="F254" s="1"/>
      <c r="G254" s="46"/>
      <c r="H254" s="46"/>
      <c r="I254" s="1"/>
      <c r="J254" s="46"/>
      <c r="K254" s="46"/>
      <c r="L254" s="44"/>
      <c r="M254" s="46"/>
      <c r="N254" s="49"/>
      <c r="O254" s="51"/>
      <c r="P254" s="1"/>
      <c r="Q254" s="1"/>
      <c r="R254" s="1"/>
      <c r="S254" s="1"/>
    </row>
    <row r="255" spans="2:19" s="56" customFormat="1">
      <c r="B255" s="1"/>
      <c r="C255" s="1"/>
      <c r="D255" s="44"/>
      <c r="E255" s="44"/>
      <c r="F255" s="1"/>
      <c r="G255" s="46"/>
      <c r="H255" s="46"/>
      <c r="I255" s="1"/>
      <c r="J255" s="46"/>
      <c r="K255" s="46"/>
      <c r="L255" s="44"/>
      <c r="M255" s="46"/>
      <c r="N255" s="49"/>
      <c r="O255" s="51"/>
      <c r="P255" s="1"/>
      <c r="Q255" s="1"/>
      <c r="R255" s="1"/>
      <c r="S255" s="1"/>
    </row>
    <row r="256" spans="2:19" s="56" customFormat="1">
      <c r="B256" s="1"/>
      <c r="C256" s="1"/>
      <c r="D256" s="44"/>
      <c r="E256" s="44"/>
      <c r="F256" s="1"/>
      <c r="G256" s="46"/>
      <c r="H256" s="46"/>
      <c r="I256" s="1"/>
      <c r="J256" s="46"/>
      <c r="K256" s="46"/>
      <c r="L256" s="44"/>
      <c r="M256" s="46"/>
      <c r="N256" s="49"/>
      <c r="O256" s="51"/>
      <c r="P256" s="1"/>
      <c r="Q256" s="1"/>
      <c r="R256" s="1"/>
      <c r="S256" s="1"/>
    </row>
    <row r="257" spans="2:19" s="56" customFormat="1">
      <c r="B257" s="1"/>
      <c r="C257" s="1"/>
      <c r="D257" s="44"/>
      <c r="E257" s="44"/>
      <c r="F257" s="1"/>
      <c r="G257" s="46"/>
      <c r="H257" s="46"/>
      <c r="I257" s="1"/>
      <c r="J257" s="46"/>
      <c r="K257" s="46"/>
      <c r="L257" s="44"/>
      <c r="M257" s="46"/>
      <c r="N257" s="49"/>
      <c r="O257" s="51"/>
      <c r="P257" s="1"/>
      <c r="Q257" s="1"/>
      <c r="R257" s="1"/>
      <c r="S257" s="1"/>
    </row>
    <row r="258" spans="2:19" s="56" customFormat="1">
      <c r="B258" s="1"/>
      <c r="C258" s="1"/>
      <c r="D258" s="44"/>
      <c r="E258" s="44"/>
      <c r="F258" s="1"/>
      <c r="G258" s="46"/>
      <c r="H258" s="46"/>
      <c r="I258" s="1"/>
      <c r="J258" s="46"/>
      <c r="K258" s="46"/>
      <c r="L258" s="44"/>
      <c r="M258" s="46"/>
      <c r="N258" s="49"/>
      <c r="O258" s="51"/>
      <c r="P258" s="1"/>
      <c r="Q258" s="1"/>
      <c r="R258" s="1"/>
      <c r="S258" s="1"/>
    </row>
    <row r="259" spans="2:19" s="56" customFormat="1">
      <c r="B259" s="1"/>
      <c r="C259" s="1"/>
      <c r="D259" s="44"/>
      <c r="E259" s="44"/>
      <c r="F259" s="1"/>
      <c r="G259" s="46"/>
      <c r="H259" s="46"/>
      <c r="I259" s="1"/>
      <c r="J259" s="46"/>
      <c r="K259" s="46"/>
      <c r="L259" s="44"/>
      <c r="M259" s="46"/>
      <c r="N259" s="49"/>
      <c r="O259" s="51"/>
      <c r="P259" s="1"/>
      <c r="Q259" s="1"/>
      <c r="R259" s="1"/>
      <c r="S259" s="1"/>
    </row>
    <row r="260" spans="2:19"/>
    <row r="261" spans="2:19"/>
    <row r="262" spans="2:19"/>
    <row r="263" spans="2:19"/>
    <row r="264" spans="2:19"/>
    <row r="265" spans="2:19"/>
    <row r="266" spans="2:19"/>
    <row r="267" spans="2:19"/>
    <row r="268" spans="2:19"/>
    <row r="269" spans="2:19"/>
    <row r="270" spans="2:19"/>
    <row r="271" spans="2:19"/>
    <row r="272" spans="2:19"/>
    <row r="273"/>
    <row r="274"/>
    <row r="275"/>
    <row r="276"/>
    <row r="277"/>
    <row r="278"/>
    <row r="279"/>
    <row r="280"/>
  </sheetData>
  <mergeCells count="1">
    <mergeCell ref="A1:O1"/>
  </mergeCells>
  <conditionalFormatting sqref="C3:C16 C18:C54">
    <cfRule type="duplicateValues" dxfId="43" priority="43"/>
  </conditionalFormatting>
  <conditionalFormatting sqref="C17">
    <cfRule type="duplicateValues" dxfId="42" priority="1"/>
  </conditionalFormatting>
  <conditionalFormatting sqref="D19">
    <cfRule type="duplicateValues" dxfId="41" priority="2"/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447BE-8E9E-4A64-BB79-21841638E3C0}">
  <sheetPr>
    <pageSetUpPr fitToPage="1"/>
  </sheetPr>
  <dimension ref="A1:S260"/>
  <sheetViews>
    <sheetView zoomScale="60" zoomScaleNormal="60" workbookViewId="0">
      <selection activeCell="C15" sqref="C15"/>
    </sheetView>
  </sheetViews>
  <sheetFormatPr defaultColWidth="0" defaultRowHeight="11.4" zeroHeight="1"/>
  <cols>
    <col min="1" max="1" width="4.75" style="56" customWidth="1"/>
    <col min="2" max="2" width="4.75" style="1" customWidth="1"/>
    <col min="3" max="3" width="30.75" style="1" customWidth="1"/>
    <col min="4" max="5" width="20.75" style="44" customWidth="1"/>
    <col min="6" max="6" width="20.75" style="1" customWidth="1"/>
    <col min="7" max="8" width="20.75" style="46" customWidth="1"/>
    <col min="9" max="9" width="20.75" style="1" customWidth="1"/>
    <col min="10" max="11" width="20.75" style="46" customWidth="1"/>
    <col min="12" max="12" width="20.75" style="44" customWidth="1"/>
    <col min="13" max="13" width="20.75" style="46" customWidth="1"/>
    <col min="14" max="14" width="20.75" style="49" customWidth="1"/>
    <col min="15" max="15" width="30.75" style="51" customWidth="1"/>
    <col min="16" max="16384" width="5.375" style="1" hidden="1"/>
  </cols>
  <sheetData>
    <row r="1" spans="1:18" s="4" customFormat="1" ht="40.5" customHeight="1" thickBot="1">
      <c r="A1" s="174" t="s">
        <v>218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2" spans="1:18" s="5" customFormat="1" ht="63.6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45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24" customFormat="1" ht="24.6" customHeight="1">
      <c r="A3" s="22">
        <v>1</v>
      </c>
      <c r="B3" s="22">
        <v>1</v>
      </c>
      <c r="C3" s="53" t="s">
        <v>184</v>
      </c>
      <c r="D3" s="19">
        <v>152607.17000000001</v>
      </c>
      <c r="E3" s="19">
        <v>136009.21</v>
      </c>
      <c r="F3" s="20">
        <f>(D3-E3)/E3</f>
        <v>0.12203555920955664</v>
      </c>
      <c r="G3" s="21">
        <v>16751</v>
      </c>
      <c r="H3" s="21">
        <v>277</v>
      </c>
      <c r="I3" s="22">
        <f t="shared" ref="I3:I10" si="0">G3/H3</f>
        <v>60.472924187725631</v>
      </c>
      <c r="J3" s="21">
        <v>14</v>
      </c>
      <c r="K3" s="21">
        <v>2</v>
      </c>
      <c r="L3" s="19">
        <v>297726.84000000003</v>
      </c>
      <c r="M3" s="21">
        <v>32949</v>
      </c>
      <c r="N3" s="23">
        <v>46101</v>
      </c>
      <c r="O3" s="29" t="s">
        <v>41</v>
      </c>
      <c r="R3" s="17"/>
    </row>
    <row r="4" spans="1:18" s="24" customFormat="1" ht="24.9" customHeight="1">
      <c r="A4" s="22">
        <v>2</v>
      </c>
      <c r="B4" s="22" t="s">
        <v>51</v>
      </c>
      <c r="C4" s="53" t="s">
        <v>214</v>
      </c>
      <c r="D4" s="19">
        <v>64836.47</v>
      </c>
      <c r="E4" s="19" t="s">
        <v>53</v>
      </c>
      <c r="F4" s="20" t="s">
        <v>53</v>
      </c>
      <c r="G4" s="21">
        <v>8517</v>
      </c>
      <c r="H4" s="21">
        <v>265</v>
      </c>
      <c r="I4" s="22">
        <f t="shared" si="0"/>
        <v>32.139622641509433</v>
      </c>
      <c r="J4" s="21">
        <v>20</v>
      </c>
      <c r="K4" s="21">
        <v>1</v>
      </c>
      <c r="L4" s="19">
        <v>86892.36</v>
      </c>
      <c r="M4" s="21">
        <v>10867</v>
      </c>
      <c r="N4" s="23">
        <v>46108</v>
      </c>
      <c r="O4" s="29" t="s">
        <v>215</v>
      </c>
      <c r="R4" s="17"/>
    </row>
    <row r="5" spans="1:18" s="24" customFormat="1" ht="24.6" customHeight="1">
      <c r="A5" s="22">
        <v>3</v>
      </c>
      <c r="B5" s="22" t="s">
        <v>51</v>
      </c>
      <c r="C5" s="53" t="s">
        <v>225</v>
      </c>
      <c r="D5" s="19">
        <v>61590.34</v>
      </c>
      <c r="E5" s="19" t="s">
        <v>53</v>
      </c>
      <c r="F5" s="20" t="s">
        <v>53</v>
      </c>
      <c r="G5" s="21">
        <v>10234</v>
      </c>
      <c r="H5" s="21">
        <v>122</v>
      </c>
      <c r="I5" s="22">
        <f t="shared" si="0"/>
        <v>83.885245901639351</v>
      </c>
      <c r="J5" s="21">
        <v>28</v>
      </c>
      <c r="K5" s="21">
        <v>1</v>
      </c>
      <c r="L5" s="19">
        <v>61590.34</v>
      </c>
      <c r="M5" s="21">
        <v>10234</v>
      </c>
      <c r="N5" s="23">
        <v>46113</v>
      </c>
      <c r="O5" s="30" t="s">
        <v>215</v>
      </c>
      <c r="R5" s="17"/>
    </row>
    <row r="6" spans="1:18" s="24" customFormat="1" ht="24.9" customHeight="1">
      <c r="A6" s="22">
        <v>4</v>
      </c>
      <c r="B6" s="22">
        <v>2</v>
      </c>
      <c r="C6" s="53" t="s">
        <v>176</v>
      </c>
      <c r="D6" s="19">
        <v>56275.54</v>
      </c>
      <c r="E6" s="19">
        <v>44242.57</v>
      </c>
      <c r="F6" s="20">
        <f>(D6-E6)/E6</f>
        <v>0.27197719300664497</v>
      </c>
      <c r="G6" s="21">
        <v>9863</v>
      </c>
      <c r="H6" s="21">
        <v>244</v>
      </c>
      <c r="I6" s="22">
        <f t="shared" si="0"/>
        <v>40.422131147540981</v>
      </c>
      <c r="J6" s="21">
        <v>22</v>
      </c>
      <c r="K6" s="21">
        <v>4</v>
      </c>
      <c r="L6" s="19">
        <v>270928.34999999998</v>
      </c>
      <c r="M6" s="21">
        <v>45069</v>
      </c>
      <c r="N6" s="23">
        <v>46087</v>
      </c>
      <c r="O6" s="29" t="s">
        <v>40</v>
      </c>
      <c r="R6" s="17"/>
    </row>
    <row r="7" spans="1:18" s="24" customFormat="1" ht="24.9" customHeight="1">
      <c r="A7" s="22">
        <v>5</v>
      </c>
      <c r="B7" s="22">
        <v>6</v>
      </c>
      <c r="C7" s="53" t="s">
        <v>135</v>
      </c>
      <c r="D7" s="19">
        <v>25372.03</v>
      </c>
      <c r="E7" s="19">
        <v>17318.64</v>
      </c>
      <c r="F7" s="20">
        <f>(D7-E7)/E7</f>
        <v>0.4650128416550029</v>
      </c>
      <c r="G7" s="21">
        <v>4331</v>
      </c>
      <c r="H7" s="21">
        <v>102</v>
      </c>
      <c r="I7" s="22">
        <f t="shared" si="0"/>
        <v>42.46078431372549</v>
      </c>
      <c r="J7" s="21">
        <v>11</v>
      </c>
      <c r="K7" s="21">
        <v>6</v>
      </c>
      <c r="L7" s="19">
        <v>311106.71999999997</v>
      </c>
      <c r="M7" s="21">
        <v>51191</v>
      </c>
      <c r="N7" s="23">
        <v>46073</v>
      </c>
      <c r="O7" s="29" t="s">
        <v>41</v>
      </c>
      <c r="R7" s="17"/>
    </row>
    <row r="8" spans="1:18" s="24" customFormat="1" ht="24.75" customHeight="1">
      <c r="A8" s="22">
        <v>6</v>
      </c>
      <c r="B8" s="22">
        <v>11</v>
      </c>
      <c r="C8" s="53" t="s">
        <v>207</v>
      </c>
      <c r="D8" s="19">
        <v>17921.89</v>
      </c>
      <c r="E8" s="19">
        <v>8109.44</v>
      </c>
      <c r="F8" s="20">
        <f>(D8-E8)/E8</f>
        <v>1.2100034034409282</v>
      </c>
      <c r="G8" s="21">
        <v>2389</v>
      </c>
      <c r="H8" s="21">
        <v>89</v>
      </c>
      <c r="I8" s="22">
        <f t="shared" si="0"/>
        <v>26.842696629213481</v>
      </c>
      <c r="J8" s="21">
        <v>17</v>
      </c>
      <c r="K8" s="21">
        <v>2</v>
      </c>
      <c r="L8" s="19">
        <v>33139.519999999997</v>
      </c>
      <c r="M8" s="21">
        <v>4543</v>
      </c>
      <c r="N8" s="23">
        <v>46104</v>
      </c>
      <c r="O8" s="29" t="s">
        <v>47</v>
      </c>
      <c r="R8" s="17"/>
    </row>
    <row r="9" spans="1:18" s="24" customFormat="1" ht="24.9" customHeight="1">
      <c r="A9" s="22">
        <v>7</v>
      </c>
      <c r="B9" s="22">
        <v>3</v>
      </c>
      <c r="C9" s="53" t="s">
        <v>187</v>
      </c>
      <c r="D9" s="19">
        <v>15274.25</v>
      </c>
      <c r="E9" s="19">
        <v>25934.36</v>
      </c>
      <c r="F9" s="20">
        <f>(D9-E9)/E9</f>
        <v>-0.4110419536090345</v>
      </c>
      <c r="G9" s="21">
        <v>2046</v>
      </c>
      <c r="H9" s="21">
        <v>88</v>
      </c>
      <c r="I9" s="22">
        <f t="shared" si="0"/>
        <v>23.25</v>
      </c>
      <c r="J9" s="21">
        <v>10</v>
      </c>
      <c r="K9" s="21">
        <v>2</v>
      </c>
      <c r="L9" s="19">
        <v>41807.51</v>
      </c>
      <c r="M9" s="21">
        <v>5653</v>
      </c>
      <c r="N9" s="23">
        <v>46101</v>
      </c>
      <c r="O9" s="29" t="s">
        <v>40</v>
      </c>
      <c r="R9" s="17"/>
    </row>
    <row r="10" spans="1:18" s="24" customFormat="1" ht="24.9" customHeight="1">
      <c r="A10" s="22">
        <v>8</v>
      </c>
      <c r="B10" s="22" t="s">
        <v>51</v>
      </c>
      <c r="C10" s="53" t="s">
        <v>213</v>
      </c>
      <c r="D10" s="19">
        <v>13757.38</v>
      </c>
      <c r="E10" s="19" t="s">
        <v>53</v>
      </c>
      <c r="F10" s="20" t="s">
        <v>53</v>
      </c>
      <c r="G10" s="21">
        <v>2546</v>
      </c>
      <c r="H10" s="21">
        <v>196</v>
      </c>
      <c r="I10" s="22">
        <f t="shared" si="0"/>
        <v>12.989795918367347</v>
      </c>
      <c r="J10" s="21">
        <v>16</v>
      </c>
      <c r="K10" s="21">
        <v>1</v>
      </c>
      <c r="L10" s="19">
        <v>14309.38</v>
      </c>
      <c r="M10" s="21">
        <v>2730</v>
      </c>
      <c r="N10" s="23">
        <v>46108</v>
      </c>
      <c r="O10" s="29" t="s">
        <v>88</v>
      </c>
      <c r="R10" s="17"/>
    </row>
    <row r="11" spans="1:18" s="52" customFormat="1" ht="24.6" customHeight="1">
      <c r="A11" s="22">
        <v>9</v>
      </c>
      <c r="B11" s="11">
        <v>9</v>
      </c>
      <c r="C11" s="13" t="s">
        <v>190</v>
      </c>
      <c r="D11" s="8">
        <v>9954</v>
      </c>
      <c r="E11" s="8">
        <v>10021</v>
      </c>
      <c r="F11" s="9">
        <f>(D11-E11)/E11</f>
        <v>-6.6859594850813293E-3</v>
      </c>
      <c r="G11" s="10">
        <v>1928</v>
      </c>
      <c r="H11" s="11" t="s">
        <v>53</v>
      </c>
      <c r="I11" s="11" t="s">
        <v>53</v>
      </c>
      <c r="J11" s="10">
        <v>11</v>
      </c>
      <c r="K11" s="10">
        <v>2</v>
      </c>
      <c r="L11" s="8">
        <v>19975</v>
      </c>
      <c r="M11" s="10">
        <v>3750</v>
      </c>
      <c r="N11" s="12">
        <v>46101</v>
      </c>
      <c r="O11" s="30" t="s">
        <v>46</v>
      </c>
      <c r="R11" s="6"/>
    </row>
    <row r="12" spans="1:18" s="24" customFormat="1" ht="24.6" customHeight="1">
      <c r="A12" s="22">
        <v>10</v>
      </c>
      <c r="B12" s="22" t="s">
        <v>51</v>
      </c>
      <c r="C12" s="53" t="s">
        <v>212</v>
      </c>
      <c r="D12" s="19">
        <v>9171.89</v>
      </c>
      <c r="E12" s="19" t="s">
        <v>53</v>
      </c>
      <c r="F12" s="19" t="s">
        <v>53</v>
      </c>
      <c r="G12" s="21">
        <v>1281</v>
      </c>
      <c r="H12" s="21">
        <v>138</v>
      </c>
      <c r="I12" s="22">
        <f>G12/H12</f>
        <v>9.2826086956521738</v>
      </c>
      <c r="J12" s="21">
        <v>11</v>
      </c>
      <c r="K12" s="21">
        <v>1</v>
      </c>
      <c r="L12" s="19">
        <v>9722.89</v>
      </c>
      <c r="M12" s="21">
        <v>1363</v>
      </c>
      <c r="N12" s="23">
        <v>46108</v>
      </c>
      <c r="O12" s="29" t="s">
        <v>60</v>
      </c>
      <c r="R12" s="17"/>
    </row>
    <row r="13" spans="1:18" s="24" customFormat="1" ht="24.9" customHeight="1">
      <c r="A13" s="22">
        <v>11</v>
      </c>
      <c r="B13" s="22">
        <v>10</v>
      </c>
      <c r="C13" s="53" t="s">
        <v>186</v>
      </c>
      <c r="D13" s="19">
        <v>8177.55</v>
      </c>
      <c r="E13" s="19">
        <v>9899.92</v>
      </c>
      <c r="F13" s="20">
        <f t="shared" ref="F13:F20" si="1">(D13-E13)/E13</f>
        <v>-0.17397817356099846</v>
      </c>
      <c r="G13" s="21">
        <v>1484</v>
      </c>
      <c r="H13" s="21">
        <v>122</v>
      </c>
      <c r="I13" s="22">
        <f>G13/H13</f>
        <v>12.163934426229508</v>
      </c>
      <c r="J13" s="21">
        <v>16</v>
      </c>
      <c r="K13" s="21">
        <v>2</v>
      </c>
      <c r="L13" s="19">
        <v>18677.87</v>
      </c>
      <c r="M13" s="21">
        <v>3417</v>
      </c>
      <c r="N13" s="23">
        <v>46101</v>
      </c>
      <c r="O13" s="29" t="s">
        <v>44</v>
      </c>
      <c r="R13" s="17"/>
    </row>
    <row r="14" spans="1:18" s="24" customFormat="1" ht="24.9" customHeight="1">
      <c r="A14" s="22">
        <v>12</v>
      </c>
      <c r="B14" s="22">
        <v>8</v>
      </c>
      <c r="C14" s="53" t="s">
        <v>134</v>
      </c>
      <c r="D14" s="19">
        <v>8099.47</v>
      </c>
      <c r="E14" s="19">
        <v>14330.55</v>
      </c>
      <c r="F14" s="20">
        <f t="shared" si="1"/>
        <v>-0.43481094584646085</v>
      </c>
      <c r="G14" s="21">
        <v>407</v>
      </c>
      <c r="H14" s="20" t="s">
        <v>53</v>
      </c>
      <c r="I14" s="20" t="s">
        <v>53</v>
      </c>
      <c r="J14" s="21">
        <v>5</v>
      </c>
      <c r="K14" s="21">
        <v>6</v>
      </c>
      <c r="L14" s="19">
        <v>323709.71999999991</v>
      </c>
      <c r="M14" s="21">
        <v>43407</v>
      </c>
      <c r="N14" s="23">
        <v>46073</v>
      </c>
      <c r="O14" s="29" t="s">
        <v>148</v>
      </c>
      <c r="R14" s="17"/>
    </row>
    <row r="15" spans="1:18" s="24" customFormat="1" ht="24.9" customHeight="1">
      <c r="A15" s="22">
        <v>13</v>
      </c>
      <c r="B15" s="22">
        <v>14</v>
      </c>
      <c r="C15" s="53" t="s">
        <v>382</v>
      </c>
      <c r="D15" s="19">
        <v>6035.26</v>
      </c>
      <c r="E15" s="19">
        <v>3884.65</v>
      </c>
      <c r="F15" s="20">
        <f t="shared" si="1"/>
        <v>0.55361744301288407</v>
      </c>
      <c r="G15" s="21">
        <v>892</v>
      </c>
      <c r="H15" s="21">
        <v>78</v>
      </c>
      <c r="I15" s="22">
        <f t="shared" ref="I15:I34" si="2">G15/H15</f>
        <v>11.435897435897436</v>
      </c>
      <c r="J15" s="21">
        <v>16</v>
      </c>
      <c r="K15" s="21">
        <v>2</v>
      </c>
      <c r="L15" s="19">
        <v>20523.07</v>
      </c>
      <c r="M15" s="21">
        <v>2732</v>
      </c>
      <c r="N15" s="23">
        <v>46104</v>
      </c>
      <c r="O15" s="29" t="s">
        <v>47</v>
      </c>
      <c r="R15" s="17"/>
    </row>
    <row r="16" spans="1:18" s="24" customFormat="1" ht="24.6" customHeight="1">
      <c r="A16" s="22">
        <v>14</v>
      </c>
      <c r="B16" s="22">
        <v>19</v>
      </c>
      <c r="C16" s="53" t="s">
        <v>295</v>
      </c>
      <c r="D16" s="19">
        <v>4387.62</v>
      </c>
      <c r="E16" s="19">
        <v>1412.64</v>
      </c>
      <c r="F16" s="20">
        <f t="shared" si="1"/>
        <v>2.1059717974855583</v>
      </c>
      <c r="G16" s="21">
        <v>559</v>
      </c>
      <c r="H16" s="21">
        <v>40</v>
      </c>
      <c r="I16" s="22">
        <f t="shared" si="2"/>
        <v>13.975</v>
      </c>
      <c r="J16" s="21">
        <v>11</v>
      </c>
      <c r="K16" s="21">
        <v>2</v>
      </c>
      <c r="L16" s="19">
        <v>7114.36</v>
      </c>
      <c r="M16" s="21">
        <v>919</v>
      </c>
      <c r="N16" s="23">
        <v>46104</v>
      </c>
      <c r="O16" s="29" t="s">
        <v>47</v>
      </c>
      <c r="R16" s="17"/>
    </row>
    <row r="17" spans="1:19" s="26" customFormat="1" ht="24.9" customHeight="1">
      <c r="A17" s="22">
        <v>15</v>
      </c>
      <c r="B17" s="22">
        <v>12</v>
      </c>
      <c r="C17" s="53" t="s">
        <v>125</v>
      </c>
      <c r="D17" s="19">
        <v>3591.55</v>
      </c>
      <c r="E17" s="19">
        <v>7687.45</v>
      </c>
      <c r="F17" s="20">
        <f t="shared" si="1"/>
        <v>-0.53280346538839274</v>
      </c>
      <c r="G17" s="21">
        <v>497</v>
      </c>
      <c r="H17" s="21">
        <v>21</v>
      </c>
      <c r="I17" s="22">
        <f t="shared" si="2"/>
        <v>23.666666666666668</v>
      </c>
      <c r="J17" s="21">
        <v>4</v>
      </c>
      <c r="K17" s="21">
        <v>7</v>
      </c>
      <c r="L17" s="19">
        <v>517349.17</v>
      </c>
      <c r="M17" s="21">
        <v>61169</v>
      </c>
      <c r="N17" s="23">
        <v>46066</v>
      </c>
      <c r="O17" s="29" t="s">
        <v>60</v>
      </c>
      <c r="R17" s="17"/>
      <c r="S17" s="24"/>
    </row>
    <row r="18" spans="1:19" s="26" customFormat="1" ht="24.6" customHeight="1">
      <c r="A18" s="22">
        <v>16</v>
      </c>
      <c r="B18" s="22">
        <v>13</v>
      </c>
      <c r="C18" s="53" t="s">
        <v>164</v>
      </c>
      <c r="D18" s="19">
        <v>3133.7</v>
      </c>
      <c r="E18" s="19">
        <v>5584.28</v>
      </c>
      <c r="F18" s="20">
        <f t="shared" si="1"/>
        <v>-0.4388354452140652</v>
      </c>
      <c r="G18" s="21">
        <v>419</v>
      </c>
      <c r="H18" s="21">
        <v>14</v>
      </c>
      <c r="I18" s="22">
        <f t="shared" si="2"/>
        <v>29.928571428571427</v>
      </c>
      <c r="J18" s="21">
        <v>3</v>
      </c>
      <c r="K18" s="21">
        <v>5</v>
      </c>
      <c r="L18" s="19">
        <v>119080.31</v>
      </c>
      <c r="M18" s="21">
        <v>14980</v>
      </c>
      <c r="N18" s="23">
        <v>46080</v>
      </c>
      <c r="O18" s="29" t="s">
        <v>308</v>
      </c>
    </row>
    <row r="19" spans="1:19" s="26" customFormat="1" ht="24.75" customHeight="1">
      <c r="A19" s="22">
        <v>17</v>
      </c>
      <c r="B19" s="22">
        <v>20</v>
      </c>
      <c r="C19" s="53" t="s">
        <v>198</v>
      </c>
      <c r="D19" s="19">
        <v>2323.13</v>
      </c>
      <c r="E19" s="19">
        <v>1374.79</v>
      </c>
      <c r="F19" s="20">
        <f t="shared" si="1"/>
        <v>0.6898071705496841</v>
      </c>
      <c r="G19" s="21">
        <v>302</v>
      </c>
      <c r="H19" s="21">
        <v>30</v>
      </c>
      <c r="I19" s="22">
        <f t="shared" si="2"/>
        <v>10.066666666666666</v>
      </c>
      <c r="J19" s="21">
        <v>11</v>
      </c>
      <c r="K19" s="21">
        <v>2</v>
      </c>
      <c r="L19" s="19">
        <v>3987.27</v>
      </c>
      <c r="M19" s="21">
        <v>558</v>
      </c>
      <c r="N19" s="23">
        <v>46104</v>
      </c>
      <c r="O19" s="29" t="s">
        <v>47</v>
      </c>
    </row>
    <row r="20" spans="1:19" s="26" customFormat="1" ht="24.75" customHeight="1">
      <c r="A20" s="22">
        <v>18</v>
      </c>
      <c r="B20" s="22">
        <v>22</v>
      </c>
      <c r="C20" s="53" t="s">
        <v>197</v>
      </c>
      <c r="D20" s="19">
        <v>1583.31</v>
      </c>
      <c r="E20" s="19">
        <v>1083.8900000000001</v>
      </c>
      <c r="F20" s="20">
        <f t="shared" si="1"/>
        <v>0.46076631392484457</v>
      </c>
      <c r="G20" s="21">
        <v>234</v>
      </c>
      <c r="H20" s="21">
        <v>29</v>
      </c>
      <c r="I20" s="22">
        <f t="shared" si="2"/>
        <v>8.068965517241379</v>
      </c>
      <c r="J20" s="21">
        <v>10</v>
      </c>
      <c r="K20" s="21">
        <v>2</v>
      </c>
      <c r="L20" s="19">
        <v>3043.75</v>
      </c>
      <c r="M20" s="21">
        <v>455</v>
      </c>
      <c r="N20" s="23">
        <v>46104</v>
      </c>
      <c r="O20" s="29" t="s">
        <v>47</v>
      </c>
    </row>
    <row r="21" spans="1:19" s="26" customFormat="1" ht="24.6" customHeight="1">
      <c r="A21" s="22">
        <v>19</v>
      </c>
      <c r="B21" s="22" t="s">
        <v>53</v>
      </c>
      <c r="C21" s="53" t="s">
        <v>239</v>
      </c>
      <c r="D21" s="19">
        <v>1170</v>
      </c>
      <c r="E21" s="19" t="s">
        <v>53</v>
      </c>
      <c r="F21" s="20" t="s">
        <v>53</v>
      </c>
      <c r="G21" s="21">
        <v>260</v>
      </c>
      <c r="H21" s="21">
        <v>2</v>
      </c>
      <c r="I21" s="22">
        <f t="shared" si="2"/>
        <v>130</v>
      </c>
      <c r="J21" s="21">
        <v>1</v>
      </c>
      <c r="K21" s="21" t="s">
        <v>53</v>
      </c>
      <c r="L21" s="19">
        <v>197804.14</v>
      </c>
      <c r="M21" s="21">
        <v>49414</v>
      </c>
      <c r="N21" s="23">
        <v>44659</v>
      </c>
      <c r="O21" s="29" t="s">
        <v>44</v>
      </c>
    </row>
    <row r="22" spans="1:19" s="26" customFormat="1" ht="24.75" customHeight="1">
      <c r="A22" s="22">
        <v>20</v>
      </c>
      <c r="B22" s="22">
        <v>27</v>
      </c>
      <c r="C22" s="53" t="s">
        <v>209</v>
      </c>
      <c r="D22" s="19">
        <v>1164.79</v>
      </c>
      <c r="E22" s="19">
        <v>704.62</v>
      </c>
      <c r="F22" s="20">
        <f>(D22-E22)/E22</f>
        <v>0.65307541653657286</v>
      </c>
      <c r="G22" s="21">
        <v>165</v>
      </c>
      <c r="H22" s="21">
        <v>24</v>
      </c>
      <c r="I22" s="22">
        <f t="shared" si="2"/>
        <v>6.875</v>
      </c>
      <c r="J22" s="21">
        <v>10</v>
      </c>
      <c r="K22" s="21">
        <v>2</v>
      </c>
      <c r="L22" s="19">
        <v>2554.19</v>
      </c>
      <c r="M22" s="21">
        <v>360</v>
      </c>
      <c r="N22" s="23">
        <v>46104</v>
      </c>
      <c r="O22" s="29" t="s">
        <v>47</v>
      </c>
    </row>
    <row r="23" spans="1:19" s="26" customFormat="1" ht="24.9" customHeight="1">
      <c r="A23" s="22">
        <v>21</v>
      </c>
      <c r="B23" s="22" t="s">
        <v>53</v>
      </c>
      <c r="C23" s="53" t="s">
        <v>224</v>
      </c>
      <c r="D23" s="19">
        <v>1098</v>
      </c>
      <c r="E23" s="19" t="s">
        <v>53</v>
      </c>
      <c r="F23" s="20" t="s">
        <v>53</v>
      </c>
      <c r="G23" s="21">
        <v>244</v>
      </c>
      <c r="H23" s="21">
        <v>2</v>
      </c>
      <c r="I23" s="22">
        <f t="shared" si="2"/>
        <v>122</v>
      </c>
      <c r="J23" s="21">
        <v>1</v>
      </c>
      <c r="K23" s="21" t="s">
        <v>53</v>
      </c>
      <c r="L23" s="19">
        <v>289483.68</v>
      </c>
      <c r="M23" s="21">
        <v>49379</v>
      </c>
      <c r="N23" s="23">
        <v>44974</v>
      </c>
      <c r="O23" s="29" t="s">
        <v>44</v>
      </c>
    </row>
    <row r="24" spans="1:19" s="26" customFormat="1" ht="24.9" customHeight="1">
      <c r="A24" s="22">
        <v>22</v>
      </c>
      <c r="B24" s="22">
        <v>17</v>
      </c>
      <c r="C24" s="53" t="s">
        <v>162</v>
      </c>
      <c r="D24" s="19">
        <v>1038.0899999999999</v>
      </c>
      <c r="E24" s="19">
        <v>1602.95</v>
      </c>
      <c r="F24" s="20">
        <f t="shared" ref="F24:F32" si="3">(D24-E24)/E24</f>
        <v>-0.35238778502136692</v>
      </c>
      <c r="G24" s="21">
        <v>189</v>
      </c>
      <c r="H24" s="21">
        <v>5</v>
      </c>
      <c r="I24" s="22">
        <f t="shared" si="2"/>
        <v>37.799999999999997</v>
      </c>
      <c r="J24" s="21">
        <v>2</v>
      </c>
      <c r="K24" s="21">
        <v>5</v>
      </c>
      <c r="L24" s="19">
        <v>30002.94</v>
      </c>
      <c r="M24" s="21">
        <v>5094</v>
      </c>
      <c r="N24" s="23">
        <v>46080</v>
      </c>
      <c r="O24" s="29" t="s">
        <v>163</v>
      </c>
    </row>
    <row r="25" spans="1:19" s="26" customFormat="1" ht="24.9" customHeight="1">
      <c r="A25" s="22">
        <v>23</v>
      </c>
      <c r="B25" s="22">
        <v>24</v>
      </c>
      <c r="C25" s="53" t="s">
        <v>196</v>
      </c>
      <c r="D25" s="19">
        <v>959.16</v>
      </c>
      <c r="E25" s="19">
        <v>843.9</v>
      </c>
      <c r="F25" s="20">
        <f t="shared" si="3"/>
        <v>0.13658016352648417</v>
      </c>
      <c r="G25" s="21">
        <v>133</v>
      </c>
      <c r="H25" s="21">
        <v>9</v>
      </c>
      <c r="I25" s="22">
        <f t="shared" si="2"/>
        <v>14.777777777777779</v>
      </c>
      <c r="J25" s="21">
        <v>5</v>
      </c>
      <c r="K25" s="21">
        <v>2</v>
      </c>
      <c r="L25" s="19">
        <v>2677.75</v>
      </c>
      <c r="M25" s="21">
        <v>395</v>
      </c>
      <c r="N25" s="23">
        <v>46104</v>
      </c>
      <c r="O25" s="29" t="s">
        <v>47</v>
      </c>
    </row>
    <row r="26" spans="1:19" s="26" customFormat="1" ht="24.6" customHeight="1">
      <c r="A26" s="22">
        <v>24</v>
      </c>
      <c r="B26" s="22">
        <v>26</v>
      </c>
      <c r="C26" s="53" t="s">
        <v>59</v>
      </c>
      <c r="D26" s="19">
        <v>933</v>
      </c>
      <c r="E26" s="19">
        <v>718.5</v>
      </c>
      <c r="F26" s="20">
        <f t="shared" si="3"/>
        <v>0.29853862212943633</v>
      </c>
      <c r="G26" s="21">
        <v>138</v>
      </c>
      <c r="H26" s="21">
        <v>8</v>
      </c>
      <c r="I26" s="22">
        <f t="shared" si="2"/>
        <v>17.25</v>
      </c>
      <c r="J26" s="21">
        <v>2</v>
      </c>
      <c r="K26" s="20" t="s">
        <v>53</v>
      </c>
      <c r="L26" s="19">
        <v>316763.53999999998</v>
      </c>
      <c r="M26" s="21">
        <v>41054</v>
      </c>
      <c r="N26" s="23">
        <v>45926</v>
      </c>
      <c r="O26" s="29" t="s">
        <v>60</v>
      </c>
    </row>
    <row r="27" spans="1:19" s="26" customFormat="1" ht="24.9" customHeight="1">
      <c r="A27" s="22">
        <v>25</v>
      </c>
      <c r="B27" s="22">
        <v>55</v>
      </c>
      <c r="C27" s="53" t="s">
        <v>78</v>
      </c>
      <c r="D27" s="27">
        <v>676.95</v>
      </c>
      <c r="E27" s="19">
        <v>13</v>
      </c>
      <c r="F27" s="20">
        <f t="shared" si="3"/>
        <v>51.073076923076925</v>
      </c>
      <c r="G27" s="28">
        <v>112</v>
      </c>
      <c r="H27" s="28">
        <v>3</v>
      </c>
      <c r="I27" s="22">
        <f t="shared" si="2"/>
        <v>37.333333333333336</v>
      </c>
      <c r="J27" s="21">
        <v>2</v>
      </c>
      <c r="K27" s="21">
        <v>11</v>
      </c>
      <c r="L27" s="27">
        <v>151156.54999999999</v>
      </c>
      <c r="M27" s="28">
        <v>20937</v>
      </c>
      <c r="N27" s="23">
        <v>46038</v>
      </c>
      <c r="O27" s="29" t="s">
        <v>47</v>
      </c>
    </row>
    <row r="28" spans="1:19" s="26" customFormat="1" ht="24.9" customHeight="1">
      <c r="A28" s="22">
        <v>26</v>
      </c>
      <c r="B28" s="22">
        <v>16</v>
      </c>
      <c r="C28" s="53" t="s">
        <v>94</v>
      </c>
      <c r="D28" s="19">
        <v>653.16999999999996</v>
      </c>
      <c r="E28" s="19">
        <v>1973.82</v>
      </c>
      <c r="F28" s="20">
        <f t="shared" si="3"/>
        <v>-0.66908330040226571</v>
      </c>
      <c r="G28" s="21">
        <v>133</v>
      </c>
      <c r="H28" s="21">
        <v>7</v>
      </c>
      <c r="I28" s="22">
        <f t="shared" si="2"/>
        <v>19</v>
      </c>
      <c r="J28" s="21">
        <v>2</v>
      </c>
      <c r="K28" s="21">
        <v>11</v>
      </c>
      <c r="L28" s="19">
        <v>298817.96999999997</v>
      </c>
      <c r="M28" s="21">
        <v>53325</v>
      </c>
      <c r="N28" s="23">
        <v>46038</v>
      </c>
      <c r="O28" s="29" t="s">
        <v>44</v>
      </c>
    </row>
    <row r="29" spans="1:19" s="26" customFormat="1" ht="24.9" customHeight="1">
      <c r="A29" s="22">
        <v>27</v>
      </c>
      <c r="B29" s="22">
        <v>37</v>
      </c>
      <c r="C29" s="53" t="s">
        <v>199</v>
      </c>
      <c r="D29" s="19">
        <v>555.79999999999995</v>
      </c>
      <c r="E29" s="19">
        <v>139.5</v>
      </c>
      <c r="F29" s="20">
        <f t="shared" si="3"/>
        <v>2.9842293906810031</v>
      </c>
      <c r="G29" s="21">
        <v>97</v>
      </c>
      <c r="H29" s="21">
        <v>15</v>
      </c>
      <c r="I29" s="22">
        <f t="shared" si="2"/>
        <v>6.4666666666666668</v>
      </c>
      <c r="J29" s="21">
        <v>4</v>
      </c>
      <c r="K29" s="21">
        <v>2</v>
      </c>
      <c r="L29" s="19">
        <v>778.6</v>
      </c>
      <c r="M29" s="21">
        <v>135</v>
      </c>
      <c r="N29" s="23">
        <v>46104</v>
      </c>
      <c r="O29" s="29" t="s">
        <v>47</v>
      </c>
    </row>
    <row r="30" spans="1:19" s="26" customFormat="1" ht="24.9" customHeight="1">
      <c r="A30" s="22">
        <v>28</v>
      </c>
      <c r="B30" s="22">
        <v>30</v>
      </c>
      <c r="C30" s="53" t="s">
        <v>223</v>
      </c>
      <c r="D30" s="19">
        <v>524.02</v>
      </c>
      <c r="E30" s="19">
        <v>542.66999999999996</v>
      </c>
      <c r="F30" s="20">
        <f t="shared" si="3"/>
        <v>-3.4367110767132843E-2</v>
      </c>
      <c r="G30" s="21">
        <v>78</v>
      </c>
      <c r="H30" s="21">
        <v>7</v>
      </c>
      <c r="I30" s="22">
        <f t="shared" si="2"/>
        <v>11.142857142857142</v>
      </c>
      <c r="J30" s="21">
        <v>4</v>
      </c>
      <c r="K30" s="21">
        <v>2</v>
      </c>
      <c r="L30" s="19">
        <v>1150.19</v>
      </c>
      <c r="M30" s="21">
        <v>161</v>
      </c>
      <c r="N30" s="23">
        <v>46104</v>
      </c>
      <c r="O30" s="29" t="s">
        <v>47</v>
      </c>
    </row>
    <row r="31" spans="1:19" s="26" customFormat="1" ht="24.9" customHeight="1">
      <c r="A31" s="22">
        <v>29</v>
      </c>
      <c r="B31" s="22">
        <v>36</v>
      </c>
      <c r="C31" s="53" t="s">
        <v>158</v>
      </c>
      <c r="D31" s="19">
        <v>500.5</v>
      </c>
      <c r="E31" s="19">
        <v>186</v>
      </c>
      <c r="F31" s="20">
        <f t="shared" si="3"/>
        <v>1.6908602150537635</v>
      </c>
      <c r="G31" s="21">
        <v>81</v>
      </c>
      <c r="H31" s="21">
        <v>2</v>
      </c>
      <c r="I31" s="22">
        <f t="shared" si="2"/>
        <v>40.5</v>
      </c>
      <c r="J31" s="21">
        <v>1</v>
      </c>
      <c r="K31" s="21">
        <v>5</v>
      </c>
      <c r="L31" s="19">
        <v>21537.54</v>
      </c>
      <c r="M31" s="21">
        <v>3088</v>
      </c>
      <c r="N31" s="23">
        <v>46080</v>
      </c>
      <c r="O31" s="29" t="s">
        <v>44</v>
      </c>
    </row>
    <row r="32" spans="1:19" s="26" customFormat="1" ht="24.9" customHeight="1">
      <c r="A32" s="22">
        <v>30</v>
      </c>
      <c r="B32" s="22">
        <v>31</v>
      </c>
      <c r="C32" s="53" t="s">
        <v>195</v>
      </c>
      <c r="D32" s="19">
        <v>350.25</v>
      </c>
      <c r="E32" s="19">
        <v>457.1</v>
      </c>
      <c r="F32" s="20">
        <f t="shared" si="3"/>
        <v>-0.23375628965215492</v>
      </c>
      <c r="G32" s="21">
        <v>50</v>
      </c>
      <c r="H32" s="21">
        <v>3</v>
      </c>
      <c r="I32" s="22">
        <f t="shared" si="2"/>
        <v>16.666666666666668</v>
      </c>
      <c r="J32" s="21">
        <v>2</v>
      </c>
      <c r="K32" s="21">
        <v>2</v>
      </c>
      <c r="L32" s="19">
        <v>1070.55</v>
      </c>
      <c r="M32" s="21">
        <v>160</v>
      </c>
      <c r="N32" s="23">
        <v>46104</v>
      </c>
      <c r="O32" s="29" t="s">
        <v>47</v>
      </c>
    </row>
    <row r="33" spans="1:15" s="26" customFormat="1" ht="24.9" customHeight="1">
      <c r="A33" s="22">
        <v>31</v>
      </c>
      <c r="B33" s="22" t="s">
        <v>53</v>
      </c>
      <c r="C33" s="53" t="s">
        <v>226</v>
      </c>
      <c r="D33" s="19">
        <v>242</v>
      </c>
      <c r="E33" s="19" t="s">
        <v>53</v>
      </c>
      <c r="F33" s="20" t="s">
        <v>53</v>
      </c>
      <c r="G33" s="21">
        <v>41</v>
      </c>
      <c r="H33" s="21">
        <v>1</v>
      </c>
      <c r="I33" s="22">
        <f t="shared" si="2"/>
        <v>41</v>
      </c>
      <c r="J33" s="21">
        <v>1</v>
      </c>
      <c r="K33" s="21" t="s">
        <v>53</v>
      </c>
      <c r="L33" s="19">
        <v>536038.98</v>
      </c>
      <c r="M33" s="21">
        <v>98710</v>
      </c>
      <c r="N33" s="23">
        <v>45282</v>
      </c>
      <c r="O33" s="29" t="s">
        <v>215</v>
      </c>
    </row>
    <row r="34" spans="1:15" s="26" customFormat="1" ht="24.9" customHeight="1">
      <c r="A34" s="22">
        <v>32</v>
      </c>
      <c r="B34" s="22" t="s">
        <v>53</v>
      </c>
      <c r="C34" s="53" t="s">
        <v>220</v>
      </c>
      <c r="D34" s="19">
        <v>211.8</v>
      </c>
      <c r="E34" s="19" t="s">
        <v>53</v>
      </c>
      <c r="F34" s="19" t="s">
        <v>53</v>
      </c>
      <c r="G34" s="21">
        <v>54</v>
      </c>
      <c r="H34" s="21">
        <v>1</v>
      </c>
      <c r="I34" s="22">
        <f t="shared" si="2"/>
        <v>54</v>
      </c>
      <c r="J34" s="21">
        <v>1</v>
      </c>
      <c r="K34" s="21" t="s">
        <v>53</v>
      </c>
      <c r="L34" s="19">
        <v>209128.21</v>
      </c>
      <c r="M34" s="21">
        <v>32089</v>
      </c>
      <c r="N34" s="23">
        <v>45740</v>
      </c>
      <c r="O34" s="29" t="s">
        <v>47</v>
      </c>
    </row>
    <row r="35" spans="1:15" s="26" customFormat="1" ht="24.9" customHeight="1">
      <c r="A35" s="22">
        <v>33</v>
      </c>
      <c r="B35" s="22" t="s">
        <v>53</v>
      </c>
      <c r="C35" s="53" t="s">
        <v>173</v>
      </c>
      <c r="D35" s="19">
        <v>211</v>
      </c>
      <c r="E35" s="19" t="s">
        <v>53</v>
      </c>
      <c r="F35" s="20" t="s">
        <v>53</v>
      </c>
      <c r="G35" s="21">
        <v>43</v>
      </c>
      <c r="H35" s="21">
        <v>3</v>
      </c>
      <c r="I35" s="22">
        <v>14.333333333333334</v>
      </c>
      <c r="J35" s="21">
        <v>2</v>
      </c>
      <c r="K35" s="21" t="s">
        <v>53</v>
      </c>
      <c r="L35" s="19">
        <v>1489.6</v>
      </c>
      <c r="M35" s="21">
        <v>265</v>
      </c>
      <c r="N35" s="23">
        <v>46080</v>
      </c>
      <c r="O35" s="29" t="s">
        <v>45</v>
      </c>
    </row>
    <row r="36" spans="1:15" s="26" customFormat="1" ht="24.6" customHeight="1">
      <c r="A36" s="22">
        <v>34</v>
      </c>
      <c r="B36" s="22">
        <v>25</v>
      </c>
      <c r="C36" s="53" t="s">
        <v>95</v>
      </c>
      <c r="D36" s="19">
        <v>201.81</v>
      </c>
      <c r="E36" s="19">
        <v>765.6</v>
      </c>
      <c r="F36" s="20">
        <f>(D36-E36)/E36</f>
        <v>-0.73640282131661439</v>
      </c>
      <c r="G36" s="21">
        <v>33</v>
      </c>
      <c r="H36" s="21">
        <v>5</v>
      </c>
      <c r="I36" s="22">
        <f>G36/H36</f>
        <v>6.6</v>
      </c>
      <c r="J36" s="21">
        <v>1</v>
      </c>
      <c r="K36" s="21">
        <v>10</v>
      </c>
      <c r="L36" s="19">
        <v>704659.25</v>
      </c>
      <c r="M36" s="21">
        <v>86824</v>
      </c>
      <c r="N36" s="23">
        <v>46045</v>
      </c>
      <c r="O36" s="29" t="s">
        <v>44</v>
      </c>
    </row>
    <row r="37" spans="1:15" s="26" customFormat="1" ht="24.9" customHeight="1">
      <c r="A37" s="22">
        <v>35</v>
      </c>
      <c r="B37" s="22" t="s">
        <v>51</v>
      </c>
      <c r="C37" s="53" t="s">
        <v>227</v>
      </c>
      <c r="D37" s="19">
        <v>184.5</v>
      </c>
      <c r="E37" s="19" t="s">
        <v>53</v>
      </c>
      <c r="F37" s="20" t="s">
        <v>53</v>
      </c>
      <c r="G37" s="21">
        <v>31</v>
      </c>
      <c r="H37" s="21">
        <v>4</v>
      </c>
      <c r="I37" s="22">
        <v>7.75</v>
      </c>
      <c r="J37" s="21">
        <v>3</v>
      </c>
      <c r="K37" s="21">
        <v>1</v>
      </c>
      <c r="L37" s="19">
        <v>184.5</v>
      </c>
      <c r="M37" s="21">
        <v>31</v>
      </c>
      <c r="N37" s="23">
        <v>46108</v>
      </c>
      <c r="O37" s="29" t="s">
        <v>228</v>
      </c>
    </row>
    <row r="38" spans="1:15" s="26" customFormat="1" ht="24.9" customHeight="1">
      <c r="A38" s="22">
        <v>36</v>
      </c>
      <c r="B38" s="22" t="s">
        <v>53</v>
      </c>
      <c r="C38" s="53" t="s">
        <v>145</v>
      </c>
      <c r="D38" s="19">
        <v>169</v>
      </c>
      <c r="E38" s="19" t="s">
        <v>53</v>
      </c>
      <c r="F38" s="20" t="s">
        <v>53</v>
      </c>
      <c r="G38" s="21">
        <v>31</v>
      </c>
      <c r="H38" s="21">
        <v>1</v>
      </c>
      <c r="I38" s="22">
        <f t="shared" ref="I38:I43" si="4">G38/H38</f>
        <v>31</v>
      </c>
      <c r="J38" s="21">
        <v>1</v>
      </c>
      <c r="K38" s="21" t="s">
        <v>53</v>
      </c>
      <c r="L38" s="19">
        <v>20972.449999999997</v>
      </c>
      <c r="M38" s="21">
        <v>4193</v>
      </c>
      <c r="N38" s="23">
        <v>46066</v>
      </c>
      <c r="O38" s="29" t="s">
        <v>146</v>
      </c>
    </row>
    <row r="39" spans="1:15" s="26" customFormat="1" ht="24.9" customHeight="1">
      <c r="A39" s="22">
        <v>37</v>
      </c>
      <c r="B39" s="22" t="s">
        <v>53</v>
      </c>
      <c r="C39" s="53" t="s">
        <v>221</v>
      </c>
      <c r="D39" s="19">
        <v>147.1</v>
      </c>
      <c r="E39" s="19" t="s">
        <v>53</v>
      </c>
      <c r="F39" s="19" t="s">
        <v>53</v>
      </c>
      <c r="G39" s="21">
        <v>19</v>
      </c>
      <c r="H39" s="21">
        <v>1</v>
      </c>
      <c r="I39" s="22">
        <f t="shared" si="4"/>
        <v>19</v>
      </c>
      <c r="J39" s="21">
        <v>1</v>
      </c>
      <c r="K39" s="21" t="s">
        <v>53</v>
      </c>
      <c r="L39" s="19">
        <v>40982.71</v>
      </c>
      <c r="M39" s="21">
        <v>6803</v>
      </c>
      <c r="N39" s="23">
        <v>44655</v>
      </c>
      <c r="O39" s="29" t="s">
        <v>47</v>
      </c>
    </row>
    <row r="40" spans="1:15" ht="24.9" customHeight="1">
      <c r="A40" s="22">
        <v>38</v>
      </c>
      <c r="B40" s="22">
        <v>32</v>
      </c>
      <c r="C40" s="53" t="s">
        <v>86</v>
      </c>
      <c r="D40" s="27">
        <v>135.16999999999999</v>
      </c>
      <c r="E40" s="19">
        <v>360.58</v>
      </c>
      <c r="F40" s="20">
        <f>(D40-E40)/E40</f>
        <v>-0.62513173220921847</v>
      </c>
      <c r="G40" s="28">
        <v>27</v>
      </c>
      <c r="H40" s="21">
        <v>1</v>
      </c>
      <c r="I40" s="22">
        <f t="shared" si="4"/>
        <v>27</v>
      </c>
      <c r="J40" s="21">
        <v>1</v>
      </c>
      <c r="K40" s="21">
        <v>11</v>
      </c>
      <c r="L40" s="27">
        <v>40235.050000000003</v>
      </c>
      <c r="M40" s="28">
        <v>6359</v>
      </c>
      <c r="N40" s="23">
        <v>46038</v>
      </c>
      <c r="O40" s="29" t="s">
        <v>215</v>
      </c>
    </row>
    <row r="41" spans="1:15" ht="24.9" customHeight="1">
      <c r="A41" s="22">
        <v>39</v>
      </c>
      <c r="B41" s="22">
        <v>33</v>
      </c>
      <c r="C41" s="53" t="s">
        <v>230</v>
      </c>
      <c r="D41" s="19">
        <v>124</v>
      </c>
      <c r="E41" s="19">
        <v>230.64</v>
      </c>
      <c r="F41" s="20">
        <f>(D41-E41)/E41</f>
        <v>-0.46236559139784944</v>
      </c>
      <c r="G41" s="21">
        <v>19</v>
      </c>
      <c r="H41" s="21">
        <v>2</v>
      </c>
      <c r="I41" s="22">
        <f t="shared" si="4"/>
        <v>9.5</v>
      </c>
      <c r="J41" s="21">
        <v>2</v>
      </c>
      <c r="K41" s="21">
        <v>2</v>
      </c>
      <c r="L41" s="19">
        <v>688.74</v>
      </c>
      <c r="M41" s="21">
        <v>105</v>
      </c>
      <c r="N41" s="23">
        <v>46104</v>
      </c>
      <c r="O41" s="29" t="s">
        <v>47</v>
      </c>
    </row>
    <row r="42" spans="1:15" ht="24.9" customHeight="1">
      <c r="A42" s="22">
        <v>40</v>
      </c>
      <c r="B42" s="22">
        <v>47</v>
      </c>
      <c r="C42" s="53" t="s">
        <v>169</v>
      </c>
      <c r="D42" s="19">
        <v>111</v>
      </c>
      <c r="E42" s="19">
        <v>58.26</v>
      </c>
      <c r="F42" s="20">
        <f>(D42-E42)/E42</f>
        <v>0.9052523171987642</v>
      </c>
      <c r="G42" s="21">
        <v>20</v>
      </c>
      <c r="H42" s="21">
        <v>1</v>
      </c>
      <c r="I42" s="22">
        <f t="shared" si="4"/>
        <v>20</v>
      </c>
      <c r="J42" s="21">
        <v>1</v>
      </c>
      <c r="K42" s="21" t="s">
        <v>53</v>
      </c>
      <c r="L42" s="19">
        <v>2841.13</v>
      </c>
      <c r="M42" s="21">
        <v>459</v>
      </c>
      <c r="N42" s="23">
        <v>46080</v>
      </c>
      <c r="O42" s="29" t="s">
        <v>215</v>
      </c>
    </row>
    <row r="43" spans="1:15" ht="24.9" customHeight="1">
      <c r="A43" s="22">
        <v>41</v>
      </c>
      <c r="B43" s="22" t="s">
        <v>53</v>
      </c>
      <c r="C43" s="53" t="s">
        <v>35</v>
      </c>
      <c r="D43" s="19">
        <v>106.1</v>
      </c>
      <c r="E43" s="19" t="s">
        <v>53</v>
      </c>
      <c r="F43" s="20" t="s">
        <v>53</v>
      </c>
      <c r="G43" s="21">
        <v>21</v>
      </c>
      <c r="H43" s="21">
        <v>3</v>
      </c>
      <c r="I43" s="22">
        <f t="shared" si="4"/>
        <v>7</v>
      </c>
      <c r="J43" s="21">
        <v>2</v>
      </c>
      <c r="K43" s="21" t="s">
        <v>53</v>
      </c>
      <c r="L43" s="19">
        <v>377533.29</v>
      </c>
      <c r="M43" s="21">
        <v>63663</v>
      </c>
      <c r="N43" s="23">
        <v>45744</v>
      </c>
      <c r="O43" s="29" t="s">
        <v>47</v>
      </c>
    </row>
    <row r="44" spans="1:15" ht="24.9" customHeight="1">
      <c r="A44" s="22">
        <v>42</v>
      </c>
      <c r="B44" s="22" t="s">
        <v>53</v>
      </c>
      <c r="C44" s="53" t="s">
        <v>155</v>
      </c>
      <c r="D44" s="19">
        <v>99.5</v>
      </c>
      <c r="E44" s="19" t="s">
        <v>53</v>
      </c>
      <c r="F44" s="20" t="s">
        <v>53</v>
      </c>
      <c r="G44" s="21">
        <v>17</v>
      </c>
      <c r="H44" s="21">
        <v>1</v>
      </c>
      <c r="I44" s="22">
        <v>17</v>
      </c>
      <c r="J44" s="21">
        <v>1</v>
      </c>
      <c r="K44" s="21" t="s">
        <v>53</v>
      </c>
      <c r="L44" s="19">
        <v>2689.5</v>
      </c>
      <c r="M44" s="21">
        <v>464</v>
      </c>
      <c r="N44" s="23">
        <v>46077</v>
      </c>
      <c r="O44" s="29" t="s">
        <v>156</v>
      </c>
    </row>
    <row r="45" spans="1:15" ht="24.9" customHeight="1">
      <c r="A45" s="22">
        <v>43</v>
      </c>
      <c r="B45" s="22">
        <v>34</v>
      </c>
      <c r="C45" s="53" t="s">
        <v>210</v>
      </c>
      <c r="D45" s="19">
        <v>95.5</v>
      </c>
      <c r="E45" s="19">
        <v>230.56</v>
      </c>
      <c r="F45" s="20">
        <f>(D45-E45)/E45</f>
        <v>-0.58579111727966693</v>
      </c>
      <c r="G45" s="21">
        <v>18</v>
      </c>
      <c r="H45" s="21">
        <v>1</v>
      </c>
      <c r="I45" s="22">
        <f t="shared" ref="I45:I51" si="5">G45/H45</f>
        <v>18</v>
      </c>
      <c r="J45" s="21">
        <v>1</v>
      </c>
      <c r="K45" s="21">
        <v>2</v>
      </c>
      <c r="L45" s="19">
        <v>674.76</v>
      </c>
      <c r="M45" s="21">
        <v>110</v>
      </c>
      <c r="N45" s="23">
        <v>46104</v>
      </c>
      <c r="O45" s="29" t="s">
        <v>47</v>
      </c>
    </row>
    <row r="46" spans="1:15" ht="24.9" customHeight="1">
      <c r="A46" s="22">
        <v>44</v>
      </c>
      <c r="B46" s="22">
        <v>51</v>
      </c>
      <c r="C46" s="53" t="s">
        <v>202</v>
      </c>
      <c r="D46" s="19">
        <v>81.5</v>
      </c>
      <c r="E46" s="19">
        <v>30</v>
      </c>
      <c r="F46" s="20">
        <f>(D46-E46)/E46</f>
        <v>1.7166666666666666</v>
      </c>
      <c r="G46" s="21">
        <v>15</v>
      </c>
      <c r="H46" s="21">
        <v>5</v>
      </c>
      <c r="I46" s="22">
        <f t="shared" si="5"/>
        <v>3</v>
      </c>
      <c r="J46" s="21">
        <v>3</v>
      </c>
      <c r="K46" s="21">
        <v>2</v>
      </c>
      <c r="L46" s="19">
        <v>315.55</v>
      </c>
      <c r="M46" s="21">
        <v>62</v>
      </c>
      <c r="N46" s="23">
        <v>46104</v>
      </c>
      <c r="O46" s="29" t="s">
        <v>47</v>
      </c>
    </row>
    <row r="47" spans="1:15" ht="24.9" customHeight="1">
      <c r="A47" s="22">
        <v>45</v>
      </c>
      <c r="B47" s="22">
        <v>35</v>
      </c>
      <c r="C47" s="53" t="s">
        <v>211</v>
      </c>
      <c r="D47" s="19">
        <v>69.2</v>
      </c>
      <c r="E47" s="19">
        <v>186.4</v>
      </c>
      <c r="F47" s="20">
        <f>(D47-E47)/E47</f>
        <v>-0.628755364806867</v>
      </c>
      <c r="G47" s="21">
        <v>8</v>
      </c>
      <c r="H47" s="21">
        <v>2</v>
      </c>
      <c r="I47" s="22">
        <f t="shared" si="5"/>
        <v>4</v>
      </c>
      <c r="J47" s="21">
        <v>2</v>
      </c>
      <c r="K47" s="21">
        <v>2</v>
      </c>
      <c r="L47" s="19">
        <v>400.1</v>
      </c>
      <c r="M47" s="21">
        <v>61</v>
      </c>
      <c r="N47" s="23">
        <v>46104</v>
      </c>
      <c r="O47" s="29" t="s">
        <v>47</v>
      </c>
    </row>
    <row r="48" spans="1:15" ht="24.9" customHeight="1">
      <c r="A48" s="22">
        <v>46</v>
      </c>
      <c r="B48" s="22" t="s">
        <v>53</v>
      </c>
      <c r="C48" s="53" t="s">
        <v>62</v>
      </c>
      <c r="D48" s="19">
        <v>52.5</v>
      </c>
      <c r="E48" s="19" t="s">
        <v>53</v>
      </c>
      <c r="F48" s="20" t="s">
        <v>53</v>
      </c>
      <c r="G48" s="21">
        <v>15</v>
      </c>
      <c r="H48" s="21">
        <v>1</v>
      </c>
      <c r="I48" s="22">
        <f t="shared" si="5"/>
        <v>15</v>
      </c>
      <c r="J48" s="21">
        <v>1</v>
      </c>
      <c r="K48" s="21" t="s">
        <v>53</v>
      </c>
      <c r="L48" s="19">
        <v>61891.35</v>
      </c>
      <c r="M48" s="21">
        <v>12810</v>
      </c>
      <c r="N48" s="23">
        <v>45765</v>
      </c>
      <c r="O48" s="29" t="s">
        <v>42</v>
      </c>
    </row>
    <row r="49" spans="1:15" s="26" customFormat="1" ht="24.9" customHeight="1">
      <c r="A49" s="22">
        <v>47</v>
      </c>
      <c r="B49" s="22" t="s">
        <v>53</v>
      </c>
      <c r="C49" s="53" t="s">
        <v>159</v>
      </c>
      <c r="D49" s="19">
        <v>45</v>
      </c>
      <c r="E49" s="19" t="s">
        <v>53</v>
      </c>
      <c r="F49" s="20" t="s">
        <v>53</v>
      </c>
      <c r="G49" s="21">
        <v>9</v>
      </c>
      <c r="H49" s="21">
        <v>1</v>
      </c>
      <c r="I49" s="22">
        <f t="shared" si="5"/>
        <v>9</v>
      </c>
      <c r="J49" s="21">
        <v>1</v>
      </c>
      <c r="K49" s="21" t="s">
        <v>53</v>
      </c>
      <c r="L49" s="19">
        <v>51315.8</v>
      </c>
      <c r="M49" s="21">
        <v>10068</v>
      </c>
      <c r="N49" s="23">
        <v>45310</v>
      </c>
      <c r="O49" s="29" t="s">
        <v>44</v>
      </c>
    </row>
    <row r="50" spans="1:15" ht="24.9" customHeight="1">
      <c r="A50" s="22">
        <v>48</v>
      </c>
      <c r="B50" s="22" t="s">
        <v>53</v>
      </c>
      <c r="C50" s="53" t="s">
        <v>222</v>
      </c>
      <c r="D50" s="19">
        <v>35.92</v>
      </c>
      <c r="E50" s="19" t="s">
        <v>53</v>
      </c>
      <c r="F50" s="20" t="s">
        <v>53</v>
      </c>
      <c r="G50" s="21">
        <v>6</v>
      </c>
      <c r="H50" s="21">
        <v>1</v>
      </c>
      <c r="I50" s="22">
        <f t="shared" si="5"/>
        <v>6</v>
      </c>
      <c r="J50" s="21">
        <v>1</v>
      </c>
      <c r="K50" s="21">
        <v>2</v>
      </c>
      <c r="L50" s="19">
        <v>59.92</v>
      </c>
      <c r="M50" s="21">
        <v>11</v>
      </c>
      <c r="N50" s="23">
        <v>46104</v>
      </c>
      <c r="O50" s="29" t="s">
        <v>47</v>
      </c>
    </row>
    <row r="51" spans="1:15" ht="24.9" customHeight="1">
      <c r="A51" s="22">
        <v>49</v>
      </c>
      <c r="B51" s="22" t="s">
        <v>53</v>
      </c>
      <c r="C51" s="53" t="s">
        <v>161</v>
      </c>
      <c r="D51" s="19">
        <v>26</v>
      </c>
      <c r="E51" s="19" t="s">
        <v>53</v>
      </c>
      <c r="F51" s="20" t="s">
        <v>53</v>
      </c>
      <c r="G51" s="21">
        <v>7</v>
      </c>
      <c r="H51" s="21">
        <v>1</v>
      </c>
      <c r="I51" s="22">
        <f t="shared" si="5"/>
        <v>7</v>
      </c>
      <c r="J51" s="21">
        <v>1</v>
      </c>
      <c r="K51" s="21" t="s">
        <v>53</v>
      </c>
      <c r="L51" s="19">
        <v>68758.19</v>
      </c>
      <c r="M51" s="21">
        <v>15218</v>
      </c>
      <c r="N51" s="23">
        <v>44113</v>
      </c>
      <c r="O51" s="29" t="s">
        <v>44</v>
      </c>
    </row>
    <row r="52" spans="1:15" ht="24.9" customHeight="1">
      <c r="A52" s="22">
        <v>50</v>
      </c>
      <c r="B52" s="22">
        <v>53</v>
      </c>
      <c r="C52" s="53" t="s">
        <v>191</v>
      </c>
      <c r="D52" s="19">
        <v>15</v>
      </c>
      <c r="E52" s="19">
        <v>22.5</v>
      </c>
      <c r="F52" s="20">
        <f>(D52-E52)/E52</f>
        <v>-0.33333333333333331</v>
      </c>
      <c r="G52" s="21">
        <v>2</v>
      </c>
      <c r="H52" s="21">
        <v>1</v>
      </c>
      <c r="I52" s="22">
        <v>2</v>
      </c>
      <c r="J52" s="21">
        <v>1</v>
      </c>
      <c r="K52" s="21">
        <v>2</v>
      </c>
      <c r="L52" s="19">
        <v>37.5</v>
      </c>
      <c r="M52" s="21">
        <v>5</v>
      </c>
      <c r="N52" s="23">
        <v>46101</v>
      </c>
      <c r="O52" s="29" t="s">
        <v>192</v>
      </c>
    </row>
    <row r="53" spans="1:15" s="26" customFormat="1" ht="24.9" customHeight="1">
      <c r="A53" s="22">
        <v>51</v>
      </c>
      <c r="B53" s="22" t="s">
        <v>53</v>
      </c>
      <c r="C53" s="53" t="s">
        <v>140</v>
      </c>
      <c r="D53" s="19">
        <v>14</v>
      </c>
      <c r="E53" s="19" t="s">
        <v>53</v>
      </c>
      <c r="F53" s="20" t="s">
        <v>53</v>
      </c>
      <c r="G53" s="21">
        <v>4</v>
      </c>
      <c r="H53" s="21">
        <v>1</v>
      </c>
      <c r="I53" s="22">
        <f>G53/H53</f>
        <v>4</v>
      </c>
      <c r="J53" s="21">
        <v>1</v>
      </c>
      <c r="K53" s="21" t="s">
        <v>53</v>
      </c>
      <c r="L53" s="19">
        <v>56314.720000000001</v>
      </c>
      <c r="M53" s="21">
        <v>13631</v>
      </c>
      <c r="N53" s="23">
        <v>43560</v>
      </c>
      <c r="O53" s="29" t="s">
        <v>44</v>
      </c>
    </row>
    <row r="54" spans="1:15" s="26" customFormat="1" ht="24.9" customHeight="1">
      <c r="A54" s="22">
        <v>52</v>
      </c>
      <c r="B54" s="22" t="s">
        <v>53</v>
      </c>
      <c r="C54" s="53" t="s">
        <v>160</v>
      </c>
      <c r="D54" s="19">
        <v>8.4</v>
      </c>
      <c r="E54" s="19" t="s">
        <v>53</v>
      </c>
      <c r="F54" s="20" t="s">
        <v>53</v>
      </c>
      <c r="G54" s="21">
        <v>2</v>
      </c>
      <c r="H54" s="21">
        <v>1</v>
      </c>
      <c r="I54" s="22">
        <f>G54/H54</f>
        <v>2</v>
      </c>
      <c r="J54" s="21">
        <v>1</v>
      </c>
      <c r="K54" s="21" t="s">
        <v>53</v>
      </c>
      <c r="L54" s="19">
        <v>25460.45</v>
      </c>
      <c r="M54" s="21">
        <v>4617</v>
      </c>
      <c r="N54" s="23">
        <v>45716</v>
      </c>
      <c r="O54" s="29" t="s">
        <v>44</v>
      </c>
    </row>
    <row r="55" spans="1:15" ht="24.9" customHeight="1">
      <c r="A55" s="22">
        <v>53</v>
      </c>
      <c r="B55" s="22" t="s">
        <v>53</v>
      </c>
      <c r="C55" s="53" t="s">
        <v>175</v>
      </c>
      <c r="D55" s="19">
        <v>7</v>
      </c>
      <c r="E55" s="19" t="s">
        <v>53</v>
      </c>
      <c r="F55" s="20" t="s">
        <v>53</v>
      </c>
      <c r="G55" s="21">
        <v>2</v>
      </c>
      <c r="H55" s="21">
        <v>1</v>
      </c>
      <c r="I55" s="22">
        <f>G55/H55</f>
        <v>2</v>
      </c>
      <c r="J55" s="21">
        <v>1</v>
      </c>
      <c r="K55" s="21" t="s">
        <v>53</v>
      </c>
      <c r="L55" s="19">
        <v>70504.649999999994</v>
      </c>
      <c r="M55" s="21">
        <v>13879</v>
      </c>
      <c r="N55" s="23">
        <v>45583</v>
      </c>
      <c r="O55" s="29" t="s">
        <v>44</v>
      </c>
    </row>
    <row r="56" spans="1:15" ht="24.9" customHeight="1">
      <c r="A56" s="55"/>
      <c r="B56" s="34"/>
      <c r="C56" s="35" t="s">
        <v>229</v>
      </c>
      <c r="D56" s="36">
        <f>SUBTOTAL(109,Table1324567891011121314[Pajamos 
(GBO)])</f>
        <v>476109.27999999985</v>
      </c>
      <c r="E56" s="37" t="s">
        <v>219</v>
      </c>
      <c r="F56" s="38">
        <f>(D56-E56)/E56</f>
        <v>0.31863215006799328</v>
      </c>
      <c r="G56" s="39">
        <f>SUBTOTAL(109,Table1324567891011121314[Žiūrovų sk. 
(ADM)])</f>
        <v>66804</v>
      </c>
      <c r="H56" s="40"/>
      <c r="I56" s="41"/>
      <c r="J56" s="40"/>
      <c r="K56" s="40"/>
      <c r="L56" s="47"/>
      <c r="M56" s="40"/>
      <c r="N56" s="42"/>
      <c r="O56" s="50" t="s">
        <v>15</v>
      </c>
    </row>
    <row r="57" spans="1:15">
      <c r="F57" s="3"/>
      <c r="L57" s="2"/>
    </row>
    <row r="58" spans="1:15">
      <c r="F58" s="3"/>
      <c r="L58" s="2"/>
    </row>
    <row r="59" spans="1:15">
      <c r="F59" s="3"/>
      <c r="L59" s="2"/>
    </row>
    <row r="60" spans="1:15">
      <c r="F60" s="3"/>
      <c r="L60" s="2"/>
    </row>
    <row r="61" spans="1:15">
      <c r="F61" s="3"/>
      <c r="L61" s="2"/>
    </row>
    <row r="62" spans="1:15">
      <c r="F62" s="3"/>
      <c r="L62" s="2"/>
    </row>
    <row r="63" spans="1:15">
      <c r="F63" s="3"/>
      <c r="L63" s="2"/>
    </row>
    <row r="64" spans="1:15">
      <c r="F64" s="3"/>
      <c r="L64" s="2"/>
    </row>
    <row r="65" spans="1:19">
      <c r="F65" s="3"/>
      <c r="L65" s="2"/>
    </row>
    <row r="66" spans="1:19" s="46" customFormat="1">
      <c r="A66" s="56"/>
      <c r="B66" s="1"/>
      <c r="C66" s="1"/>
      <c r="D66" s="44"/>
      <c r="E66" s="44"/>
      <c r="F66" s="3"/>
      <c r="I66" s="1"/>
      <c r="L66" s="2"/>
      <c r="N66" s="49"/>
      <c r="O66" s="51"/>
      <c r="P66" s="1"/>
      <c r="Q66" s="1"/>
      <c r="R66" s="1"/>
      <c r="S66" s="1"/>
    </row>
    <row r="67" spans="1:19" s="46" customFormat="1">
      <c r="A67" s="56"/>
      <c r="B67" s="1"/>
      <c r="C67" s="1"/>
      <c r="D67" s="44"/>
      <c r="E67" s="44"/>
      <c r="F67" s="3"/>
      <c r="I67" s="1"/>
      <c r="L67" s="2"/>
      <c r="N67" s="49"/>
      <c r="O67" s="51"/>
      <c r="P67" s="1"/>
      <c r="Q67" s="1"/>
      <c r="R67" s="1"/>
      <c r="S67" s="1"/>
    </row>
    <row r="68" spans="1:19" s="46" customFormat="1">
      <c r="A68" s="56"/>
      <c r="B68" s="1"/>
      <c r="C68" s="1"/>
      <c r="D68" s="44"/>
      <c r="E68" s="44"/>
      <c r="F68" s="3"/>
      <c r="I68" s="1"/>
      <c r="L68" s="2"/>
      <c r="N68" s="49"/>
      <c r="O68" s="51"/>
      <c r="P68" s="1"/>
      <c r="Q68" s="1"/>
      <c r="R68" s="1"/>
      <c r="S68" s="1"/>
    </row>
    <row r="69" spans="1:19" s="46" customFormat="1">
      <c r="A69" s="56"/>
      <c r="B69" s="1"/>
      <c r="C69" s="1"/>
      <c r="D69" s="44"/>
      <c r="E69" s="44"/>
      <c r="F69" s="3"/>
      <c r="I69" s="1"/>
      <c r="L69" s="2"/>
      <c r="N69" s="49"/>
      <c r="O69" s="51"/>
      <c r="P69" s="1"/>
      <c r="Q69" s="1"/>
      <c r="R69" s="1"/>
      <c r="S69" s="1"/>
    </row>
    <row r="70" spans="1:19" s="46" customFormat="1">
      <c r="A70" s="56"/>
      <c r="B70" s="1"/>
      <c r="C70" s="1"/>
      <c r="D70" s="44"/>
      <c r="E70" s="44"/>
      <c r="F70" s="3"/>
      <c r="I70" s="1"/>
      <c r="L70" s="44"/>
      <c r="N70" s="49"/>
      <c r="O70" s="51"/>
      <c r="P70" s="1"/>
      <c r="Q70" s="1"/>
      <c r="R70" s="1"/>
      <c r="S70" s="1"/>
    </row>
    <row r="71" spans="1:19" s="46" customFormat="1">
      <c r="A71" s="56"/>
      <c r="B71" s="1"/>
      <c r="C71" s="1"/>
      <c r="D71" s="44"/>
      <c r="E71" s="44"/>
      <c r="F71" s="3"/>
      <c r="I71" s="1"/>
      <c r="L71" s="44"/>
      <c r="N71" s="49"/>
      <c r="O71" s="51"/>
      <c r="P71" s="1"/>
      <c r="Q71" s="1"/>
      <c r="R71" s="1"/>
      <c r="S71" s="1"/>
    </row>
    <row r="72" spans="1:19" s="46" customFormat="1">
      <c r="A72" s="56"/>
      <c r="B72" s="1"/>
      <c r="C72" s="1"/>
      <c r="D72" s="44"/>
      <c r="E72" s="44"/>
      <c r="F72" s="3"/>
      <c r="I72" s="1"/>
      <c r="L72" s="44"/>
      <c r="N72" s="49"/>
      <c r="O72" s="51"/>
      <c r="P72" s="1"/>
      <c r="Q72" s="1"/>
      <c r="R72" s="1"/>
      <c r="S72" s="1"/>
    </row>
    <row r="73" spans="1:19" s="46" customFormat="1">
      <c r="A73" s="56"/>
      <c r="B73" s="1"/>
      <c r="C73" s="1"/>
      <c r="D73" s="44"/>
      <c r="E73" s="44"/>
      <c r="F73" s="3"/>
      <c r="I73" s="1"/>
      <c r="L73" s="44"/>
      <c r="N73" s="49"/>
      <c r="O73" s="51"/>
      <c r="P73" s="1"/>
      <c r="Q73" s="1"/>
      <c r="R73" s="1"/>
      <c r="S73" s="1"/>
    </row>
    <row r="74" spans="1:19"/>
    <row r="75" spans="1:19"/>
    <row r="76" spans="1:19"/>
    <row r="77" spans="1:19"/>
    <row r="78" spans="1:19"/>
    <row r="79" spans="1:19"/>
    <row r="80" spans="1:19"/>
    <row r="81" spans="2:19"/>
    <row r="82" spans="2:19"/>
    <row r="83" spans="2:19" s="56" customFormat="1">
      <c r="B83" s="1"/>
      <c r="C83" s="1"/>
      <c r="D83" s="44"/>
      <c r="E83" s="44"/>
      <c r="F83" s="1"/>
      <c r="G83" s="46"/>
      <c r="H83" s="46"/>
      <c r="I83" s="1"/>
      <c r="J83" s="46"/>
      <c r="K83" s="46"/>
      <c r="L83" s="44"/>
      <c r="M83" s="46"/>
      <c r="N83" s="49"/>
      <c r="O83" s="51"/>
      <c r="P83" s="1"/>
      <c r="Q83" s="1"/>
      <c r="R83" s="1"/>
      <c r="S83" s="1"/>
    </row>
    <row r="84" spans="2:19" s="56" customFormat="1">
      <c r="B84" s="1"/>
      <c r="C84" s="1"/>
      <c r="D84" s="44"/>
      <c r="E84" s="44"/>
      <c r="F84" s="1"/>
      <c r="G84" s="46"/>
      <c r="H84" s="46"/>
      <c r="I84" s="1"/>
      <c r="J84" s="46"/>
      <c r="K84" s="46"/>
      <c r="L84" s="44"/>
      <c r="M84" s="46"/>
      <c r="N84" s="49"/>
      <c r="O84" s="51"/>
      <c r="P84" s="1"/>
      <c r="Q84" s="1"/>
      <c r="R84" s="1"/>
      <c r="S84" s="1"/>
    </row>
    <row r="85" spans="2:19" s="56" customFormat="1">
      <c r="B85" s="1"/>
      <c r="C85" s="1"/>
      <c r="D85" s="44"/>
      <c r="E85" s="44"/>
      <c r="F85" s="1"/>
      <c r="G85" s="46"/>
      <c r="H85" s="46"/>
      <c r="I85" s="1"/>
      <c r="J85" s="46"/>
      <c r="K85" s="46"/>
      <c r="L85" s="44"/>
      <c r="M85" s="46"/>
      <c r="N85" s="49"/>
      <c r="O85" s="51"/>
      <c r="P85" s="1"/>
      <c r="Q85" s="1"/>
      <c r="R85" s="1"/>
      <c r="S85" s="1"/>
    </row>
    <row r="86" spans="2:19" s="56" customFormat="1">
      <c r="B86" s="1"/>
      <c r="C86" s="1"/>
      <c r="D86" s="44"/>
      <c r="E86" s="44"/>
      <c r="F86" s="1"/>
      <c r="G86" s="46"/>
      <c r="H86" s="46"/>
      <c r="I86" s="1"/>
      <c r="J86" s="46"/>
      <c r="K86" s="46"/>
      <c r="L86" s="44"/>
      <c r="M86" s="46"/>
      <c r="N86" s="49"/>
      <c r="O86" s="51"/>
      <c r="P86" s="1"/>
      <c r="Q86" s="1"/>
      <c r="R86" s="1"/>
      <c r="S86" s="1"/>
    </row>
    <row r="87" spans="2:19" s="56" customFormat="1">
      <c r="B87" s="1"/>
      <c r="C87" s="1"/>
      <c r="D87" s="44"/>
      <c r="E87" s="44"/>
      <c r="F87" s="1"/>
      <c r="G87" s="46"/>
      <c r="H87" s="46"/>
      <c r="I87" s="1"/>
      <c r="J87" s="46"/>
      <c r="K87" s="46"/>
      <c r="L87" s="44"/>
      <c r="M87" s="46"/>
      <c r="N87" s="49"/>
      <c r="O87" s="51"/>
      <c r="P87" s="1"/>
      <c r="Q87" s="1"/>
      <c r="R87" s="1"/>
      <c r="S87" s="1"/>
    </row>
    <row r="88" spans="2:19" s="56" customFormat="1">
      <c r="B88" s="1"/>
      <c r="C88" s="1"/>
      <c r="D88" s="44"/>
      <c r="E88" s="44"/>
      <c r="F88" s="1"/>
      <c r="G88" s="46"/>
      <c r="H88" s="46"/>
      <c r="I88" s="1"/>
      <c r="J88" s="46"/>
      <c r="K88" s="46"/>
      <c r="L88" s="44"/>
      <c r="M88" s="46"/>
      <c r="N88" s="49"/>
      <c r="O88" s="51"/>
      <c r="P88" s="1"/>
      <c r="Q88" s="1"/>
      <c r="R88" s="1"/>
      <c r="S88" s="1"/>
    </row>
    <row r="89" spans="2:19" s="56" customFormat="1">
      <c r="B89" s="1"/>
      <c r="C89" s="1"/>
      <c r="D89" s="44"/>
      <c r="E89" s="44"/>
      <c r="F89" s="1"/>
      <c r="G89" s="46"/>
      <c r="H89" s="46"/>
      <c r="I89" s="1"/>
      <c r="J89" s="46"/>
      <c r="K89" s="46"/>
      <c r="L89" s="44"/>
      <c r="M89" s="46"/>
      <c r="N89" s="49"/>
      <c r="O89" s="51"/>
      <c r="P89" s="1"/>
      <c r="Q89" s="1"/>
      <c r="R89" s="1"/>
      <c r="S89" s="1"/>
    </row>
    <row r="90" spans="2:19" s="56" customFormat="1">
      <c r="B90" s="1"/>
      <c r="C90" s="1"/>
      <c r="D90" s="44"/>
      <c r="E90" s="44"/>
      <c r="F90" s="1"/>
      <c r="G90" s="46"/>
      <c r="H90" s="46"/>
      <c r="I90" s="1"/>
      <c r="J90" s="46"/>
      <c r="K90" s="46"/>
      <c r="L90" s="44"/>
      <c r="M90" s="46"/>
      <c r="N90" s="49"/>
      <c r="O90" s="51"/>
      <c r="P90" s="1"/>
      <c r="Q90" s="1"/>
      <c r="R90" s="1"/>
      <c r="S90" s="1"/>
    </row>
    <row r="91" spans="2:19" s="56" customFormat="1">
      <c r="B91" s="1"/>
      <c r="C91" s="1"/>
      <c r="D91" s="44"/>
      <c r="E91" s="44"/>
      <c r="F91" s="1"/>
      <c r="G91" s="46"/>
      <c r="H91" s="46"/>
      <c r="I91" s="1"/>
      <c r="J91" s="46"/>
      <c r="K91" s="46"/>
      <c r="L91" s="44"/>
      <c r="M91" s="46"/>
      <c r="N91" s="49"/>
      <c r="O91" s="51"/>
      <c r="P91" s="1"/>
      <c r="Q91" s="1"/>
      <c r="R91" s="1"/>
      <c r="S91" s="1"/>
    </row>
    <row r="92" spans="2:19" s="56" customFormat="1">
      <c r="B92" s="1"/>
      <c r="C92" s="1"/>
      <c r="D92" s="44"/>
      <c r="E92" s="44"/>
      <c r="F92" s="1"/>
      <c r="G92" s="46"/>
      <c r="H92" s="46"/>
      <c r="I92" s="1"/>
      <c r="J92" s="46"/>
      <c r="K92" s="46"/>
      <c r="L92" s="44"/>
      <c r="M92" s="46"/>
      <c r="N92" s="49"/>
      <c r="O92" s="51"/>
      <c r="P92" s="1"/>
      <c r="Q92" s="1"/>
      <c r="R92" s="1"/>
      <c r="S92" s="1"/>
    </row>
    <row r="93" spans="2:19" s="56" customFormat="1">
      <c r="B93" s="1"/>
      <c r="C93" s="1"/>
      <c r="D93" s="44"/>
      <c r="E93" s="44"/>
      <c r="F93" s="1"/>
      <c r="G93" s="46"/>
      <c r="H93" s="46"/>
      <c r="I93" s="1"/>
      <c r="J93" s="46"/>
      <c r="K93" s="46"/>
      <c r="L93" s="44"/>
      <c r="M93" s="46"/>
      <c r="N93" s="49"/>
      <c r="O93" s="51"/>
      <c r="P93" s="1"/>
      <c r="Q93" s="1"/>
      <c r="R93" s="1"/>
      <c r="S93" s="1"/>
    </row>
    <row r="94" spans="2:19" s="56" customFormat="1">
      <c r="B94" s="1"/>
      <c r="C94" s="1"/>
      <c r="D94" s="44"/>
      <c r="E94" s="44"/>
      <c r="F94" s="1"/>
      <c r="G94" s="46"/>
      <c r="H94" s="46"/>
      <c r="I94" s="1"/>
      <c r="J94" s="46"/>
      <c r="K94" s="46"/>
      <c r="L94" s="44"/>
      <c r="M94" s="46"/>
      <c r="N94" s="49"/>
      <c r="O94" s="51"/>
      <c r="P94" s="1"/>
      <c r="Q94" s="1"/>
      <c r="R94" s="1"/>
      <c r="S94" s="1"/>
    </row>
    <row r="95" spans="2:19" s="56" customFormat="1">
      <c r="B95" s="1"/>
      <c r="C95" s="1"/>
      <c r="D95" s="44"/>
      <c r="E95" s="44"/>
      <c r="F95" s="1"/>
      <c r="G95" s="46"/>
      <c r="H95" s="46"/>
      <c r="I95" s="1"/>
      <c r="J95" s="46"/>
      <c r="K95" s="46"/>
      <c r="L95" s="44"/>
      <c r="M95" s="46"/>
      <c r="N95" s="49"/>
      <c r="O95" s="51"/>
      <c r="P95" s="1"/>
      <c r="Q95" s="1"/>
      <c r="R95" s="1"/>
      <c r="S95" s="1"/>
    </row>
    <row r="96" spans="2:19" s="56" customFormat="1">
      <c r="B96" s="1"/>
      <c r="C96" s="1"/>
      <c r="D96" s="44"/>
      <c r="E96" s="44"/>
      <c r="F96" s="1"/>
      <c r="G96" s="46"/>
      <c r="H96" s="46"/>
      <c r="I96" s="1"/>
      <c r="J96" s="46"/>
      <c r="K96" s="46"/>
      <c r="L96" s="44"/>
      <c r="M96" s="46"/>
      <c r="N96" s="49"/>
      <c r="O96" s="51"/>
      <c r="P96" s="1"/>
      <c r="Q96" s="1"/>
      <c r="R96" s="1"/>
      <c r="S96" s="1"/>
    </row>
    <row r="97" spans="2:19" s="56" customFormat="1">
      <c r="B97" s="1"/>
      <c r="C97" s="1"/>
      <c r="D97" s="44"/>
      <c r="E97" s="44"/>
      <c r="F97" s="1"/>
      <c r="G97" s="46"/>
      <c r="H97" s="46"/>
      <c r="I97" s="1"/>
      <c r="J97" s="46"/>
      <c r="K97" s="46"/>
      <c r="L97" s="44"/>
      <c r="M97" s="46"/>
      <c r="N97" s="49"/>
      <c r="O97" s="51"/>
      <c r="P97" s="1"/>
      <c r="Q97" s="1"/>
      <c r="R97" s="1"/>
      <c r="S97" s="1"/>
    </row>
    <row r="98" spans="2:19" s="56" customFormat="1">
      <c r="B98" s="1"/>
      <c r="C98" s="1"/>
      <c r="D98" s="44"/>
      <c r="E98" s="44"/>
      <c r="F98" s="1"/>
      <c r="G98" s="46"/>
      <c r="H98" s="46"/>
      <c r="I98" s="1"/>
      <c r="J98" s="46"/>
      <c r="K98" s="46"/>
      <c r="L98" s="44"/>
      <c r="M98" s="46"/>
      <c r="N98" s="49"/>
      <c r="O98" s="51"/>
      <c r="P98" s="1"/>
      <c r="Q98" s="1"/>
      <c r="R98" s="1"/>
      <c r="S98" s="1"/>
    </row>
    <row r="99" spans="2:19" s="56" customFormat="1">
      <c r="B99" s="1"/>
      <c r="C99" s="1"/>
      <c r="D99" s="44"/>
      <c r="E99" s="44"/>
      <c r="F99" s="1"/>
      <c r="G99" s="46"/>
      <c r="H99" s="46"/>
      <c r="I99" s="1"/>
      <c r="J99" s="46"/>
      <c r="K99" s="46"/>
      <c r="L99" s="44"/>
      <c r="M99" s="46"/>
      <c r="N99" s="49"/>
      <c r="O99" s="51"/>
      <c r="P99" s="1"/>
      <c r="Q99" s="1"/>
      <c r="R99" s="1"/>
      <c r="S99" s="1"/>
    </row>
    <row r="100" spans="2:19" s="56" customFormat="1">
      <c r="B100" s="1"/>
      <c r="C100" s="1"/>
      <c r="D100" s="44"/>
      <c r="E100" s="44"/>
      <c r="F100" s="1"/>
      <c r="G100" s="46"/>
      <c r="H100" s="46"/>
      <c r="I100" s="1"/>
      <c r="J100" s="46"/>
      <c r="K100" s="46"/>
      <c r="L100" s="44"/>
      <c r="M100" s="46"/>
      <c r="N100" s="49"/>
      <c r="O100" s="51"/>
      <c r="P100" s="1"/>
      <c r="Q100" s="1"/>
      <c r="R100" s="1"/>
      <c r="S100" s="1"/>
    </row>
    <row r="101" spans="2:19" s="56" customFormat="1">
      <c r="B101" s="1"/>
      <c r="C101" s="1"/>
      <c r="D101" s="44"/>
      <c r="E101" s="44"/>
      <c r="F101" s="1"/>
      <c r="G101" s="46"/>
      <c r="H101" s="46"/>
      <c r="I101" s="1"/>
      <c r="J101" s="46"/>
      <c r="K101" s="46"/>
      <c r="L101" s="44"/>
      <c r="M101" s="46"/>
      <c r="N101" s="49"/>
      <c r="O101" s="51"/>
      <c r="P101" s="1"/>
      <c r="Q101" s="1"/>
      <c r="R101" s="1"/>
      <c r="S101" s="1"/>
    </row>
    <row r="102" spans="2:19" s="56" customFormat="1">
      <c r="B102" s="1"/>
      <c r="C102" s="1"/>
      <c r="D102" s="44"/>
      <c r="E102" s="44"/>
      <c r="F102" s="1"/>
      <c r="G102" s="46"/>
      <c r="H102" s="46"/>
      <c r="I102" s="1"/>
      <c r="J102" s="46"/>
      <c r="K102" s="46"/>
      <c r="L102" s="44"/>
      <c r="M102" s="46"/>
      <c r="N102" s="49"/>
      <c r="O102" s="51"/>
      <c r="P102" s="1"/>
      <c r="Q102" s="1"/>
      <c r="R102" s="1"/>
      <c r="S102" s="1"/>
    </row>
    <row r="103" spans="2:19" s="56" customFormat="1">
      <c r="B103" s="1"/>
      <c r="C103" s="1"/>
      <c r="D103" s="44"/>
      <c r="E103" s="44"/>
      <c r="F103" s="1"/>
      <c r="G103" s="46"/>
      <c r="H103" s="46"/>
      <c r="I103" s="1"/>
      <c r="J103" s="46"/>
      <c r="K103" s="46"/>
      <c r="L103" s="44"/>
      <c r="M103" s="46"/>
      <c r="N103" s="49"/>
      <c r="O103" s="51"/>
      <c r="P103" s="1"/>
      <c r="Q103" s="1"/>
      <c r="R103" s="1"/>
      <c r="S103" s="1"/>
    </row>
    <row r="104" spans="2:19" s="56" customFormat="1">
      <c r="B104" s="1"/>
      <c r="C104" s="1"/>
      <c r="D104" s="44"/>
      <c r="E104" s="44"/>
      <c r="F104" s="1"/>
      <c r="G104" s="46"/>
      <c r="H104" s="46"/>
      <c r="I104" s="1"/>
      <c r="J104" s="46"/>
      <c r="K104" s="46"/>
      <c r="L104" s="44"/>
      <c r="M104" s="46"/>
      <c r="N104" s="49"/>
      <c r="O104" s="51"/>
      <c r="P104" s="1"/>
      <c r="Q104" s="1"/>
      <c r="R104" s="1"/>
      <c r="S104" s="1"/>
    </row>
    <row r="105" spans="2:19" s="56" customFormat="1">
      <c r="B105" s="1"/>
      <c r="C105" s="1"/>
      <c r="D105" s="44"/>
      <c r="E105" s="44"/>
      <c r="F105" s="1"/>
      <c r="G105" s="46"/>
      <c r="H105" s="46"/>
      <c r="I105" s="1"/>
      <c r="J105" s="46"/>
      <c r="K105" s="46"/>
      <c r="L105" s="44"/>
      <c r="M105" s="46"/>
      <c r="N105" s="49"/>
      <c r="O105" s="51"/>
      <c r="P105" s="1"/>
      <c r="Q105" s="1"/>
      <c r="R105" s="1"/>
      <c r="S105" s="1"/>
    </row>
    <row r="106" spans="2:19" s="56" customFormat="1">
      <c r="B106" s="1"/>
      <c r="C106" s="1"/>
      <c r="D106" s="44"/>
      <c r="E106" s="44"/>
      <c r="F106" s="1"/>
      <c r="G106" s="46"/>
      <c r="H106" s="46"/>
      <c r="I106" s="1"/>
      <c r="J106" s="46"/>
      <c r="K106" s="46"/>
      <c r="L106" s="44"/>
      <c r="M106" s="46"/>
      <c r="N106" s="49"/>
      <c r="O106" s="51"/>
      <c r="P106" s="1"/>
      <c r="Q106" s="1"/>
      <c r="R106" s="1"/>
      <c r="S106" s="1"/>
    </row>
    <row r="107" spans="2:19" s="56" customFormat="1">
      <c r="B107" s="1"/>
      <c r="C107" s="1"/>
      <c r="D107" s="44"/>
      <c r="E107" s="44"/>
      <c r="F107" s="1"/>
      <c r="G107" s="46"/>
      <c r="H107" s="46"/>
      <c r="I107" s="1"/>
      <c r="J107" s="46"/>
      <c r="K107" s="46"/>
      <c r="L107" s="44"/>
      <c r="M107" s="46"/>
      <c r="N107" s="49"/>
      <c r="O107" s="51"/>
      <c r="P107" s="1"/>
      <c r="Q107" s="1"/>
      <c r="R107" s="1"/>
      <c r="S107" s="1"/>
    </row>
    <row r="108" spans="2:19" s="56" customFormat="1">
      <c r="B108" s="1"/>
      <c r="C108" s="1"/>
      <c r="D108" s="44"/>
      <c r="E108" s="44"/>
      <c r="F108" s="1"/>
      <c r="G108" s="46"/>
      <c r="H108" s="46"/>
      <c r="I108" s="1"/>
      <c r="J108" s="46"/>
      <c r="K108" s="46"/>
      <c r="L108" s="44"/>
      <c r="M108" s="46"/>
      <c r="N108" s="49"/>
      <c r="O108" s="51"/>
      <c r="P108" s="1"/>
      <c r="Q108" s="1"/>
      <c r="R108" s="1"/>
      <c r="S108" s="1"/>
    </row>
    <row r="109" spans="2:19" s="56" customFormat="1">
      <c r="B109" s="1"/>
      <c r="C109" s="1"/>
      <c r="D109" s="44"/>
      <c r="E109" s="44"/>
      <c r="F109" s="1"/>
      <c r="G109" s="46"/>
      <c r="H109" s="46"/>
      <c r="I109" s="1"/>
      <c r="J109" s="46"/>
      <c r="K109" s="46"/>
      <c r="L109" s="44"/>
      <c r="M109" s="46"/>
      <c r="N109" s="49"/>
      <c r="O109" s="51"/>
      <c r="P109" s="1"/>
      <c r="Q109" s="1"/>
      <c r="R109" s="1"/>
      <c r="S109" s="1"/>
    </row>
    <row r="110" spans="2:19" s="56" customFormat="1">
      <c r="B110" s="1"/>
      <c r="C110" s="1"/>
      <c r="D110" s="44"/>
      <c r="E110" s="44"/>
      <c r="F110" s="1"/>
      <c r="G110" s="46"/>
      <c r="H110" s="46"/>
      <c r="I110" s="1"/>
      <c r="J110" s="46"/>
      <c r="K110" s="46"/>
      <c r="L110" s="44"/>
      <c r="M110" s="46"/>
      <c r="N110" s="49"/>
      <c r="O110" s="51"/>
      <c r="P110" s="1"/>
      <c r="Q110" s="1"/>
      <c r="R110" s="1"/>
      <c r="S110" s="1"/>
    </row>
    <row r="111" spans="2:19" s="56" customFormat="1">
      <c r="B111" s="1"/>
      <c r="C111" s="1"/>
      <c r="D111" s="44"/>
      <c r="E111" s="44"/>
      <c r="F111" s="1"/>
      <c r="G111" s="46"/>
      <c r="H111" s="46"/>
      <c r="I111" s="1"/>
      <c r="J111" s="46"/>
      <c r="K111" s="46"/>
      <c r="L111" s="44"/>
      <c r="M111" s="46"/>
      <c r="N111" s="49"/>
      <c r="O111" s="51"/>
      <c r="P111" s="1"/>
      <c r="Q111" s="1"/>
      <c r="R111" s="1"/>
      <c r="S111" s="1"/>
    </row>
    <row r="112" spans="2:19" s="56" customFormat="1">
      <c r="B112" s="1"/>
      <c r="C112" s="1"/>
      <c r="D112" s="44"/>
      <c r="E112" s="44"/>
      <c r="F112" s="1"/>
      <c r="G112" s="46"/>
      <c r="H112" s="46"/>
      <c r="I112" s="1"/>
      <c r="J112" s="46"/>
      <c r="K112" s="46"/>
      <c r="L112" s="44"/>
      <c r="M112" s="46"/>
      <c r="N112" s="49"/>
      <c r="O112" s="51"/>
      <c r="P112" s="1"/>
      <c r="Q112" s="1"/>
      <c r="R112" s="1"/>
      <c r="S112" s="1"/>
    </row>
    <row r="113" spans="2:19" s="56" customFormat="1">
      <c r="B113" s="1"/>
      <c r="C113" s="1"/>
      <c r="D113" s="44"/>
      <c r="E113" s="44"/>
      <c r="F113" s="1"/>
      <c r="G113" s="46"/>
      <c r="H113" s="46"/>
      <c r="I113" s="1"/>
      <c r="J113" s="46"/>
      <c r="K113" s="46"/>
      <c r="L113" s="44"/>
      <c r="M113" s="46"/>
      <c r="N113" s="49"/>
      <c r="O113" s="51"/>
      <c r="P113" s="1"/>
      <c r="Q113" s="1"/>
      <c r="R113" s="1"/>
      <c r="S113" s="1"/>
    </row>
    <row r="114" spans="2:19" s="56" customFormat="1">
      <c r="B114" s="1"/>
      <c r="C114" s="1"/>
      <c r="D114" s="44"/>
      <c r="E114" s="44"/>
      <c r="F114" s="1"/>
      <c r="G114" s="46"/>
      <c r="H114" s="46"/>
      <c r="I114" s="1"/>
      <c r="J114" s="46"/>
      <c r="K114" s="46"/>
      <c r="L114" s="44"/>
      <c r="M114" s="46"/>
      <c r="N114" s="49"/>
      <c r="O114" s="51"/>
      <c r="P114" s="1"/>
      <c r="Q114" s="1"/>
      <c r="R114" s="1"/>
      <c r="S114" s="1"/>
    </row>
    <row r="115" spans="2:19" s="56" customFormat="1">
      <c r="B115" s="1"/>
      <c r="C115" s="1"/>
      <c r="D115" s="44"/>
      <c r="E115" s="44"/>
      <c r="F115" s="1"/>
      <c r="G115" s="46"/>
      <c r="H115" s="46"/>
      <c r="I115" s="1"/>
      <c r="J115" s="46"/>
      <c r="K115" s="46"/>
      <c r="L115" s="44"/>
      <c r="M115" s="46"/>
      <c r="N115" s="49"/>
      <c r="O115" s="51"/>
      <c r="P115" s="1"/>
      <c r="Q115" s="1"/>
      <c r="R115" s="1"/>
      <c r="S115" s="1"/>
    </row>
    <row r="116" spans="2:19" s="56" customFormat="1">
      <c r="B116" s="1"/>
      <c r="C116" s="1"/>
      <c r="D116" s="44"/>
      <c r="E116" s="44"/>
      <c r="F116" s="1"/>
      <c r="G116" s="46"/>
      <c r="H116" s="46"/>
      <c r="I116" s="1"/>
      <c r="J116" s="46"/>
      <c r="K116" s="46"/>
      <c r="L116" s="44"/>
      <c r="M116" s="46"/>
      <c r="N116" s="49"/>
      <c r="O116" s="51"/>
      <c r="P116" s="1"/>
      <c r="Q116" s="1"/>
      <c r="R116" s="1"/>
      <c r="S116" s="1"/>
    </row>
    <row r="117" spans="2:19" s="56" customFormat="1">
      <c r="B117" s="1"/>
      <c r="C117" s="1"/>
      <c r="D117" s="44"/>
      <c r="E117" s="44"/>
      <c r="F117" s="1"/>
      <c r="G117" s="46"/>
      <c r="H117" s="46"/>
      <c r="I117" s="1"/>
      <c r="J117" s="46"/>
      <c r="K117" s="46"/>
      <c r="L117" s="44"/>
      <c r="M117" s="46"/>
      <c r="N117" s="49"/>
      <c r="O117" s="51"/>
      <c r="P117" s="1"/>
      <c r="Q117" s="1"/>
      <c r="R117" s="1"/>
      <c r="S117" s="1"/>
    </row>
    <row r="118" spans="2:19" s="56" customFormat="1">
      <c r="B118" s="1"/>
      <c r="C118" s="1"/>
      <c r="D118" s="44"/>
      <c r="E118" s="44"/>
      <c r="F118" s="1"/>
      <c r="G118" s="46"/>
      <c r="H118" s="46"/>
      <c r="I118" s="1"/>
      <c r="J118" s="46"/>
      <c r="K118" s="46"/>
      <c r="L118" s="44"/>
      <c r="M118" s="46"/>
      <c r="N118" s="49"/>
      <c r="O118" s="51"/>
      <c r="P118" s="1"/>
      <c r="Q118" s="1"/>
      <c r="R118" s="1"/>
      <c r="S118" s="1"/>
    </row>
    <row r="119" spans="2:19" s="56" customFormat="1">
      <c r="B119" s="1"/>
      <c r="C119" s="1"/>
      <c r="D119" s="44"/>
      <c r="E119" s="44"/>
      <c r="F119" s="1"/>
      <c r="G119" s="46"/>
      <c r="H119" s="46"/>
      <c r="I119" s="1"/>
      <c r="J119" s="46"/>
      <c r="K119" s="46"/>
      <c r="L119" s="44"/>
      <c r="M119" s="46"/>
      <c r="N119" s="49"/>
      <c r="O119" s="51"/>
      <c r="P119" s="1"/>
      <c r="Q119" s="1"/>
      <c r="R119" s="1"/>
      <c r="S119" s="1"/>
    </row>
    <row r="120" spans="2:19" s="56" customFormat="1">
      <c r="B120" s="1"/>
      <c r="C120" s="1"/>
      <c r="D120" s="44"/>
      <c r="E120" s="44"/>
      <c r="F120" s="1"/>
      <c r="G120" s="46"/>
      <c r="H120" s="46"/>
      <c r="I120" s="1"/>
      <c r="J120" s="46"/>
      <c r="K120" s="46"/>
      <c r="L120" s="44"/>
      <c r="M120" s="46"/>
      <c r="N120" s="49"/>
      <c r="O120" s="51"/>
      <c r="P120" s="1"/>
      <c r="Q120" s="1"/>
      <c r="R120" s="1"/>
      <c r="S120" s="1"/>
    </row>
    <row r="121" spans="2:19" s="56" customFormat="1">
      <c r="B121" s="1"/>
      <c r="C121" s="1"/>
      <c r="D121" s="44"/>
      <c r="E121" s="44"/>
      <c r="F121" s="1"/>
      <c r="G121" s="46"/>
      <c r="H121" s="46"/>
      <c r="I121" s="1"/>
      <c r="J121" s="46"/>
      <c r="K121" s="46"/>
      <c r="L121" s="44"/>
      <c r="M121" s="46"/>
      <c r="N121" s="49"/>
      <c r="O121" s="51"/>
      <c r="P121" s="1"/>
      <c r="Q121" s="1"/>
      <c r="R121" s="1"/>
      <c r="S121" s="1"/>
    </row>
    <row r="122" spans="2:19" s="56" customFormat="1">
      <c r="B122" s="1"/>
      <c r="C122" s="1"/>
      <c r="D122" s="44"/>
      <c r="E122" s="44"/>
      <c r="F122" s="1"/>
      <c r="G122" s="46"/>
      <c r="H122" s="46"/>
      <c r="I122" s="1"/>
      <c r="J122" s="46"/>
      <c r="K122" s="46"/>
      <c r="L122" s="44"/>
      <c r="M122" s="46"/>
      <c r="N122" s="49"/>
      <c r="O122" s="51"/>
      <c r="P122" s="1"/>
      <c r="Q122" s="1"/>
      <c r="R122" s="1"/>
      <c r="S122" s="1"/>
    </row>
    <row r="123" spans="2:19" s="56" customFormat="1">
      <c r="B123" s="1"/>
      <c r="C123" s="1"/>
      <c r="D123" s="44"/>
      <c r="E123" s="44"/>
      <c r="F123" s="1"/>
      <c r="G123" s="46"/>
      <c r="H123" s="46"/>
      <c r="I123" s="1"/>
      <c r="J123" s="46"/>
      <c r="K123" s="46"/>
      <c r="L123" s="44"/>
      <c r="M123" s="46"/>
      <c r="N123" s="49"/>
      <c r="O123" s="51"/>
      <c r="P123" s="1"/>
      <c r="Q123" s="1"/>
      <c r="R123" s="1"/>
      <c r="S123" s="1"/>
    </row>
    <row r="124" spans="2:19" s="56" customFormat="1">
      <c r="B124" s="1"/>
      <c r="C124" s="1"/>
      <c r="D124" s="44"/>
      <c r="E124" s="44"/>
      <c r="F124" s="1"/>
      <c r="G124" s="46"/>
      <c r="H124" s="46"/>
      <c r="I124" s="1"/>
      <c r="J124" s="46"/>
      <c r="K124" s="46"/>
      <c r="L124" s="44"/>
      <c r="M124" s="46"/>
      <c r="N124" s="49"/>
      <c r="O124" s="51"/>
      <c r="P124" s="1"/>
      <c r="Q124" s="1"/>
      <c r="R124" s="1"/>
      <c r="S124" s="1"/>
    </row>
    <row r="125" spans="2:19" s="56" customFormat="1">
      <c r="B125" s="1"/>
      <c r="C125" s="1"/>
      <c r="D125" s="44"/>
      <c r="E125" s="44"/>
      <c r="F125" s="1"/>
      <c r="G125" s="46"/>
      <c r="H125" s="46"/>
      <c r="I125" s="1"/>
      <c r="J125" s="46"/>
      <c r="K125" s="46"/>
      <c r="L125" s="44"/>
      <c r="M125" s="46"/>
      <c r="N125" s="49"/>
      <c r="O125" s="51"/>
      <c r="P125" s="1"/>
      <c r="Q125" s="1"/>
      <c r="R125" s="1"/>
      <c r="S125" s="1"/>
    </row>
    <row r="126" spans="2:19" s="56" customFormat="1">
      <c r="B126" s="1"/>
      <c r="C126" s="1"/>
      <c r="D126" s="44"/>
      <c r="E126" s="44"/>
      <c r="F126" s="1"/>
      <c r="G126" s="46"/>
      <c r="H126" s="46"/>
      <c r="I126" s="1"/>
      <c r="J126" s="46"/>
      <c r="K126" s="46"/>
      <c r="L126" s="44"/>
      <c r="M126" s="46"/>
      <c r="N126" s="49"/>
      <c r="O126" s="51"/>
      <c r="P126" s="1"/>
      <c r="Q126" s="1"/>
      <c r="R126" s="1"/>
      <c r="S126" s="1"/>
    </row>
    <row r="127" spans="2:19" s="56" customFormat="1">
      <c r="B127" s="1"/>
      <c r="C127" s="1"/>
      <c r="D127" s="44"/>
      <c r="E127" s="44"/>
      <c r="F127" s="1"/>
      <c r="G127" s="46"/>
      <c r="H127" s="46"/>
      <c r="I127" s="1"/>
      <c r="J127" s="46"/>
      <c r="K127" s="46"/>
      <c r="L127" s="44"/>
      <c r="M127" s="46"/>
      <c r="N127" s="49"/>
      <c r="O127" s="51"/>
      <c r="P127" s="1"/>
      <c r="Q127" s="1"/>
      <c r="R127" s="1"/>
      <c r="S127" s="1"/>
    </row>
    <row r="128" spans="2:19" s="56" customFormat="1">
      <c r="B128" s="1"/>
      <c r="C128" s="1"/>
      <c r="D128" s="44"/>
      <c r="E128" s="44"/>
      <c r="F128" s="1"/>
      <c r="G128" s="46"/>
      <c r="H128" s="46"/>
      <c r="I128" s="1"/>
      <c r="J128" s="46"/>
      <c r="K128" s="46"/>
      <c r="L128" s="44"/>
      <c r="M128" s="46"/>
      <c r="N128" s="49"/>
      <c r="O128" s="51"/>
      <c r="P128" s="1"/>
      <c r="Q128" s="1"/>
      <c r="R128" s="1"/>
      <c r="S128" s="1"/>
    </row>
    <row r="129" spans="2:19" s="56" customFormat="1">
      <c r="B129" s="1"/>
      <c r="C129" s="1"/>
      <c r="D129" s="44"/>
      <c r="E129" s="44"/>
      <c r="F129" s="1"/>
      <c r="G129" s="46"/>
      <c r="H129" s="46"/>
      <c r="I129" s="1"/>
      <c r="J129" s="46"/>
      <c r="K129" s="46"/>
      <c r="L129" s="44"/>
      <c r="M129" s="46"/>
      <c r="N129" s="49"/>
      <c r="O129" s="51"/>
      <c r="P129" s="1"/>
      <c r="Q129" s="1"/>
      <c r="R129" s="1"/>
      <c r="S129" s="1"/>
    </row>
    <row r="130" spans="2:19" s="56" customFormat="1">
      <c r="B130" s="1"/>
      <c r="C130" s="1"/>
      <c r="D130" s="44"/>
      <c r="E130" s="44"/>
      <c r="F130" s="1"/>
      <c r="G130" s="46"/>
      <c r="H130" s="46"/>
      <c r="I130" s="1"/>
      <c r="J130" s="46"/>
      <c r="K130" s="46"/>
      <c r="L130" s="44"/>
      <c r="M130" s="46"/>
      <c r="N130" s="49"/>
      <c r="O130" s="51"/>
      <c r="P130" s="1"/>
      <c r="Q130" s="1"/>
      <c r="R130" s="1"/>
      <c r="S130" s="1"/>
    </row>
    <row r="131" spans="2:19" s="56" customFormat="1">
      <c r="B131" s="1"/>
      <c r="C131" s="1"/>
      <c r="D131" s="44"/>
      <c r="E131" s="44"/>
      <c r="F131" s="1"/>
      <c r="G131" s="46"/>
      <c r="H131" s="46"/>
      <c r="I131" s="1"/>
      <c r="J131" s="46"/>
      <c r="K131" s="46"/>
      <c r="L131" s="44"/>
      <c r="M131" s="46"/>
      <c r="N131" s="49"/>
      <c r="O131" s="51"/>
      <c r="P131" s="1"/>
      <c r="Q131" s="1"/>
      <c r="R131" s="1"/>
      <c r="S131" s="1"/>
    </row>
    <row r="132" spans="2:19" s="56" customFormat="1">
      <c r="B132" s="1"/>
      <c r="C132" s="1"/>
      <c r="D132" s="44"/>
      <c r="E132" s="44"/>
      <c r="F132" s="1"/>
      <c r="G132" s="46"/>
      <c r="H132" s="46"/>
      <c r="I132" s="1"/>
      <c r="J132" s="46"/>
      <c r="K132" s="46"/>
      <c r="L132" s="44"/>
      <c r="M132" s="46"/>
      <c r="N132" s="49"/>
      <c r="O132" s="51"/>
      <c r="P132" s="1"/>
      <c r="Q132" s="1"/>
      <c r="R132" s="1"/>
      <c r="S132" s="1"/>
    </row>
    <row r="133" spans="2:19" s="56" customFormat="1">
      <c r="B133" s="1"/>
      <c r="C133" s="1"/>
      <c r="D133" s="44"/>
      <c r="E133" s="44"/>
      <c r="F133" s="1"/>
      <c r="G133" s="46"/>
      <c r="H133" s="46"/>
      <c r="I133" s="1"/>
      <c r="J133" s="46"/>
      <c r="K133" s="46"/>
      <c r="L133" s="44"/>
      <c r="M133" s="46"/>
      <c r="N133" s="49"/>
      <c r="O133" s="51"/>
      <c r="P133" s="1"/>
      <c r="Q133" s="1"/>
      <c r="R133" s="1"/>
      <c r="S133" s="1"/>
    </row>
    <row r="134" spans="2:19" s="56" customFormat="1">
      <c r="B134" s="1"/>
      <c r="C134" s="1"/>
      <c r="D134" s="44"/>
      <c r="E134" s="44"/>
      <c r="F134" s="1"/>
      <c r="G134" s="46"/>
      <c r="H134" s="46"/>
      <c r="I134" s="1"/>
      <c r="J134" s="46"/>
      <c r="K134" s="46"/>
      <c r="L134" s="44"/>
      <c r="M134" s="46"/>
      <c r="N134" s="49"/>
      <c r="O134" s="51"/>
      <c r="P134" s="1"/>
      <c r="Q134" s="1"/>
      <c r="R134" s="1"/>
      <c r="S134" s="1"/>
    </row>
    <row r="135" spans="2:19" s="56" customFormat="1">
      <c r="B135" s="1"/>
      <c r="C135" s="1"/>
      <c r="D135" s="44"/>
      <c r="E135" s="44"/>
      <c r="F135" s="1"/>
      <c r="G135" s="46"/>
      <c r="H135" s="46"/>
      <c r="I135" s="1"/>
      <c r="J135" s="46"/>
      <c r="K135" s="46"/>
      <c r="L135" s="44"/>
      <c r="M135" s="46"/>
      <c r="N135" s="49"/>
      <c r="O135" s="51"/>
      <c r="P135" s="1"/>
      <c r="Q135" s="1"/>
      <c r="R135" s="1"/>
      <c r="S135" s="1"/>
    </row>
    <row r="136" spans="2:19" s="56" customFormat="1">
      <c r="B136" s="1"/>
      <c r="C136" s="1"/>
      <c r="D136" s="44"/>
      <c r="E136" s="44"/>
      <c r="F136" s="1"/>
      <c r="G136" s="46"/>
      <c r="H136" s="46"/>
      <c r="I136" s="1"/>
      <c r="J136" s="46"/>
      <c r="K136" s="46"/>
      <c r="L136" s="44"/>
      <c r="M136" s="46"/>
      <c r="N136" s="49"/>
      <c r="O136" s="51"/>
      <c r="P136" s="1"/>
      <c r="Q136" s="1"/>
      <c r="R136" s="1"/>
      <c r="S136" s="1"/>
    </row>
    <row r="137" spans="2:19" s="56" customFormat="1">
      <c r="B137" s="1"/>
      <c r="C137" s="1"/>
      <c r="D137" s="44"/>
      <c r="E137" s="44"/>
      <c r="F137" s="1"/>
      <c r="G137" s="46"/>
      <c r="H137" s="46"/>
      <c r="I137" s="1"/>
      <c r="J137" s="46"/>
      <c r="K137" s="46"/>
      <c r="L137" s="44"/>
      <c r="M137" s="46"/>
      <c r="N137" s="49"/>
      <c r="O137" s="51"/>
      <c r="P137" s="1"/>
      <c r="Q137" s="1"/>
      <c r="R137" s="1"/>
      <c r="S137" s="1"/>
    </row>
    <row r="138" spans="2:19" s="56" customFormat="1">
      <c r="B138" s="1"/>
      <c r="C138" s="1"/>
      <c r="D138" s="44"/>
      <c r="E138" s="44"/>
      <c r="F138" s="1"/>
      <c r="G138" s="46"/>
      <c r="H138" s="46"/>
      <c r="I138" s="1"/>
      <c r="J138" s="46"/>
      <c r="K138" s="46"/>
      <c r="L138" s="44"/>
      <c r="M138" s="46"/>
      <c r="N138" s="49"/>
      <c r="O138" s="51"/>
      <c r="P138" s="1"/>
      <c r="Q138" s="1"/>
      <c r="R138" s="1"/>
      <c r="S138" s="1"/>
    </row>
    <row r="139" spans="2:19" s="56" customFormat="1">
      <c r="B139" s="1"/>
      <c r="C139" s="1"/>
      <c r="D139" s="44"/>
      <c r="E139" s="44"/>
      <c r="F139" s="1"/>
      <c r="G139" s="46"/>
      <c r="H139" s="46"/>
      <c r="I139" s="1"/>
      <c r="J139" s="46"/>
      <c r="K139" s="46"/>
      <c r="L139" s="44"/>
      <c r="M139" s="46"/>
      <c r="N139" s="49"/>
      <c r="O139" s="51"/>
      <c r="P139" s="1"/>
      <c r="Q139" s="1"/>
      <c r="R139" s="1"/>
      <c r="S139" s="1"/>
    </row>
    <row r="140" spans="2:19" s="56" customFormat="1">
      <c r="B140" s="1"/>
      <c r="C140" s="1"/>
      <c r="D140" s="44"/>
      <c r="E140" s="44"/>
      <c r="F140" s="1"/>
      <c r="G140" s="46"/>
      <c r="H140" s="46"/>
      <c r="I140" s="1"/>
      <c r="J140" s="46"/>
      <c r="K140" s="46"/>
      <c r="L140" s="44"/>
      <c r="M140" s="46"/>
      <c r="N140" s="49"/>
      <c r="O140" s="51"/>
      <c r="P140" s="1"/>
      <c r="Q140" s="1"/>
      <c r="R140" s="1"/>
      <c r="S140" s="1"/>
    </row>
    <row r="141" spans="2:19" s="56" customFormat="1">
      <c r="B141" s="1"/>
      <c r="C141" s="1"/>
      <c r="D141" s="44"/>
      <c r="E141" s="44"/>
      <c r="F141" s="1"/>
      <c r="G141" s="46"/>
      <c r="H141" s="46"/>
      <c r="I141" s="1"/>
      <c r="J141" s="46"/>
      <c r="K141" s="46"/>
      <c r="L141" s="44"/>
      <c r="M141" s="46"/>
      <c r="N141" s="49"/>
      <c r="O141" s="51"/>
      <c r="P141" s="1"/>
      <c r="Q141" s="1"/>
      <c r="R141" s="1"/>
      <c r="S141" s="1"/>
    </row>
    <row r="142" spans="2:19" s="56" customFormat="1">
      <c r="B142" s="1"/>
      <c r="C142" s="1"/>
      <c r="D142" s="44"/>
      <c r="E142" s="44"/>
      <c r="F142" s="1"/>
      <c r="G142" s="46"/>
      <c r="H142" s="46"/>
      <c r="I142" s="1"/>
      <c r="J142" s="46"/>
      <c r="K142" s="46"/>
      <c r="L142" s="44"/>
      <c r="M142" s="46"/>
      <c r="N142" s="49"/>
      <c r="O142" s="51"/>
      <c r="P142" s="1"/>
      <c r="Q142" s="1"/>
      <c r="R142" s="1"/>
      <c r="S142" s="1"/>
    </row>
    <row r="143" spans="2:19" s="56" customFormat="1">
      <c r="B143" s="1"/>
      <c r="C143" s="1"/>
      <c r="D143" s="44"/>
      <c r="E143" s="44"/>
      <c r="F143" s="1"/>
      <c r="G143" s="46"/>
      <c r="H143" s="46"/>
      <c r="I143" s="1"/>
      <c r="J143" s="46"/>
      <c r="K143" s="46"/>
      <c r="L143" s="44"/>
      <c r="M143" s="46"/>
      <c r="N143" s="49"/>
      <c r="O143" s="51"/>
      <c r="P143" s="1"/>
      <c r="Q143" s="1"/>
      <c r="R143" s="1"/>
      <c r="S143" s="1"/>
    </row>
    <row r="144" spans="2:19" s="56" customFormat="1">
      <c r="B144" s="1"/>
      <c r="C144" s="1"/>
      <c r="D144" s="44"/>
      <c r="E144" s="44"/>
      <c r="F144" s="1"/>
      <c r="G144" s="46"/>
      <c r="H144" s="46"/>
      <c r="I144" s="1"/>
      <c r="J144" s="46"/>
      <c r="K144" s="46"/>
      <c r="L144" s="44"/>
      <c r="M144" s="46"/>
      <c r="N144" s="49"/>
      <c r="O144" s="51"/>
      <c r="P144" s="1"/>
      <c r="Q144" s="1"/>
      <c r="R144" s="1"/>
      <c r="S144" s="1"/>
    </row>
    <row r="145" spans="2:19" s="56" customFormat="1">
      <c r="B145" s="1"/>
      <c r="C145" s="1"/>
      <c r="D145" s="44"/>
      <c r="E145" s="44"/>
      <c r="F145" s="1"/>
      <c r="G145" s="46"/>
      <c r="H145" s="46"/>
      <c r="I145" s="1"/>
      <c r="J145" s="46"/>
      <c r="K145" s="46"/>
      <c r="L145" s="44"/>
      <c r="M145" s="46"/>
      <c r="N145" s="49"/>
      <c r="O145" s="51"/>
      <c r="P145" s="1"/>
      <c r="Q145" s="1"/>
      <c r="R145" s="1"/>
      <c r="S145" s="1"/>
    </row>
    <row r="146" spans="2:19" s="56" customFormat="1">
      <c r="B146" s="1"/>
      <c r="C146" s="1"/>
      <c r="D146" s="44"/>
      <c r="E146" s="44"/>
      <c r="F146" s="1"/>
      <c r="G146" s="46"/>
      <c r="H146" s="46"/>
      <c r="I146" s="1"/>
      <c r="J146" s="46"/>
      <c r="K146" s="46"/>
      <c r="L146" s="44"/>
      <c r="M146" s="46"/>
      <c r="N146" s="49"/>
      <c r="O146" s="51"/>
      <c r="P146" s="1"/>
      <c r="Q146" s="1"/>
      <c r="R146" s="1"/>
      <c r="S146" s="1"/>
    </row>
    <row r="147" spans="2:19" s="56" customFormat="1">
      <c r="B147" s="1"/>
      <c r="C147" s="1"/>
      <c r="D147" s="44"/>
      <c r="E147" s="44"/>
      <c r="F147" s="1"/>
      <c r="G147" s="46"/>
      <c r="H147" s="46"/>
      <c r="I147" s="1"/>
      <c r="J147" s="46"/>
      <c r="K147" s="46"/>
      <c r="L147" s="44"/>
      <c r="M147" s="46"/>
      <c r="N147" s="49"/>
      <c r="O147" s="51"/>
      <c r="P147" s="1"/>
      <c r="Q147" s="1"/>
      <c r="R147" s="1"/>
      <c r="S147" s="1"/>
    </row>
    <row r="148" spans="2:19" s="56" customFormat="1">
      <c r="B148" s="1"/>
      <c r="C148" s="1"/>
      <c r="D148" s="44"/>
      <c r="E148" s="44"/>
      <c r="F148" s="1"/>
      <c r="G148" s="46"/>
      <c r="H148" s="46"/>
      <c r="I148" s="1"/>
      <c r="J148" s="46"/>
      <c r="K148" s="46"/>
      <c r="L148" s="44"/>
      <c r="M148" s="46"/>
      <c r="N148" s="49"/>
      <c r="O148" s="51"/>
      <c r="P148" s="1"/>
      <c r="Q148" s="1"/>
      <c r="R148" s="1"/>
      <c r="S148" s="1"/>
    </row>
    <row r="149" spans="2:19" s="56" customFormat="1">
      <c r="B149" s="1"/>
      <c r="C149" s="1"/>
      <c r="D149" s="44"/>
      <c r="E149" s="44"/>
      <c r="F149" s="1"/>
      <c r="G149" s="46"/>
      <c r="H149" s="46"/>
      <c r="I149" s="1"/>
      <c r="J149" s="46"/>
      <c r="K149" s="46"/>
      <c r="L149" s="44"/>
      <c r="M149" s="46"/>
      <c r="N149" s="49"/>
      <c r="O149" s="51"/>
      <c r="P149" s="1"/>
      <c r="Q149" s="1"/>
      <c r="R149" s="1"/>
      <c r="S149" s="1"/>
    </row>
    <row r="150" spans="2:19" s="56" customFormat="1">
      <c r="B150" s="1"/>
      <c r="C150" s="1"/>
      <c r="D150" s="44"/>
      <c r="E150" s="44"/>
      <c r="F150" s="1"/>
      <c r="G150" s="46"/>
      <c r="H150" s="46"/>
      <c r="I150" s="1"/>
      <c r="J150" s="46"/>
      <c r="K150" s="46"/>
      <c r="L150" s="44"/>
      <c r="M150" s="46"/>
      <c r="N150" s="49"/>
      <c r="O150" s="51"/>
      <c r="P150" s="1"/>
      <c r="Q150" s="1"/>
      <c r="R150" s="1"/>
      <c r="S150" s="1"/>
    </row>
    <row r="151" spans="2:19" s="56" customFormat="1">
      <c r="B151" s="1"/>
      <c r="C151" s="1"/>
      <c r="D151" s="44"/>
      <c r="E151" s="44"/>
      <c r="F151" s="1"/>
      <c r="G151" s="46"/>
      <c r="H151" s="46"/>
      <c r="I151" s="1"/>
      <c r="J151" s="46"/>
      <c r="K151" s="46"/>
      <c r="L151" s="44"/>
      <c r="M151" s="46"/>
      <c r="N151" s="49"/>
      <c r="O151" s="51"/>
      <c r="P151" s="1"/>
      <c r="Q151" s="1"/>
      <c r="R151" s="1"/>
      <c r="S151" s="1"/>
    </row>
    <row r="152" spans="2:19" s="56" customFormat="1">
      <c r="B152" s="1"/>
      <c r="C152" s="1"/>
      <c r="D152" s="44"/>
      <c r="E152" s="44"/>
      <c r="F152" s="1"/>
      <c r="G152" s="46"/>
      <c r="H152" s="46"/>
      <c r="I152" s="1"/>
      <c r="J152" s="46"/>
      <c r="K152" s="46"/>
      <c r="L152" s="44"/>
      <c r="M152" s="46"/>
      <c r="N152" s="49"/>
      <c r="O152" s="51"/>
      <c r="P152" s="1"/>
      <c r="Q152" s="1"/>
      <c r="R152" s="1"/>
      <c r="S152" s="1"/>
    </row>
    <row r="153" spans="2:19" s="56" customFormat="1">
      <c r="B153" s="1"/>
      <c r="C153" s="1"/>
      <c r="D153" s="44"/>
      <c r="E153" s="44"/>
      <c r="F153" s="1"/>
      <c r="G153" s="46"/>
      <c r="H153" s="46"/>
      <c r="I153" s="1"/>
      <c r="J153" s="46"/>
      <c r="K153" s="46"/>
      <c r="L153" s="44"/>
      <c r="M153" s="46"/>
      <c r="N153" s="49"/>
      <c r="O153" s="51"/>
      <c r="P153" s="1"/>
      <c r="Q153" s="1"/>
      <c r="R153" s="1"/>
      <c r="S153" s="1"/>
    </row>
    <row r="154" spans="2:19" s="56" customFormat="1">
      <c r="B154" s="1"/>
      <c r="C154" s="1"/>
      <c r="D154" s="44"/>
      <c r="E154" s="44"/>
      <c r="F154" s="1"/>
      <c r="G154" s="46"/>
      <c r="H154" s="46"/>
      <c r="I154" s="1"/>
      <c r="J154" s="46"/>
      <c r="K154" s="46"/>
      <c r="L154" s="44"/>
      <c r="M154" s="46"/>
      <c r="N154" s="49"/>
      <c r="O154" s="51"/>
      <c r="P154" s="1"/>
      <c r="Q154" s="1"/>
      <c r="R154" s="1"/>
      <c r="S154" s="1"/>
    </row>
    <row r="155" spans="2:19" s="56" customFormat="1">
      <c r="B155" s="1"/>
      <c r="C155" s="1"/>
      <c r="D155" s="44"/>
      <c r="E155" s="44"/>
      <c r="F155" s="1"/>
      <c r="G155" s="46"/>
      <c r="H155" s="46"/>
      <c r="I155" s="1"/>
      <c r="J155" s="46"/>
      <c r="K155" s="46"/>
      <c r="L155" s="44"/>
      <c r="M155" s="46"/>
      <c r="N155" s="49"/>
      <c r="O155" s="51"/>
      <c r="P155" s="1"/>
      <c r="Q155" s="1"/>
      <c r="R155" s="1"/>
      <c r="S155" s="1"/>
    </row>
    <row r="156" spans="2:19" s="56" customFormat="1">
      <c r="B156" s="1"/>
      <c r="C156" s="1"/>
      <c r="D156" s="44"/>
      <c r="E156" s="44"/>
      <c r="F156" s="1"/>
      <c r="G156" s="46"/>
      <c r="H156" s="46"/>
      <c r="I156" s="1"/>
      <c r="J156" s="46"/>
      <c r="K156" s="46"/>
      <c r="L156" s="44"/>
      <c r="M156" s="46"/>
      <c r="N156" s="49"/>
      <c r="O156" s="51"/>
      <c r="P156" s="1"/>
      <c r="Q156" s="1"/>
      <c r="R156" s="1"/>
      <c r="S156" s="1"/>
    </row>
    <row r="157" spans="2:19" s="56" customFormat="1">
      <c r="B157" s="1"/>
      <c r="C157" s="1"/>
      <c r="D157" s="44"/>
      <c r="E157" s="44"/>
      <c r="F157" s="1"/>
      <c r="G157" s="46"/>
      <c r="H157" s="46"/>
      <c r="I157" s="1"/>
      <c r="J157" s="46"/>
      <c r="K157" s="46"/>
      <c r="L157" s="44"/>
      <c r="M157" s="46"/>
      <c r="N157" s="49"/>
      <c r="O157" s="51"/>
      <c r="P157" s="1"/>
      <c r="Q157" s="1"/>
      <c r="R157" s="1"/>
      <c r="S157" s="1"/>
    </row>
    <row r="158" spans="2:19" s="56" customFormat="1">
      <c r="B158" s="1"/>
      <c r="C158" s="1"/>
      <c r="D158" s="44"/>
      <c r="E158" s="44"/>
      <c r="F158" s="1"/>
      <c r="G158" s="46"/>
      <c r="H158" s="46"/>
      <c r="I158" s="1"/>
      <c r="J158" s="46"/>
      <c r="K158" s="46"/>
      <c r="L158" s="44"/>
      <c r="M158" s="46"/>
      <c r="N158" s="49"/>
      <c r="O158" s="51"/>
      <c r="P158" s="1"/>
      <c r="Q158" s="1"/>
      <c r="R158" s="1"/>
      <c r="S158" s="1"/>
    </row>
    <row r="159" spans="2:19" s="56" customFormat="1">
      <c r="B159" s="1"/>
      <c r="C159" s="1"/>
      <c r="D159" s="44"/>
      <c r="E159" s="44"/>
      <c r="F159" s="1"/>
      <c r="G159" s="46"/>
      <c r="H159" s="46"/>
      <c r="I159" s="1"/>
      <c r="J159" s="46"/>
      <c r="K159" s="46"/>
      <c r="L159" s="44"/>
      <c r="M159" s="46"/>
      <c r="N159" s="49"/>
      <c r="O159" s="51"/>
      <c r="P159" s="1"/>
      <c r="Q159" s="1"/>
      <c r="R159" s="1"/>
      <c r="S159" s="1"/>
    </row>
    <row r="160" spans="2:19" s="56" customFormat="1">
      <c r="B160" s="1"/>
      <c r="C160" s="1"/>
      <c r="D160" s="44"/>
      <c r="E160" s="44"/>
      <c r="F160" s="1"/>
      <c r="G160" s="46"/>
      <c r="H160" s="46"/>
      <c r="I160" s="1"/>
      <c r="J160" s="46"/>
      <c r="K160" s="46"/>
      <c r="L160" s="44"/>
      <c r="M160" s="46"/>
      <c r="N160" s="49"/>
      <c r="O160" s="51"/>
      <c r="P160" s="1"/>
      <c r="Q160" s="1"/>
      <c r="R160" s="1"/>
      <c r="S160" s="1"/>
    </row>
    <row r="161" spans="2:19" s="56" customFormat="1">
      <c r="B161" s="1"/>
      <c r="C161" s="1"/>
      <c r="D161" s="44"/>
      <c r="E161" s="44"/>
      <c r="F161" s="1"/>
      <c r="G161" s="46"/>
      <c r="H161" s="46"/>
      <c r="I161" s="1"/>
      <c r="J161" s="46"/>
      <c r="K161" s="46"/>
      <c r="L161" s="44"/>
      <c r="M161" s="46"/>
      <c r="N161" s="49"/>
      <c r="O161" s="51"/>
      <c r="P161" s="1"/>
      <c r="Q161" s="1"/>
      <c r="R161" s="1"/>
      <c r="S161" s="1"/>
    </row>
    <row r="162" spans="2:19" s="56" customFormat="1">
      <c r="B162" s="1"/>
      <c r="C162" s="1"/>
      <c r="D162" s="44"/>
      <c r="E162" s="44"/>
      <c r="F162" s="1"/>
      <c r="G162" s="46"/>
      <c r="H162" s="46"/>
      <c r="I162" s="1"/>
      <c r="J162" s="46"/>
      <c r="K162" s="46"/>
      <c r="L162" s="44"/>
      <c r="M162" s="46"/>
      <c r="N162" s="49"/>
      <c r="O162" s="51"/>
      <c r="P162" s="1"/>
      <c r="Q162" s="1"/>
      <c r="R162" s="1"/>
      <c r="S162" s="1"/>
    </row>
    <row r="163" spans="2:19" s="56" customFormat="1">
      <c r="B163" s="1"/>
      <c r="C163" s="1"/>
      <c r="D163" s="44"/>
      <c r="E163" s="44"/>
      <c r="F163" s="1"/>
      <c r="G163" s="46"/>
      <c r="H163" s="46"/>
      <c r="I163" s="1"/>
      <c r="J163" s="46"/>
      <c r="K163" s="46"/>
      <c r="L163" s="44"/>
      <c r="M163" s="46"/>
      <c r="N163" s="49"/>
      <c r="O163" s="51"/>
      <c r="P163" s="1"/>
      <c r="Q163" s="1"/>
      <c r="R163" s="1"/>
      <c r="S163" s="1"/>
    </row>
    <row r="164" spans="2:19" s="56" customFormat="1">
      <c r="B164" s="1"/>
      <c r="C164" s="1"/>
      <c r="D164" s="44"/>
      <c r="E164" s="44"/>
      <c r="F164" s="1"/>
      <c r="G164" s="46"/>
      <c r="H164" s="46"/>
      <c r="I164" s="1"/>
      <c r="J164" s="46"/>
      <c r="K164" s="46"/>
      <c r="L164" s="44"/>
      <c r="M164" s="46"/>
      <c r="N164" s="49"/>
      <c r="O164" s="51"/>
      <c r="P164" s="1"/>
      <c r="Q164" s="1"/>
      <c r="R164" s="1"/>
      <c r="S164" s="1"/>
    </row>
    <row r="165" spans="2:19" s="56" customFormat="1">
      <c r="B165" s="1"/>
      <c r="C165" s="1"/>
      <c r="D165" s="44"/>
      <c r="E165" s="44"/>
      <c r="F165" s="1"/>
      <c r="G165" s="46"/>
      <c r="H165" s="46"/>
      <c r="I165" s="1"/>
      <c r="J165" s="46"/>
      <c r="K165" s="46"/>
      <c r="L165" s="44"/>
      <c r="M165" s="46"/>
      <c r="N165" s="49"/>
      <c r="O165" s="51"/>
      <c r="P165" s="1"/>
      <c r="Q165" s="1"/>
      <c r="R165" s="1"/>
      <c r="S165" s="1"/>
    </row>
    <row r="166" spans="2:19" s="56" customFormat="1">
      <c r="B166" s="1"/>
      <c r="C166" s="1"/>
      <c r="D166" s="44"/>
      <c r="E166" s="44"/>
      <c r="F166" s="1"/>
      <c r="G166" s="46"/>
      <c r="H166" s="46"/>
      <c r="I166" s="1"/>
      <c r="J166" s="46"/>
      <c r="K166" s="46"/>
      <c r="L166" s="44"/>
      <c r="M166" s="46"/>
      <c r="N166" s="49"/>
      <c r="O166" s="51"/>
      <c r="P166" s="1"/>
      <c r="Q166" s="1"/>
      <c r="R166" s="1"/>
      <c r="S166" s="1"/>
    </row>
    <row r="167" spans="2:19" s="56" customFormat="1">
      <c r="B167" s="1"/>
      <c r="C167" s="1"/>
      <c r="D167" s="44"/>
      <c r="E167" s="44"/>
      <c r="F167" s="1"/>
      <c r="G167" s="46"/>
      <c r="H167" s="46"/>
      <c r="I167" s="1"/>
      <c r="J167" s="46"/>
      <c r="K167" s="46"/>
      <c r="L167" s="44"/>
      <c r="M167" s="46"/>
      <c r="N167" s="49"/>
      <c r="O167" s="51"/>
      <c r="P167" s="1"/>
      <c r="Q167" s="1"/>
      <c r="R167" s="1"/>
      <c r="S167" s="1"/>
    </row>
    <row r="168" spans="2:19" s="56" customFormat="1">
      <c r="B168" s="1"/>
      <c r="C168" s="1"/>
      <c r="D168" s="44"/>
      <c r="E168" s="44"/>
      <c r="F168" s="1"/>
      <c r="G168" s="46"/>
      <c r="H168" s="46"/>
      <c r="I168" s="1"/>
      <c r="J168" s="46"/>
      <c r="K168" s="46"/>
      <c r="L168" s="44"/>
      <c r="M168" s="46"/>
      <c r="N168" s="49"/>
      <c r="O168" s="51"/>
      <c r="P168" s="1"/>
      <c r="Q168" s="1"/>
      <c r="R168" s="1"/>
      <c r="S168" s="1"/>
    </row>
    <row r="169" spans="2:19" s="56" customFormat="1">
      <c r="B169" s="1"/>
      <c r="C169" s="1"/>
      <c r="D169" s="44"/>
      <c r="E169" s="44"/>
      <c r="F169" s="1"/>
      <c r="G169" s="46"/>
      <c r="H169" s="46"/>
      <c r="I169" s="1"/>
      <c r="J169" s="46"/>
      <c r="K169" s="46"/>
      <c r="L169" s="44"/>
      <c r="M169" s="46"/>
      <c r="N169" s="49"/>
      <c r="O169" s="51"/>
      <c r="P169" s="1"/>
      <c r="Q169" s="1"/>
      <c r="R169" s="1"/>
      <c r="S169" s="1"/>
    </row>
    <row r="170" spans="2:19" s="56" customFormat="1">
      <c r="B170" s="1"/>
      <c r="C170" s="1"/>
      <c r="D170" s="44"/>
      <c r="E170" s="44"/>
      <c r="F170" s="1"/>
      <c r="G170" s="46"/>
      <c r="H170" s="46"/>
      <c r="I170" s="1"/>
      <c r="J170" s="46"/>
      <c r="K170" s="46"/>
      <c r="L170" s="44"/>
      <c r="M170" s="46"/>
      <c r="N170" s="49"/>
      <c r="O170" s="51"/>
      <c r="P170" s="1"/>
      <c r="Q170" s="1"/>
      <c r="R170" s="1"/>
      <c r="S170" s="1"/>
    </row>
    <row r="171" spans="2:19" s="56" customFormat="1">
      <c r="B171" s="1"/>
      <c r="C171" s="1"/>
      <c r="D171" s="44"/>
      <c r="E171" s="44"/>
      <c r="F171" s="1"/>
      <c r="G171" s="46"/>
      <c r="H171" s="46"/>
      <c r="I171" s="1"/>
      <c r="J171" s="46"/>
      <c r="K171" s="46"/>
      <c r="L171" s="44"/>
      <c r="M171" s="46"/>
      <c r="N171" s="49"/>
      <c r="O171" s="51"/>
      <c r="P171" s="1"/>
      <c r="Q171" s="1"/>
      <c r="R171" s="1"/>
      <c r="S171" s="1"/>
    </row>
    <row r="172" spans="2:19" s="56" customFormat="1">
      <c r="B172" s="1"/>
      <c r="C172" s="1"/>
      <c r="D172" s="44"/>
      <c r="E172" s="44"/>
      <c r="F172" s="1"/>
      <c r="G172" s="46"/>
      <c r="H172" s="46"/>
      <c r="I172" s="1"/>
      <c r="J172" s="46"/>
      <c r="K172" s="46"/>
      <c r="L172" s="44"/>
      <c r="M172" s="46"/>
      <c r="N172" s="49"/>
      <c r="O172" s="51"/>
      <c r="P172" s="1"/>
      <c r="Q172" s="1"/>
      <c r="R172" s="1"/>
      <c r="S172" s="1"/>
    </row>
    <row r="173" spans="2:19" s="56" customFormat="1">
      <c r="B173" s="1"/>
      <c r="C173" s="1"/>
      <c r="D173" s="44"/>
      <c r="E173" s="44"/>
      <c r="F173" s="1"/>
      <c r="G173" s="46"/>
      <c r="H173" s="46"/>
      <c r="I173" s="1"/>
      <c r="J173" s="46"/>
      <c r="K173" s="46"/>
      <c r="L173" s="44"/>
      <c r="M173" s="46"/>
      <c r="N173" s="49"/>
      <c r="O173" s="51"/>
      <c r="P173" s="1"/>
      <c r="Q173" s="1"/>
      <c r="R173" s="1"/>
      <c r="S173" s="1"/>
    </row>
    <row r="174" spans="2:19" s="56" customFormat="1">
      <c r="B174" s="1"/>
      <c r="C174" s="1"/>
      <c r="D174" s="44"/>
      <c r="E174" s="44"/>
      <c r="F174" s="1"/>
      <c r="G174" s="46"/>
      <c r="H174" s="46"/>
      <c r="I174" s="1"/>
      <c r="J174" s="46"/>
      <c r="K174" s="46"/>
      <c r="L174" s="44"/>
      <c r="M174" s="46"/>
      <c r="N174" s="49"/>
      <c r="O174" s="51"/>
      <c r="P174" s="1"/>
      <c r="Q174" s="1"/>
      <c r="R174" s="1"/>
      <c r="S174" s="1"/>
    </row>
    <row r="175" spans="2:19" s="56" customFormat="1">
      <c r="B175" s="1"/>
      <c r="C175" s="1"/>
      <c r="D175" s="44"/>
      <c r="E175" s="44"/>
      <c r="F175" s="1"/>
      <c r="G175" s="46"/>
      <c r="H175" s="46"/>
      <c r="I175" s="1"/>
      <c r="J175" s="46"/>
      <c r="K175" s="46"/>
      <c r="L175" s="44"/>
      <c r="M175" s="46"/>
      <c r="N175" s="49"/>
      <c r="O175" s="51"/>
      <c r="P175" s="1"/>
      <c r="Q175" s="1"/>
      <c r="R175" s="1"/>
      <c r="S175" s="1"/>
    </row>
    <row r="176" spans="2:19" s="56" customFormat="1">
      <c r="B176" s="1"/>
      <c r="C176" s="1"/>
      <c r="D176" s="44"/>
      <c r="E176" s="44"/>
      <c r="F176" s="1"/>
      <c r="G176" s="46"/>
      <c r="H176" s="46"/>
      <c r="I176" s="1"/>
      <c r="J176" s="46"/>
      <c r="K176" s="46"/>
      <c r="L176" s="44"/>
      <c r="M176" s="46"/>
      <c r="N176" s="49"/>
      <c r="O176" s="51"/>
      <c r="P176" s="1"/>
      <c r="Q176" s="1"/>
      <c r="R176" s="1"/>
      <c r="S176" s="1"/>
    </row>
    <row r="177" spans="2:19" s="56" customFormat="1">
      <c r="B177" s="1"/>
      <c r="C177" s="1"/>
      <c r="D177" s="44"/>
      <c r="E177" s="44"/>
      <c r="F177" s="1"/>
      <c r="G177" s="46"/>
      <c r="H177" s="46"/>
      <c r="I177" s="1"/>
      <c r="J177" s="46"/>
      <c r="K177" s="46"/>
      <c r="L177" s="44"/>
      <c r="M177" s="46"/>
      <c r="N177" s="49"/>
      <c r="O177" s="51"/>
      <c r="P177" s="1"/>
      <c r="Q177" s="1"/>
      <c r="R177" s="1"/>
      <c r="S177" s="1"/>
    </row>
    <row r="178" spans="2:19" s="56" customFormat="1">
      <c r="B178" s="1"/>
      <c r="C178" s="1"/>
      <c r="D178" s="44"/>
      <c r="E178" s="44"/>
      <c r="F178" s="1"/>
      <c r="G178" s="46"/>
      <c r="H178" s="46"/>
      <c r="I178" s="1"/>
      <c r="J178" s="46"/>
      <c r="K178" s="46"/>
      <c r="L178" s="44"/>
      <c r="M178" s="46"/>
      <c r="N178" s="49"/>
      <c r="O178" s="51"/>
      <c r="P178" s="1"/>
      <c r="Q178" s="1"/>
      <c r="R178" s="1"/>
      <c r="S178" s="1"/>
    </row>
    <row r="179" spans="2:19" s="56" customFormat="1">
      <c r="B179" s="1"/>
      <c r="C179" s="1"/>
      <c r="D179" s="44"/>
      <c r="E179" s="44"/>
      <c r="F179" s="1"/>
      <c r="G179" s="46"/>
      <c r="H179" s="46"/>
      <c r="I179" s="1"/>
      <c r="J179" s="46"/>
      <c r="K179" s="46"/>
      <c r="L179" s="44"/>
      <c r="M179" s="46"/>
      <c r="N179" s="49"/>
      <c r="O179" s="51"/>
      <c r="P179" s="1"/>
      <c r="Q179" s="1"/>
      <c r="R179" s="1"/>
      <c r="S179" s="1"/>
    </row>
    <row r="180" spans="2:19" s="56" customFormat="1">
      <c r="B180" s="1"/>
      <c r="C180" s="1"/>
      <c r="D180" s="44"/>
      <c r="E180" s="44"/>
      <c r="F180" s="1"/>
      <c r="G180" s="46"/>
      <c r="H180" s="46"/>
      <c r="I180" s="1"/>
      <c r="J180" s="46"/>
      <c r="K180" s="46"/>
      <c r="L180" s="44"/>
      <c r="M180" s="46"/>
      <c r="N180" s="49"/>
      <c r="O180" s="51"/>
      <c r="P180" s="1"/>
      <c r="Q180" s="1"/>
      <c r="R180" s="1"/>
      <c r="S180" s="1"/>
    </row>
    <row r="181" spans="2:19" s="56" customFormat="1">
      <c r="B181" s="1"/>
      <c r="C181" s="1"/>
      <c r="D181" s="44"/>
      <c r="E181" s="44"/>
      <c r="F181" s="1"/>
      <c r="G181" s="46"/>
      <c r="H181" s="46"/>
      <c r="I181" s="1"/>
      <c r="J181" s="46"/>
      <c r="K181" s="46"/>
      <c r="L181" s="44"/>
      <c r="M181" s="46"/>
      <c r="N181" s="49"/>
      <c r="O181" s="51"/>
      <c r="P181" s="1"/>
      <c r="Q181" s="1"/>
      <c r="R181" s="1"/>
      <c r="S181" s="1"/>
    </row>
    <row r="182" spans="2:19" s="56" customFormat="1">
      <c r="B182" s="1"/>
      <c r="C182" s="1"/>
      <c r="D182" s="44"/>
      <c r="E182" s="44"/>
      <c r="F182" s="1"/>
      <c r="G182" s="46"/>
      <c r="H182" s="46"/>
      <c r="I182" s="1"/>
      <c r="J182" s="46"/>
      <c r="K182" s="46"/>
      <c r="L182" s="44"/>
      <c r="M182" s="46"/>
      <c r="N182" s="49"/>
      <c r="O182" s="51"/>
      <c r="P182" s="1"/>
      <c r="Q182" s="1"/>
      <c r="R182" s="1"/>
      <c r="S182" s="1"/>
    </row>
    <row r="183" spans="2:19" s="56" customFormat="1">
      <c r="B183" s="1"/>
      <c r="C183" s="1"/>
      <c r="D183" s="44"/>
      <c r="E183" s="44"/>
      <c r="F183" s="1"/>
      <c r="G183" s="46"/>
      <c r="H183" s="46"/>
      <c r="I183" s="1"/>
      <c r="J183" s="46"/>
      <c r="K183" s="46"/>
      <c r="L183" s="44"/>
      <c r="M183" s="46"/>
      <c r="N183" s="49"/>
      <c r="O183" s="51"/>
      <c r="P183" s="1"/>
      <c r="Q183" s="1"/>
      <c r="R183" s="1"/>
      <c r="S183" s="1"/>
    </row>
    <row r="184" spans="2:19" s="56" customFormat="1">
      <c r="B184" s="1"/>
      <c r="C184" s="1"/>
      <c r="D184" s="44"/>
      <c r="E184" s="44"/>
      <c r="F184" s="1"/>
      <c r="G184" s="46"/>
      <c r="H184" s="46"/>
      <c r="I184" s="1"/>
      <c r="J184" s="46"/>
      <c r="K184" s="46"/>
      <c r="L184" s="44"/>
      <c r="M184" s="46"/>
      <c r="N184" s="49"/>
      <c r="O184" s="51"/>
      <c r="P184" s="1"/>
      <c r="Q184" s="1"/>
      <c r="R184" s="1"/>
      <c r="S184" s="1"/>
    </row>
    <row r="185" spans="2:19" s="56" customFormat="1">
      <c r="B185" s="1"/>
      <c r="C185" s="1"/>
      <c r="D185" s="44"/>
      <c r="E185" s="44"/>
      <c r="F185" s="1"/>
      <c r="G185" s="46"/>
      <c r="H185" s="46"/>
      <c r="I185" s="1"/>
      <c r="J185" s="46"/>
      <c r="K185" s="46"/>
      <c r="L185" s="44"/>
      <c r="M185" s="46"/>
      <c r="N185" s="49"/>
      <c r="O185" s="51"/>
      <c r="P185" s="1"/>
      <c r="Q185" s="1"/>
      <c r="R185" s="1"/>
      <c r="S185" s="1"/>
    </row>
    <row r="186" spans="2:19" s="56" customFormat="1">
      <c r="B186" s="1"/>
      <c r="C186" s="1"/>
      <c r="D186" s="44"/>
      <c r="E186" s="44"/>
      <c r="F186" s="1"/>
      <c r="G186" s="46"/>
      <c r="H186" s="46"/>
      <c r="I186" s="1"/>
      <c r="J186" s="46"/>
      <c r="K186" s="46"/>
      <c r="L186" s="44"/>
      <c r="M186" s="46"/>
      <c r="N186" s="49"/>
      <c r="O186" s="51"/>
      <c r="P186" s="1"/>
      <c r="Q186" s="1"/>
      <c r="R186" s="1"/>
      <c r="S186" s="1"/>
    </row>
    <row r="187" spans="2:19" s="56" customFormat="1">
      <c r="B187" s="1"/>
      <c r="C187" s="1"/>
      <c r="D187" s="44"/>
      <c r="E187" s="44"/>
      <c r="F187" s="1"/>
      <c r="G187" s="46"/>
      <c r="H187" s="46"/>
      <c r="I187" s="1"/>
      <c r="J187" s="46"/>
      <c r="K187" s="46"/>
      <c r="L187" s="44"/>
      <c r="M187" s="46"/>
      <c r="N187" s="49"/>
      <c r="O187" s="51"/>
      <c r="P187" s="1"/>
      <c r="Q187" s="1"/>
      <c r="R187" s="1"/>
      <c r="S187" s="1"/>
    </row>
    <row r="188" spans="2:19" s="56" customFormat="1">
      <c r="B188" s="1"/>
      <c r="C188" s="1"/>
      <c r="D188" s="44"/>
      <c r="E188" s="44"/>
      <c r="F188" s="1"/>
      <c r="G188" s="46"/>
      <c r="H188" s="46"/>
      <c r="I188" s="1"/>
      <c r="J188" s="46"/>
      <c r="K188" s="46"/>
      <c r="L188" s="44"/>
      <c r="M188" s="46"/>
      <c r="N188" s="49"/>
      <c r="O188" s="51"/>
      <c r="P188" s="1"/>
      <c r="Q188" s="1"/>
      <c r="R188" s="1"/>
      <c r="S188" s="1"/>
    </row>
    <row r="189" spans="2:19" s="56" customFormat="1">
      <c r="B189" s="1"/>
      <c r="C189" s="1"/>
      <c r="D189" s="44"/>
      <c r="E189" s="44"/>
      <c r="F189" s="1"/>
      <c r="G189" s="46"/>
      <c r="H189" s="46"/>
      <c r="I189" s="1"/>
      <c r="J189" s="46"/>
      <c r="K189" s="46"/>
      <c r="L189" s="44"/>
      <c r="M189" s="46"/>
      <c r="N189" s="49"/>
      <c r="O189" s="51"/>
      <c r="P189" s="1"/>
      <c r="Q189" s="1"/>
      <c r="R189" s="1"/>
      <c r="S189" s="1"/>
    </row>
    <row r="190" spans="2:19" s="56" customFormat="1">
      <c r="B190" s="1"/>
      <c r="C190" s="1"/>
      <c r="D190" s="44"/>
      <c r="E190" s="44"/>
      <c r="F190" s="1"/>
      <c r="G190" s="46"/>
      <c r="H190" s="46"/>
      <c r="I190" s="1"/>
      <c r="J190" s="46"/>
      <c r="K190" s="46"/>
      <c r="L190" s="44"/>
      <c r="M190" s="46"/>
      <c r="N190" s="49"/>
      <c r="O190" s="51"/>
      <c r="P190" s="1"/>
      <c r="Q190" s="1"/>
      <c r="R190" s="1"/>
      <c r="S190" s="1"/>
    </row>
    <row r="191" spans="2:19" s="56" customFormat="1">
      <c r="B191" s="1"/>
      <c r="C191" s="1"/>
      <c r="D191" s="44"/>
      <c r="E191" s="44"/>
      <c r="F191" s="1"/>
      <c r="G191" s="46"/>
      <c r="H191" s="46"/>
      <c r="I191" s="1"/>
      <c r="J191" s="46"/>
      <c r="K191" s="46"/>
      <c r="L191" s="44"/>
      <c r="M191" s="46"/>
      <c r="N191" s="49"/>
      <c r="O191" s="51"/>
      <c r="P191" s="1"/>
      <c r="Q191" s="1"/>
      <c r="R191" s="1"/>
      <c r="S191" s="1"/>
    </row>
    <row r="192" spans="2:19" s="56" customFormat="1">
      <c r="B192" s="1"/>
      <c r="C192" s="1"/>
      <c r="D192" s="44"/>
      <c r="E192" s="44"/>
      <c r="F192" s="1"/>
      <c r="G192" s="46"/>
      <c r="H192" s="46"/>
      <c r="I192" s="1"/>
      <c r="J192" s="46"/>
      <c r="K192" s="46"/>
      <c r="L192" s="44"/>
      <c r="M192" s="46"/>
      <c r="N192" s="49"/>
      <c r="O192" s="51"/>
      <c r="P192" s="1"/>
      <c r="Q192" s="1"/>
      <c r="R192" s="1"/>
      <c r="S192" s="1"/>
    </row>
    <row r="193" spans="2:19" s="56" customFormat="1">
      <c r="B193" s="1"/>
      <c r="C193" s="1"/>
      <c r="D193" s="44"/>
      <c r="E193" s="44"/>
      <c r="F193" s="1"/>
      <c r="G193" s="46"/>
      <c r="H193" s="46"/>
      <c r="I193" s="1"/>
      <c r="J193" s="46"/>
      <c r="K193" s="46"/>
      <c r="L193" s="44"/>
      <c r="M193" s="46"/>
      <c r="N193" s="49"/>
      <c r="O193" s="51"/>
      <c r="P193" s="1"/>
      <c r="Q193" s="1"/>
      <c r="R193" s="1"/>
      <c r="S193" s="1"/>
    </row>
    <row r="194" spans="2:19" s="56" customFormat="1">
      <c r="B194" s="1"/>
      <c r="C194" s="1"/>
      <c r="D194" s="44"/>
      <c r="E194" s="44"/>
      <c r="F194" s="1"/>
      <c r="G194" s="46"/>
      <c r="H194" s="46"/>
      <c r="I194" s="1"/>
      <c r="J194" s="46"/>
      <c r="K194" s="46"/>
      <c r="L194" s="44"/>
      <c r="M194" s="46"/>
      <c r="N194" s="49"/>
      <c r="O194" s="51"/>
      <c r="P194" s="1"/>
      <c r="Q194" s="1"/>
      <c r="R194" s="1"/>
      <c r="S194" s="1"/>
    </row>
    <row r="195" spans="2:19" s="56" customFormat="1">
      <c r="B195" s="1"/>
      <c r="C195" s="1"/>
      <c r="D195" s="44"/>
      <c r="E195" s="44"/>
      <c r="F195" s="1"/>
      <c r="G195" s="46"/>
      <c r="H195" s="46"/>
      <c r="I195" s="1"/>
      <c r="J195" s="46"/>
      <c r="K195" s="46"/>
      <c r="L195" s="44"/>
      <c r="M195" s="46"/>
      <c r="N195" s="49"/>
      <c r="O195" s="51"/>
      <c r="P195" s="1"/>
      <c r="Q195" s="1"/>
      <c r="R195" s="1"/>
      <c r="S195" s="1"/>
    </row>
    <row r="196" spans="2:19" s="56" customFormat="1">
      <c r="B196" s="1"/>
      <c r="C196" s="1"/>
      <c r="D196" s="44"/>
      <c r="E196" s="44"/>
      <c r="F196" s="1"/>
      <c r="G196" s="46"/>
      <c r="H196" s="46"/>
      <c r="I196" s="1"/>
      <c r="J196" s="46"/>
      <c r="K196" s="46"/>
      <c r="L196" s="44"/>
      <c r="M196" s="46"/>
      <c r="N196" s="49"/>
      <c r="O196" s="51"/>
      <c r="P196" s="1"/>
      <c r="Q196" s="1"/>
      <c r="R196" s="1"/>
      <c r="S196" s="1"/>
    </row>
    <row r="197" spans="2:19" s="56" customFormat="1">
      <c r="B197" s="1"/>
      <c r="C197" s="1"/>
      <c r="D197" s="44"/>
      <c r="E197" s="44"/>
      <c r="F197" s="1"/>
      <c r="G197" s="46"/>
      <c r="H197" s="46"/>
      <c r="I197" s="1"/>
      <c r="J197" s="46"/>
      <c r="K197" s="46"/>
      <c r="L197" s="44"/>
      <c r="M197" s="46"/>
      <c r="N197" s="49"/>
      <c r="O197" s="51"/>
      <c r="P197" s="1"/>
      <c r="Q197" s="1"/>
      <c r="R197" s="1"/>
      <c r="S197" s="1"/>
    </row>
    <row r="198" spans="2:19" s="56" customFormat="1">
      <c r="B198" s="1"/>
      <c r="C198" s="1"/>
      <c r="D198" s="44"/>
      <c r="E198" s="44"/>
      <c r="F198" s="1"/>
      <c r="G198" s="46"/>
      <c r="H198" s="46"/>
      <c r="I198" s="1"/>
      <c r="J198" s="46"/>
      <c r="K198" s="46"/>
      <c r="L198" s="44"/>
      <c r="M198" s="46"/>
      <c r="N198" s="49"/>
      <c r="O198" s="51"/>
      <c r="P198" s="1"/>
      <c r="Q198" s="1"/>
      <c r="R198" s="1"/>
      <c r="S198" s="1"/>
    </row>
    <row r="199" spans="2:19" s="56" customFormat="1">
      <c r="B199" s="1"/>
      <c r="C199" s="1"/>
      <c r="D199" s="44"/>
      <c r="E199" s="44"/>
      <c r="F199" s="1"/>
      <c r="G199" s="46"/>
      <c r="H199" s="46"/>
      <c r="I199" s="1"/>
      <c r="J199" s="46"/>
      <c r="K199" s="46"/>
      <c r="L199" s="44"/>
      <c r="M199" s="46"/>
      <c r="N199" s="49"/>
      <c r="O199" s="51"/>
      <c r="P199" s="1"/>
      <c r="Q199" s="1"/>
      <c r="R199" s="1"/>
      <c r="S199" s="1"/>
    </row>
    <row r="200" spans="2:19" s="56" customFormat="1">
      <c r="B200" s="1"/>
      <c r="C200" s="1"/>
      <c r="D200" s="44"/>
      <c r="E200" s="44"/>
      <c r="F200" s="1"/>
      <c r="G200" s="46"/>
      <c r="H200" s="46"/>
      <c r="I200" s="1"/>
      <c r="J200" s="46"/>
      <c r="K200" s="46"/>
      <c r="L200" s="44"/>
      <c r="M200" s="46"/>
      <c r="N200" s="49"/>
      <c r="O200" s="51"/>
      <c r="P200" s="1"/>
      <c r="Q200" s="1"/>
      <c r="R200" s="1"/>
      <c r="S200" s="1"/>
    </row>
    <row r="201" spans="2:19" s="56" customFormat="1">
      <c r="B201" s="1"/>
      <c r="C201" s="1"/>
      <c r="D201" s="44"/>
      <c r="E201" s="44"/>
      <c r="F201" s="1"/>
      <c r="G201" s="46"/>
      <c r="H201" s="46"/>
      <c r="I201" s="1"/>
      <c r="J201" s="46"/>
      <c r="K201" s="46"/>
      <c r="L201" s="44"/>
      <c r="M201" s="46"/>
      <c r="N201" s="49"/>
      <c r="O201" s="51"/>
      <c r="P201" s="1"/>
      <c r="Q201" s="1"/>
      <c r="R201" s="1"/>
      <c r="S201" s="1"/>
    </row>
    <row r="202" spans="2:19" s="56" customFormat="1">
      <c r="B202" s="1"/>
      <c r="C202" s="1"/>
      <c r="D202" s="44"/>
      <c r="E202" s="44"/>
      <c r="F202" s="1"/>
      <c r="G202" s="46"/>
      <c r="H202" s="46"/>
      <c r="I202" s="1"/>
      <c r="J202" s="46"/>
      <c r="K202" s="46"/>
      <c r="L202" s="44"/>
      <c r="M202" s="46"/>
      <c r="N202" s="49"/>
      <c r="O202" s="51"/>
      <c r="P202" s="1"/>
      <c r="Q202" s="1"/>
      <c r="R202" s="1"/>
      <c r="S202" s="1"/>
    </row>
    <row r="203" spans="2:19" s="56" customFormat="1">
      <c r="B203" s="1"/>
      <c r="C203" s="1"/>
      <c r="D203" s="44"/>
      <c r="E203" s="44"/>
      <c r="F203" s="1"/>
      <c r="G203" s="46"/>
      <c r="H203" s="46"/>
      <c r="I203" s="1"/>
      <c r="J203" s="46"/>
      <c r="K203" s="46"/>
      <c r="L203" s="44"/>
      <c r="M203" s="46"/>
      <c r="N203" s="49"/>
      <c r="O203" s="51"/>
      <c r="P203" s="1"/>
      <c r="Q203" s="1"/>
      <c r="R203" s="1"/>
      <c r="S203" s="1"/>
    </row>
    <row r="204" spans="2:19" s="56" customFormat="1">
      <c r="B204" s="1"/>
      <c r="C204" s="1"/>
      <c r="D204" s="44"/>
      <c r="E204" s="44"/>
      <c r="F204" s="1"/>
      <c r="G204" s="46"/>
      <c r="H204" s="46"/>
      <c r="I204" s="1"/>
      <c r="J204" s="46"/>
      <c r="K204" s="46"/>
      <c r="L204" s="44"/>
      <c r="M204" s="46"/>
      <c r="N204" s="49"/>
      <c r="O204" s="51"/>
      <c r="P204" s="1"/>
      <c r="Q204" s="1"/>
      <c r="R204" s="1"/>
      <c r="S204" s="1"/>
    </row>
    <row r="205" spans="2:19" s="56" customFormat="1">
      <c r="B205" s="1"/>
      <c r="C205" s="1"/>
      <c r="D205" s="44"/>
      <c r="E205" s="44"/>
      <c r="F205" s="1"/>
      <c r="G205" s="46"/>
      <c r="H205" s="46"/>
      <c r="I205" s="1"/>
      <c r="J205" s="46"/>
      <c r="K205" s="46"/>
      <c r="L205" s="44"/>
      <c r="M205" s="46"/>
      <c r="N205" s="49"/>
      <c r="O205" s="51"/>
      <c r="P205" s="1"/>
      <c r="Q205" s="1"/>
      <c r="R205" s="1"/>
      <c r="S205" s="1"/>
    </row>
    <row r="206" spans="2:19" s="56" customFormat="1">
      <c r="B206" s="1"/>
      <c r="C206" s="1"/>
      <c r="D206" s="44"/>
      <c r="E206" s="44"/>
      <c r="F206" s="1"/>
      <c r="G206" s="46"/>
      <c r="H206" s="46"/>
      <c r="I206" s="1"/>
      <c r="J206" s="46"/>
      <c r="K206" s="46"/>
      <c r="L206" s="44"/>
      <c r="M206" s="46"/>
      <c r="N206" s="49"/>
      <c r="O206" s="51"/>
      <c r="P206" s="1"/>
      <c r="Q206" s="1"/>
      <c r="R206" s="1"/>
      <c r="S206" s="1"/>
    </row>
    <row r="207" spans="2:19" s="56" customFormat="1">
      <c r="B207" s="1"/>
      <c r="C207" s="1"/>
      <c r="D207" s="44"/>
      <c r="E207" s="44"/>
      <c r="F207" s="1"/>
      <c r="G207" s="46"/>
      <c r="H207" s="46"/>
      <c r="I207" s="1"/>
      <c r="J207" s="46"/>
      <c r="K207" s="46"/>
      <c r="L207" s="44"/>
      <c r="M207" s="46"/>
      <c r="N207" s="49"/>
      <c r="O207" s="51"/>
      <c r="P207" s="1"/>
      <c r="Q207" s="1"/>
      <c r="R207" s="1"/>
      <c r="S207" s="1"/>
    </row>
    <row r="208" spans="2:19" s="56" customFormat="1">
      <c r="B208" s="1"/>
      <c r="C208" s="1"/>
      <c r="D208" s="44"/>
      <c r="E208" s="44"/>
      <c r="F208" s="1"/>
      <c r="G208" s="46"/>
      <c r="H208" s="46"/>
      <c r="I208" s="1"/>
      <c r="J208" s="46"/>
      <c r="K208" s="46"/>
      <c r="L208" s="44"/>
      <c r="M208" s="46"/>
      <c r="N208" s="49"/>
      <c r="O208" s="51"/>
      <c r="P208" s="1"/>
      <c r="Q208" s="1"/>
      <c r="R208" s="1"/>
      <c r="S208" s="1"/>
    </row>
    <row r="209" spans="2:19" s="56" customFormat="1">
      <c r="B209" s="1"/>
      <c r="C209" s="1"/>
      <c r="D209" s="44"/>
      <c r="E209" s="44"/>
      <c r="F209" s="1"/>
      <c r="G209" s="46"/>
      <c r="H209" s="46"/>
      <c r="I209" s="1"/>
      <c r="J209" s="46"/>
      <c r="K209" s="46"/>
      <c r="L209" s="44"/>
      <c r="M209" s="46"/>
      <c r="N209" s="49"/>
      <c r="O209" s="51"/>
      <c r="P209" s="1"/>
      <c r="Q209" s="1"/>
      <c r="R209" s="1"/>
      <c r="S209" s="1"/>
    </row>
    <row r="210" spans="2:19" s="56" customFormat="1">
      <c r="B210" s="1"/>
      <c r="C210" s="1"/>
      <c r="D210" s="44"/>
      <c r="E210" s="44"/>
      <c r="F210" s="1"/>
      <c r="G210" s="46"/>
      <c r="H210" s="46"/>
      <c r="I210" s="1"/>
      <c r="J210" s="46"/>
      <c r="K210" s="46"/>
      <c r="L210" s="44"/>
      <c r="M210" s="46"/>
      <c r="N210" s="49"/>
      <c r="O210" s="51"/>
      <c r="P210" s="1"/>
      <c r="Q210" s="1"/>
      <c r="R210" s="1"/>
      <c r="S210" s="1"/>
    </row>
    <row r="211" spans="2:19" s="56" customFormat="1">
      <c r="B211" s="1"/>
      <c r="C211" s="1"/>
      <c r="D211" s="44"/>
      <c r="E211" s="44"/>
      <c r="F211" s="1"/>
      <c r="G211" s="46"/>
      <c r="H211" s="46"/>
      <c r="I211" s="1"/>
      <c r="J211" s="46"/>
      <c r="K211" s="46"/>
      <c r="L211" s="44"/>
      <c r="M211" s="46"/>
      <c r="N211" s="49"/>
      <c r="O211" s="51"/>
      <c r="P211" s="1"/>
      <c r="Q211" s="1"/>
      <c r="R211" s="1"/>
      <c r="S211" s="1"/>
    </row>
    <row r="212" spans="2:19" s="56" customFormat="1">
      <c r="B212" s="1"/>
      <c r="C212" s="1"/>
      <c r="D212" s="44"/>
      <c r="E212" s="44"/>
      <c r="F212" s="1"/>
      <c r="G212" s="46"/>
      <c r="H212" s="46"/>
      <c r="I212" s="1"/>
      <c r="J212" s="46"/>
      <c r="K212" s="46"/>
      <c r="L212" s="44"/>
      <c r="M212" s="46"/>
      <c r="N212" s="49"/>
      <c r="O212" s="51"/>
      <c r="P212" s="1"/>
      <c r="Q212" s="1"/>
      <c r="R212" s="1"/>
      <c r="S212" s="1"/>
    </row>
    <row r="213" spans="2:19" s="56" customFormat="1">
      <c r="B213" s="1"/>
      <c r="C213" s="1"/>
      <c r="D213" s="44"/>
      <c r="E213" s="44"/>
      <c r="F213" s="1"/>
      <c r="G213" s="46"/>
      <c r="H213" s="46"/>
      <c r="I213" s="1"/>
      <c r="J213" s="46"/>
      <c r="K213" s="46"/>
      <c r="L213" s="44"/>
      <c r="M213" s="46"/>
      <c r="N213" s="49"/>
      <c r="O213" s="51"/>
      <c r="P213" s="1"/>
      <c r="Q213" s="1"/>
      <c r="R213" s="1"/>
      <c r="S213" s="1"/>
    </row>
    <row r="214" spans="2:19" s="56" customFormat="1">
      <c r="B214" s="1"/>
      <c r="C214" s="1"/>
      <c r="D214" s="44"/>
      <c r="E214" s="44"/>
      <c r="F214" s="1"/>
      <c r="G214" s="46"/>
      <c r="H214" s="46"/>
      <c r="I214" s="1"/>
      <c r="J214" s="46"/>
      <c r="K214" s="46"/>
      <c r="L214" s="44"/>
      <c r="M214" s="46"/>
      <c r="N214" s="49"/>
      <c r="O214" s="51"/>
      <c r="P214" s="1"/>
      <c r="Q214" s="1"/>
      <c r="R214" s="1"/>
      <c r="S214" s="1"/>
    </row>
    <row r="215" spans="2:19" s="56" customFormat="1">
      <c r="B215" s="1"/>
      <c r="C215" s="1"/>
      <c r="D215" s="44"/>
      <c r="E215" s="44"/>
      <c r="F215" s="1"/>
      <c r="G215" s="46"/>
      <c r="H215" s="46"/>
      <c r="I215" s="1"/>
      <c r="J215" s="46"/>
      <c r="K215" s="46"/>
      <c r="L215" s="44"/>
      <c r="M215" s="46"/>
      <c r="N215" s="49"/>
      <c r="O215" s="51"/>
      <c r="P215" s="1"/>
      <c r="Q215" s="1"/>
      <c r="R215" s="1"/>
      <c r="S215" s="1"/>
    </row>
    <row r="216" spans="2:19" s="56" customFormat="1">
      <c r="B216" s="1"/>
      <c r="C216" s="1"/>
      <c r="D216" s="44"/>
      <c r="E216" s="44"/>
      <c r="F216" s="1"/>
      <c r="G216" s="46"/>
      <c r="H216" s="46"/>
      <c r="I216" s="1"/>
      <c r="J216" s="46"/>
      <c r="K216" s="46"/>
      <c r="L216" s="44"/>
      <c r="M216" s="46"/>
      <c r="N216" s="49"/>
      <c r="O216" s="51"/>
      <c r="P216" s="1"/>
      <c r="Q216" s="1"/>
      <c r="R216" s="1"/>
      <c r="S216" s="1"/>
    </row>
    <row r="217" spans="2:19" s="56" customFormat="1">
      <c r="B217" s="1"/>
      <c r="C217" s="1"/>
      <c r="D217" s="44"/>
      <c r="E217" s="44"/>
      <c r="F217" s="1"/>
      <c r="G217" s="46"/>
      <c r="H217" s="46"/>
      <c r="I217" s="1"/>
      <c r="J217" s="46"/>
      <c r="K217" s="46"/>
      <c r="L217" s="44"/>
      <c r="M217" s="46"/>
      <c r="N217" s="49"/>
      <c r="O217" s="51"/>
      <c r="P217" s="1"/>
      <c r="Q217" s="1"/>
      <c r="R217" s="1"/>
      <c r="S217" s="1"/>
    </row>
    <row r="218" spans="2:19" s="56" customFormat="1">
      <c r="B218" s="1"/>
      <c r="C218" s="1"/>
      <c r="D218" s="44"/>
      <c r="E218" s="44"/>
      <c r="F218" s="1"/>
      <c r="G218" s="46"/>
      <c r="H218" s="46"/>
      <c r="I218" s="1"/>
      <c r="J218" s="46"/>
      <c r="K218" s="46"/>
      <c r="L218" s="44"/>
      <c r="M218" s="46"/>
      <c r="N218" s="49"/>
      <c r="O218" s="51"/>
      <c r="P218" s="1"/>
      <c r="Q218" s="1"/>
      <c r="R218" s="1"/>
      <c r="S218" s="1"/>
    </row>
    <row r="219" spans="2:19" s="56" customFormat="1">
      <c r="B219" s="1"/>
      <c r="C219" s="1"/>
      <c r="D219" s="44"/>
      <c r="E219" s="44"/>
      <c r="F219" s="1"/>
      <c r="G219" s="46"/>
      <c r="H219" s="46"/>
      <c r="I219" s="1"/>
      <c r="J219" s="46"/>
      <c r="K219" s="46"/>
      <c r="L219" s="44"/>
      <c r="M219" s="46"/>
      <c r="N219" s="49"/>
      <c r="O219" s="51"/>
      <c r="P219" s="1"/>
      <c r="Q219" s="1"/>
      <c r="R219" s="1"/>
      <c r="S219" s="1"/>
    </row>
    <row r="220" spans="2:19"/>
    <row r="221" spans="2:19"/>
    <row r="222" spans="2:19"/>
    <row r="223" spans="2:19"/>
    <row r="224" spans="2:19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</sheetData>
  <mergeCells count="1">
    <mergeCell ref="A1:O1"/>
  </mergeCells>
  <conditionalFormatting sqref="C3:C14 C16:C55">
    <cfRule type="duplicateValues" dxfId="40" priority="42"/>
  </conditionalFormatting>
  <conditionalFormatting sqref="C15">
    <cfRule type="duplicateValues" dxfId="39" priority="1"/>
  </conditionalFormatting>
  <conditionalFormatting sqref="D19">
    <cfRule type="duplicateValues" dxfId="38" priority="2"/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E0231-8F60-4604-9FD0-169714B8F00A}">
  <sheetPr>
    <pageSetUpPr fitToPage="1"/>
  </sheetPr>
  <dimension ref="A1:S241"/>
  <sheetViews>
    <sheetView topLeftCell="A2" zoomScale="70" zoomScaleNormal="70" workbookViewId="0">
      <selection activeCell="C16" sqref="C16"/>
    </sheetView>
  </sheetViews>
  <sheetFormatPr defaultColWidth="0" defaultRowHeight="11.4" zeroHeight="1"/>
  <cols>
    <col min="1" max="1" width="4.75" style="56" customWidth="1"/>
    <col min="2" max="2" width="4.75" style="1" customWidth="1"/>
    <col min="3" max="3" width="30.75" style="1" customWidth="1"/>
    <col min="4" max="5" width="20.75" style="44" customWidth="1"/>
    <col min="6" max="6" width="20.75" style="1" customWidth="1"/>
    <col min="7" max="8" width="20.75" style="46" customWidth="1"/>
    <col min="9" max="9" width="20.75" style="1" customWidth="1"/>
    <col min="10" max="11" width="20.75" style="46" customWidth="1"/>
    <col min="12" max="12" width="20.75" style="44" customWidth="1"/>
    <col min="13" max="13" width="20.75" style="46" customWidth="1"/>
    <col min="14" max="14" width="20.75" style="49" customWidth="1"/>
    <col min="15" max="15" width="30.75" style="51" customWidth="1"/>
    <col min="16" max="16384" width="5.375" style="1" hidden="1"/>
  </cols>
  <sheetData>
    <row r="1" spans="1:18" s="4" customFormat="1" ht="40.5" customHeight="1" thickBot="1">
      <c r="A1" s="174" t="s">
        <v>216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2" spans="1:18" s="5" customFormat="1" ht="63.6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45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24" customFormat="1" ht="24.6" customHeight="1">
      <c r="A3" s="22">
        <v>1</v>
      </c>
      <c r="B3" s="22" t="s">
        <v>51</v>
      </c>
      <c r="C3" s="53" t="s">
        <v>184</v>
      </c>
      <c r="D3" s="19">
        <v>136009.21</v>
      </c>
      <c r="E3" s="19" t="s">
        <v>53</v>
      </c>
      <c r="F3" s="20" t="s">
        <v>53</v>
      </c>
      <c r="G3" s="21">
        <v>15192</v>
      </c>
      <c r="H3" s="21">
        <v>276</v>
      </c>
      <c r="I3" s="22">
        <f>G3/H3</f>
        <v>55.043478260869563</v>
      </c>
      <c r="J3" s="21">
        <v>16</v>
      </c>
      <c r="K3" s="21">
        <v>1</v>
      </c>
      <c r="L3" s="19">
        <v>145214.17000000001</v>
      </c>
      <c r="M3" s="21">
        <v>16206</v>
      </c>
      <c r="N3" s="23">
        <v>46101</v>
      </c>
      <c r="O3" s="29" t="s">
        <v>41</v>
      </c>
      <c r="R3" s="17"/>
    </row>
    <row r="4" spans="1:18" s="24" customFormat="1" ht="24.9" customHeight="1">
      <c r="A4" s="22">
        <v>2</v>
      </c>
      <c r="B4" s="22">
        <v>2</v>
      </c>
      <c r="C4" s="53" t="s">
        <v>176</v>
      </c>
      <c r="D4" s="19">
        <v>44242.57</v>
      </c>
      <c r="E4" s="19">
        <v>56250.38</v>
      </c>
      <c r="F4" s="20">
        <f>(D4-E4)/E4</f>
        <v>-0.21347073566436348</v>
      </c>
      <c r="G4" s="21">
        <v>7603</v>
      </c>
      <c r="H4" s="21">
        <v>232</v>
      </c>
      <c r="I4" s="22">
        <f>G4/H4</f>
        <v>32.771551724137929</v>
      </c>
      <c r="J4" s="21">
        <v>21</v>
      </c>
      <c r="K4" s="21">
        <v>3</v>
      </c>
      <c r="L4" s="19">
        <v>214652.81</v>
      </c>
      <c r="M4" s="21">
        <v>35206</v>
      </c>
      <c r="N4" s="23">
        <v>46087</v>
      </c>
      <c r="O4" s="29" t="s">
        <v>40</v>
      </c>
      <c r="R4" s="17"/>
    </row>
    <row r="5" spans="1:18" s="24" customFormat="1" ht="24.6" customHeight="1">
      <c r="A5" s="22">
        <v>3</v>
      </c>
      <c r="B5" s="22" t="s">
        <v>51</v>
      </c>
      <c r="C5" s="53" t="s">
        <v>187</v>
      </c>
      <c r="D5" s="19">
        <v>25934.36</v>
      </c>
      <c r="E5" s="19" t="s">
        <v>53</v>
      </c>
      <c r="F5" s="20" t="s">
        <v>53</v>
      </c>
      <c r="G5" s="21">
        <v>3519</v>
      </c>
      <c r="H5" s="21">
        <v>154</v>
      </c>
      <c r="I5" s="22">
        <f>G5/H5</f>
        <v>22.850649350649352</v>
      </c>
      <c r="J5" s="21">
        <v>13</v>
      </c>
      <c r="K5" s="21">
        <v>1</v>
      </c>
      <c r="L5" s="19">
        <v>26533.26</v>
      </c>
      <c r="M5" s="21">
        <v>3607</v>
      </c>
      <c r="N5" s="23">
        <v>46101</v>
      </c>
      <c r="O5" s="29" t="s">
        <v>40</v>
      </c>
      <c r="R5" s="17"/>
    </row>
    <row r="6" spans="1:18" s="24" customFormat="1" ht="24.9" customHeight="1">
      <c r="A6" s="22">
        <v>4</v>
      </c>
      <c r="B6" s="22" t="s">
        <v>57</v>
      </c>
      <c r="C6" s="53" t="s">
        <v>214</v>
      </c>
      <c r="D6" s="19">
        <v>22055.89</v>
      </c>
      <c r="E6" s="19" t="s">
        <v>53</v>
      </c>
      <c r="F6" s="20" t="s">
        <v>53</v>
      </c>
      <c r="G6" s="21">
        <v>2350</v>
      </c>
      <c r="H6" s="21">
        <v>14</v>
      </c>
      <c r="I6" s="22">
        <f>G6/H6</f>
        <v>167.85714285714286</v>
      </c>
      <c r="J6" s="21">
        <v>10</v>
      </c>
      <c r="K6" s="21">
        <v>0</v>
      </c>
      <c r="L6" s="19">
        <v>22055.89</v>
      </c>
      <c r="M6" s="21">
        <v>2350</v>
      </c>
      <c r="N6" s="23" t="s">
        <v>48</v>
      </c>
      <c r="O6" s="29" t="s">
        <v>215</v>
      </c>
      <c r="R6" s="17"/>
    </row>
    <row r="7" spans="1:18" s="24" customFormat="1" ht="24.9" customHeight="1">
      <c r="A7" s="22">
        <v>5</v>
      </c>
      <c r="B7" s="22">
        <v>1</v>
      </c>
      <c r="C7" s="53" t="s">
        <v>180</v>
      </c>
      <c r="D7" s="19">
        <v>18190</v>
      </c>
      <c r="E7" s="19">
        <v>60721</v>
      </c>
      <c r="F7" s="20">
        <f>(D7-E7)/E7</f>
        <v>-0.70043312857166384</v>
      </c>
      <c r="G7" s="21">
        <v>2252</v>
      </c>
      <c r="H7" s="21">
        <v>64</v>
      </c>
      <c r="I7" s="22">
        <v>35.1875</v>
      </c>
      <c r="J7" s="20" t="s">
        <v>53</v>
      </c>
      <c r="K7" s="21">
        <v>3</v>
      </c>
      <c r="L7" s="19">
        <v>204407</v>
      </c>
      <c r="M7" s="21">
        <v>26417</v>
      </c>
      <c r="N7" s="23">
        <v>46087</v>
      </c>
      <c r="O7" s="29" t="s">
        <v>72</v>
      </c>
      <c r="R7" s="17"/>
    </row>
    <row r="8" spans="1:18" s="24" customFormat="1" ht="24.75" customHeight="1">
      <c r="A8" s="22">
        <v>6</v>
      </c>
      <c r="B8" s="22">
        <v>5</v>
      </c>
      <c r="C8" s="53" t="s">
        <v>135</v>
      </c>
      <c r="D8" s="19">
        <v>17318.64</v>
      </c>
      <c r="E8" s="19">
        <v>20390.09</v>
      </c>
      <c r="F8" s="20">
        <f>(D8-E8)/E8</f>
        <v>-0.15063445036289691</v>
      </c>
      <c r="G8" s="21">
        <v>3067</v>
      </c>
      <c r="H8" s="21">
        <v>108</v>
      </c>
      <c r="I8" s="22">
        <f>G8/H8</f>
        <v>28.398148148148149</v>
      </c>
      <c r="J8" s="21">
        <v>11</v>
      </c>
      <c r="K8" s="21">
        <v>5</v>
      </c>
      <c r="L8" s="19">
        <v>285734.69</v>
      </c>
      <c r="M8" s="21">
        <v>46860</v>
      </c>
      <c r="N8" s="23">
        <v>46073</v>
      </c>
      <c r="O8" s="29" t="s">
        <v>41</v>
      </c>
      <c r="R8" s="17"/>
    </row>
    <row r="9" spans="1:18" s="24" customFormat="1" ht="24.9" customHeight="1">
      <c r="A9" s="22">
        <v>7</v>
      </c>
      <c r="B9" s="22">
        <v>3</v>
      </c>
      <c r="C9" s="53" t="s">
        <v>131</v>
      </c>
      <c r="D9" s="19">
        <v>15295.63</v>
      </c>
      <c r="E9" s="19">
        <v>39251.71</v>
      </c>
      <c r="F9" s="20">
        <f>(D9-E9)/E9</f>
        <v>-0.61031939754981379</v>
      </c>
      <c r="G9" s="21">
        <v>1924</v>
      </c>
      <c r="H9" s="21">
        <v>59</v>
      </c>
      <c r="I9" s="22">
        <v>32.610169491525426</v>
      </c>
      <c r="J9" s="21">
        <v>16</v>
      </c>
      <c r="K9" s="21">
        <v>6</v>
      </c>
      <c r="L9" s="19">
        <v>872618.74</v>
      </c>
      <c r="M9" s="21">
        <v>108036</v>
      </c>
      <c r="N9" s="23">
        <v>46066</v>
      </c>
      <c r="O9" s="29" t="s">
        <v>132</v>
      </c>
      <c r="R9" s="17"/>
    </row>
    <row r="10" spans="1:18" s="24" customFormat="1" ht="24.9" customHeight="1">
      <c r="A10" s="22">
        <v>8</v>
      </c>
      <c r="B10" s="22">
        <v>4</v>
      </c>
      <c r="C10" s="53" t="s">
        <v>134</v>
      </c>
      <c r="D10" s="19">
        <v>14330.55</v>
      </c>
      <c r="E10" s="19">
        <v>25786.45</v>
      </c>
      <c r="F10" s="20">
        <f>(D10-E10)/E10</f>
        <v>-0.44426045461860786</v>
      </c>
      <c r="G10" s="21">
        <v>1983</v>
      </c>
      <c r="H10" s="20" t="s">
        <v>53</v>
      </c>
      <c r="I10" s="20" t="s">
        <v>53</v>
      </c>
      <c r="J10" s="21">
        <v>10</v>
      </c>
      <c r="K10" s="21">
        <v>5</v>
      </c>
      <c r="L10" s="19">
        <v>315610.24999999994</v>
      </c>
      <c r="M10" s="21">
        <v>42352</v>
      </c>
      <c r="N10" s="23">
        <v>46073</v>
      </c>
      <c r="O10" s="29" t="s">
        <v>148</v>
      </c>
      <c r="R10" s="17"/>
    </row>
    <row r="11" spans="1:18" s="24" customFormat="1" ht="24.6" customHeight="1">
      <c r="A11" s="22">
        <v>9</v>
      </c>
      <c r="B11" s="22" t="s">
        <v>51</v>
      </c>
      <c r="C11" s="53" t="s">
        <v>190</v>
      </c>
      <c r="D11" s="19">
        <v>10021</v>
      </c>
      <c r="E11" s="19" t="s">
        <v>53</v>
      </c>
      <c r="F11" s="20" t="s">
        <v>53</v>
      </c>
      <c r="G11" s="21">
        <v>1822</v>
      </c>
      <c r="H11" s="21" t="s">
        <v>53</v>
      </c>
      <c r="I11" s="22" t="s">
        <v>53</v>
      </c>
      <c r="J11" s="21">
        <v>16</v>
      </c>
      <c r="K11" s="21">
        <v>1</v>
      </c>
      <c r="L11" s="19">
        <v>10021</v>
      </c>
      <c r="M11" s="21">
        <v>1822</v>
      </c>
      <c r="N11" s="23">
        <v>46101</v>
      </c>
      <c r="O11" s="29" t="s">
        <v>46</v>
      </c>
      <c r="R11" s="17"/>
    </row>
    <row r="12" spans="1:18" s="24" customFormat="1" ht="24.6" customHeight="1">
      <c r="A12" s="22">
        <v>10</v>
      </c>
      <c r="B12" s="22" t="s">
        <v>51</v>
      </c>
      <c r="C12" s="53" t="s">
        <v>186</v>
      </c>
      <c r="D12" s="19">
        <v>9899.92</v>
      </c>
      <c r="E12" s="19" t="s">
        <v>53</v>
      </c>
      <c r="F12" s="20" t="s">
        <v>53</v>
      </c>
      <c r="G12" s="21">
        <v>1834</v>
      </c>
      <c r="H12" s="21">
        <v>123</v>
      </c>
      <c r="I12" s="22">
        <f t="shared" ref="I12:I46" si="0">G12/H12</f>
        <v>14.910569105691057</v>
      </c>
      <c r="J12" s="21">
        <v>14</v>
      </c>
      <c r="K12" s="21">
        <v>1</v>
      </c>
      <c r="L12" s="19">
        <v>10500.32</v>
      </c>
      <c r="M12" s="21">
        <v>1933</v>
      </c>
      <c r="N12" s="23">
        <v>46101</v>
      </c>
      <c r="O12" s="29" t="s">
        <v>44</v>
      </c>
      <c r="R12" s="17"/>
    </row>
    <row r="13" spans="1:18" s="24" customFormat="1" ht="24.9" customHeight="1">
      <c r="A13" s="22">
        <v>11</v>
      </c>
      <c r="B13" s="11" t="s">
        <v>51</v>
      </c>
      <c r="C13" s="13" t="s">
        <v>207</v>
      </c>
      <c r="D13" s="8">
        <v>8109.44</v>
      </c>
      <c r="E13" s="8" t="s">
        <v>53</v>
      </c>
      <c r="F13" s="9" t="s">
        <v>53</v>
      </c>
      <c r="G13" s="10">
        <v>1240</v>
      </c>
      <c r="H13" s="10">
        <v>46</v>
      </c>
      <c r="I13" s="11">
        <f t="shared" si="0"/>
        <v>26.956521739130434</v>
      </c>
      <c r="J13" s="10">
        <v>13</v>
      </c>
      <c r="K13" s="10">
        <v>1</v>
      </c>
      <c r="L13" s="19">
        <v>8109.44</v>
      </c>
      <c r="M13" s="21">
        <v>1240</v>
      </c>
      <c r="N13" s="12">
        <v>46104</v>
      </c>
      <c r="O13" s="30" t="s">
        <v>47</v>
      </c>
      <c r="R13" s="17"/>
    </row>
    <row r="14" spans="1:18" s="24" customFormat="1" ht="24.9" customHeight="1">
      <c r="A14" s="22">
        <v>12</v>
      </c>
      <c r="B14" s="22">
        <v>7</v>
      </c>
      <c r="C14" s="53" t="s">
        <v>125</v>
      </c>
      <c r="D14" s="19">
        <v>7687.45</v>
      </c>
      <c r="E14" s="19">
        <v>13975.89</v>
      </c>
      <c r="F14" s="20">
        <f>(D14-E14)/E14</f>
        <v>-0.44994916245047722</v>
      </c>
      <c r="G14" s="21">
        <v>1119</v>
      </c>
      <c r="H14" s="21">
        <v>40</v>
      </c>
      <c r="I14" s="22">
        <f t="shared" si="0"/>
        <v>27.975000000000001</v>
      </c>
      <c r="J14" s="21">
        <v>10</v>
      </c>
      <c r="K14" s="21">
        <v>6</v>
      </c>
      <c r="L14" s="19">
        <v>513287.62</v>
      </c>
      <c r="M14" s="21">
        <v>60542</v>
      </c>
      <c r="N14" s="23">
        <v>46066</v>
      </c>
      <c r="O14" s="29" t="s">
        <v>60</v>
      </c>
      <c r="R14" s="17"/>
    </row>
    <row r="15" spans="1:18" s="24" customFormat="1" ht="24.9" customHeight="1">
      <c r="A15" s="22">
        <v>13</v>
      </c>
      <c r="B15" s="22">
        <v>6</v>
      </c>
      <c r="C15" s="53" t="s">
        <v>164</v>
      </c>
      <c r="D15" s="19">
        <v>5584.28</v>
      </c>
      <c r="E15" s="19">
        <v>14889.55</v>
      </c>
      <c r="F15" s="20">
        <f>(D15-E15)/E15</f>
        <v>-0.62495307111363341</v>
      </c>
      <c r="G15" s="21">
        <v>755</v>
      </c>
      <c r="H15" s="21">
        <v>38</v>
      </c>
      <c r="I15" s="22">
        <f t="shared" si="0"/>
        <v>19.868421052631579</v>
      </c>
      <c r="J15" s="21">
        <v>6</v>
      </c>
      <c r="K15" s="21">
        <v>4</v>
      </c>
      <c r="L15" s="19">
        <v>115946.61</v>
      </c>
      <c r="M15" s="21">
        <v>14561</v>
      </c>
      <c r="N15" s="23">
        <v>46080</v>
      </c>
      <c r="O15" s="29" t="s">
        <v>308</v>
      </c>
      <c r="R15" s="17"/>
    </row>
    <row r="16" spans="1:18" s="24" customFormat="1" ht="24.6" customHeight="1">
      <c r="A16" s="22">
        <v>14</v>
      </c>
      <c r="B16" s="11" t="s">
        <v>51</v>
      </c>
      <c r="C16" s="53" t="s">
        <v>382</v>
      </c>
      <c r="D16" s="8">
        <v>3884.65</v>
      </c>
      <c r="E16" s="8" t="s">
        <v>53</v>
      </c>
      <c r="F16" s="9" t="s">
        <v>53</v>
      </c>
      <c r="G16" s="10">
        <v>648</v>
      </c>
      <c r="H16" s="10">
        <v>43</v>
      </c>
      <c r="I16" s="11">
        <f t="shared" si="0"/>
        <v>15.069767441860465</v>
      </c>
      <c r="J16" s="10">
        <v>13</v>
      </c>
      <c r="K16" s="10">
        <v>1</v>
      </c>
      <c r="L16" s="19">
        <v>12962.4</v>
      </c>
      <c r="M16" s="21">
        <v>1672</v>
      </c>
      <c r="N16" s="12">
        <v>46104</v>
      </c>
      <c r="O16" s="30" t="s">
        <v>47</v>
      </c>
      <c r="R16" s="17"/>
    </row>
    <row r="17" spans="1:19" s="26" customFormat="1" ht="24.9" customHeight="1">
      <c r="A17" s="22">
        <v>15</v>
      </c>
      <c r="B17" s="11" t="s">
        <v>51</v>
      </c>
      <c r="C17" s="13" t="s">
        <v>193</v>
      </c>
      <c r="D17" s="8">
        <v>3764.48</v>
      </c>
      <c r="E17" s="8" t="s">
        <v>53</v>
      </c>
      <c r="F17" s="9" t="s">
        <v>53</v>
      </c>
      <c r="G17" s="10">
        <v>530</v>
      </c>
      <c r="H17" s="10">
        <v>23</v>
      </c>
      <c r="I17" s="11">
        <f t="shared" si="0"/>
        <v>23.043478260869566</v>
      </c>
      <c r="J17" s="10">
        <v>8</v>
      </c>
      <c r="K17" s="10">
        <v>1</v>
      </c>
      <c r="L17" s="19">
        <v>4156.9799999999996</v>
      </c>
      <c r="M17" s="21">
        <v>585</v>
      </c>
      <c r="N17" s="12">
        <v>46104</v>
      </c>
      <c r="O17" s="30" t="s">
        <v>47</v>
      </c>
      <c r="R17" s="17"/>
      <c r="S17" s="24"/>
    </row>
    <row r="18" spans="1:19" s="26" customFormat="1" ht="24.75" customHeight="1">
      <c r="A18" s="22">
        <v>16</v>
      </c>
      <c r="B18" s="22">
        <v>18</v>
      </c>
      <c r="C18" s="53" t="s">
        <v>94</v>
      </c>
      <c r="D18" s="19">
        <v>1973.82</v>
      </c>
      <c r="E18" s="19">
        <v>1474.76</v>
      </c>
      <c r="F18" s="20">
        <f>(D18-E18)/E18</f>
        <v>0.33840082454094222</v>
      </c>
      <c r="G18" s="21">
        <v>489</v>
      </c>
      <c r="H18" s="21">
        <v>14</v>
      </c>
      <c r="I18" s="22">
        <f t="shared" si="0"/>
        <v>34.928571428571431</v>
      </c>
      <c r="J18" s="21">
        <v>6</v>
      </c>
      <c r="K18" s="21">
        <v>10</v>
      </c>
      <c r="L18" s="19">
        <v>297964.79999999999</v>
      </c>
      <c r="M18" s="21">
        <v>53152</v>
      </c>
      <c r="N18" s="23">
        <v>46038</v>
      </c>
      <c r="O18" s="29" t="s">
        <v>44</v>
      </c>
    </row>
    <row r="19" spans="1:19" s="26" customFormat="1" ht="24.75" customHeight="1">
      <c r="A19" s="22">
        <v>17</v>
      </c>
      <c r="B19" s="22">
        <v>11</v>
      </c>
      <c r="C19" s="53" t="s">
        <v>162</v>
      </c>
      <c r="D19" s="19">
        <v>1602.95</v>
      </c>
      <c r="E19" s="19">
        <v>2402.4299999999998</v>
      </c>
      <c r="F19" s="20">
        <f>(D19-E19)/E19</f>
        <v>-0.33277972719288379</v>
      </c>
      <c r="G19" s="21">
        <v>262</v>
      </c>
      <c r="H19" s="21">
        <v>14</v>
      </c>
      <c r="I19" s="22">
        <f t="shared" si="0"/>
        <v>18.714285714285715</v>
      </c>
      <c r="J19" s="21">
        <v>4</v>
      </c>
      <c r="K19" s="21">
        <v>4</v>
      </c>
      <c r="L19" s="19">
        <v>28964.85</v>
      </c>
      <c r="M19" s="21">
        <v>4905</v>
      </c>
      <c r="N19" s="23">
        <v>46080</v>
      </c>
      <c r="O19" s="29" t="s">
        <v>163</v>
      </c>
    </row>
    <row r="20" spans="1:19" s="26" customFormat="1" ht="24.75" customHeight="1">
      <c r="A20" s="22">
        <v>18</v>
      </c>
      <c r="B20" s="22">
        <v>9</v>
      </c>
      <c r="C20" s="53" t="s">
        <v>181</v>
      </c>
      <c r="D20" s="19">
        <v>1547.26</v>
      </c>
      <c r="E20" s="19">
        <v>7387.85</v>
      </c>
      <c r="F20" s="20">
        <f>(D20-E20)/E20</f>
        <v>-0.79056694437488573</v>
      </c>
      <c r="G20" s="21">
        <v>261</v>
      </c>
      <c r="H20" s="21">
        <v>27</v>
      </c>
      <c r="I20" s="22">
        <f t="shared" si="0"/>
        <v>9.6666666666666661</v>
      </c>
      <c r="J20" s="21">
        <v>4</v>
      </c>
      <c r="K20" s="21">
        <v>2</v>
      </c>
      <c r="L20" s="19">
        <v>9051.8799999999992</v>
      </c>
      <c r="M20" s="21">
        <v>1338</v>
      </c>
      <c r="N20" s="23">
        <v>46094</v>
      </c>
      <c r="O20" s="29" t="s">
        <v>163</v>
      </c>
    </row>
    <row r="21" spans="1:19" s="26" customFormat="1" ht="24.6" customHeight="1">
      <c r="A21" s="22">
        <v>19</v>
      </c>
      <c r="B21" s="11" t="s">
        <v>51</v>
      </c>
      <c r="C21" s="13" t="s">
        <v>295</v>
      </c>
      <c r="D21" s="8">
        <v>1412.64</v>
      </c>
      <c r="E21" s="8" t="s">
        <v>53</v>
      </c>
      <c r="F21" s="9" t="s">
        <v>53</v>
      </c>
      <c r="G21" s="10">
        <v>183</v>
      </c>
      <c r="H21" s="10">
        <v>17</v>
      </c>
      <c r="I21" s="11">
        <f t="shared" si="0"/>
        <v>10.764705882352942</v>
      </c>
      <c r="J21" s="10">
        <v>7</v>
      </c>
      <c r="K21" s="10">
        <v>1</v>
      </c>
      <c r="L21" s="19">
        <v>1899.74</v>
      </c>
      <c r="M21" s="21">
        <v>258</v>
      </c>
      <c r="N21" s="12">
        <v>46104</v>
      </c>
      <c r="O21" s="30" t="s">
        <v>47</v>
      </c>
    </row>
    <row r="22" spans="1:19" s="26" customFormat="1" ht="24.75" customHeight="1">
      <c r="A22" s="22">
        <v>20</v>
      </c>
      <c r="B22" s="11" t="s">
        <v>51</v>
      </c>
      <c r="C22" s="13" t="s">
        <v>198</v>
      </c>
      <c r="D22" s="8">
        <v>1374.79</v>
      </c>
      <c r="E22" s="8" t="s">
        <v>53</v>
      </c>
      <c r="F22" s="9" t="s">
        <v>53</v>
      </c>
      <c r="G22" s="10">
        <v>212</v>
      </c>
      <c r="H22" s="10">
        <v>16</v>
      </c>
      <c r="I22" s="11">
        <f t="shared" si="0"/>
        <v>13.25</v>
      </c>
      <c r="J22" s="10">
        <v>8</v>
      </c>
      <c r="K22" s="10">
        <v>1</v>
      </c>
      <c r="L22" s="19">
        <v>1542.79</v>
      </c>
      <c r="M22" s="21">
        <v>239</v>
      </c>
      <c r="N22" s="12">
        <v>46104</v>
      </c>
      <c r="O22" s="30" t="s">
        <v>47</v>
      </c>
    </row>
    <row r="23" spans="1:19" s="26" customFormat="1" ht="24.9" customHeight="1">
      <c r="A23" s="22">
        <v>21</v>
      </c>
      <c r="B23" s="11" t="s">
        <v>51</v>
      </c>
      <c r="C23" s="13" t="s">
        <v>237</v>
      </c>
      <c r="D23" s="8">
        <v>1170.47</v>
      </c>
      <c r="E23" s="8" t="s">
        <v>53</v>
      </c>
      <c r="F23" s="9" t="s">
        <v>53</v>
      </c>
      <c r="G23" s="10">
        <v>130</v>
      </c>
      <c r="H23" s="10">
        <v>6</v>
      </c>
      <c r="I23" s="11">
        <f t="shared" si="0"/>
        <v>21.666666666666668</v>
      </c>
      <c r="J23" s="10">
        <v>3</v>
      </c>
      <c r="K23" s="10">
        <v>1</v>
      </c>
      <c r="L23" s="19">
        <v>1308.3699999999999</v>
      </c>
      <c r="M23" s="21">
        <v>151</v>
      </c>
      <c r="N23" s="12">
        <v>46104</v>
      </c>
      <c r="O23" s="30" t="s">
        <v>47</v>
      </c>
    </row>
    <row r="24" spans="1:19" s="26" customFormat="1" ht="24.9" customHeight="1">
      <c r="A24" s="22">
        <v>22</v>
      </c>
      <c r="B24" s="11" t="s">
        <v>51</v>
      </c>
      <c r="C24" s="13" t="s">
        <v>197</v>
      </c>
      <c r="D24" s="8">
        <v>1083.8900000000001</v>
      </c>
      <c r="E24" s="8" t="s">
        <v>53</v>
      </c>
      <c r="F24" s="9" t="s">
        <v>53</v>
      </c>
      <c r="G24" s="10">
        <v>164</v>
      </c>
      <c r="H24" s="10">
        <v>14</v>
      </c>
      <c r="I24" s="11">
        <f t="shared" si="0"/>
        <v>11.714285714285714</v>
      </c>
      <c r="J24" s="10">
        <v>8</v>
      </c>
      <c r="K24" s="10">
        <v>1</v>
      </c>
      <c r="L24" s="19">
        <v>1355.89</v>
      </c>
      <c r="M24" s="21">
        <v>208</v>
      </c>
      <c r="N24" s="12">
        <v>46104</v>
      </c>
      <c r="O24" s="30" t="s">
        <v>47</v>
      </c>
    </row>
    <row r="25" spans="1:19" s="26" customFormat="1" ht="24.9" customHeight="1">
      <c r="A25" s="22">
        <v>23</v>
      </c>
      <c r="B25" s="22">
        <v>13</v>
      </c>
      <c r="C25" s="53" t="s">
        <v>167</v>
      </c>
      <c r="D25" s="19">
        <v>990.22</v>
      </c>
      <c r="E25" s="19">
        <v>2217.87</v>
      </c>
      <c r="F25" s="20">
        <f>(D25-E25)/E25</f>
        <v>-0.55352658181047576</v>
      </c>
      <c r="G25" s="21">
        <v>171</v>
      </c>
      <c r="H25" s="21">
        <v>11</v>
      </c>
      <c r="I25" s="22">
        <f t="shared" si="0"/>
        <v>15.545454545454545</v>
      </c>
      <c r="J25" s="21">
        <v>3</v>
      </c>
      <c r="K25" s="21">
        <v>4</v>
      </c>
      <c r="L25" s="19">
        <v>15102.11</v>
      </c>
      <c r="M25" s="21">
        <v>2222</v>
      </c>
      <c r="N25" s="23">
        <v>46080</v>
      </c>
      <c r="O25" s="29" t="s">
        <v>168</v>
      </c>
    </row>
    <row r="26" spans="1:19" s="26" customFormat="1" ht="24.9" customHeight="1">
      <c r="A26" s="22">
        <v>24</v>
      </c>
      <c r="B26" s="11" t="s">
        <v>51</v>
      </c>
      <c r="C26" s="13" t="s">
        <v>196</v>
      </c>
      <c r="D26" s="8">
        <v>843.9</v>
      </c>
      <c r="E26" s="8" t="s">
        <v>53</v>
      </c>
      <c r="F26" s="9" t="s">
        <v>53</v>
      </c>
      <c r="G26" s="10">
        <v>130</v>
      </c>
      <c r="H26" s="10">
        <v>7</v>
      </c>
      <c r="I26" s="11">
        <f t="shared" si="0"/>
        <v>18.571428571428573</v>
      </c>
      <c r="J26" s="10">
        <v>5</v>
      </c>
      <c r="K26" s="10">
        <v>1</v>
      </c>
      <c r="L26" s="19">
        <v>1360.2</v>
      </c>
      <c r="M26" s="21">
        <v>221</v>
      </c>
      <c r="N26" s="12">
        <v>46104</v>
      </c>
      <c r="O26" s="30" t="s">
        <v>47</v>
      </c>
    </row>
    <row r="27" spans="1:19" s="26" customFormat="1" ht="24.9" customHeight="1">
      <c r="A27" s="22">
        <v>25</v>
      </c>
      <c r="B27" s="22">
        <v>10</v>
      </c>
      <c r="C27" s="53" t="s">
        <v>95</v>
      </c>
      <c r="D27" s="19">
        <v>765.6</v>
      </c>
      <c r="E27" s="19">
        <v>3306.86</v>
      </c>
      <c r="F27" s="20">
        <f>(D27-E27)/E27</f>
        <v>-0.7684812783123568</v>
      </c>
      <c r="G27" s="21">
        <v>109</v>
      </c>
      <c r="H27" s="21">
        <v>3</v>
      </c>
      <c r="I27" s="22">
        <f t="shared" si="0"/>
        <v>36.333333333333336</v>
      </c>
      <c r="J27" s="21">
        <v>2</v>
      </c>
      <c r="K27" s="21">
        <v>9</v>
      </c>
      <c r="L27" s="19">
        <v>704457.44</v>
      </c>
      <c r="M27" s="21">
        <v>86791</v>
      </c>
      <c r="N27" s="23">
        <v>46045</v>
      </c>
      <c r="O27" s="29" t="s">
        <v>44</v>
      </c>
    </row>
    <row r="28" spans="1:19" s="26" customFormat="1" ht="24.9" customHeight="1">
      <c r="A28" s="22">
        <v>26</v>
      </c>
      <c r="B28" s="22">
        <v>12</v>
      </c>
      <c r="C28" s="53" t="s">
        <v>59</v>
      </c>
      <c r="D28" s="19">
        <v>718.5</v>
      </c>
      <c r="E28" s="19">
        <v>2243.31</v>
      </c>
      <c r="F28" s="20">
        <f>(D28-E28)/E28</f>
        <v>-0.6797143506693234</v>
      </c>
      <c r="G28" s="21">
        <v>101</v>
      </c>
      <c r="H28" s="21">
        <v>4</v>
      </c>
      <c r="I28" s="22">
        <f t="shared" si="0"/>
        <v>25.25</v>
      </c>
      <c r="J28" s="21">
        <v>2</v>
      </c>
      <c r="K28" s="20" t="s">
        <v>53</v>
      </c>
      <c r="L28" s="19">
        <v>315830.53999999998</v>
      </c>
      <c r="M28" s="21">
        <v>40916</v>
      </c>
      <c r="N28" s="23">
        <v>45926</v>
      </c>
      <c r="O28" s="29" t="s">
        <v>60</v>
      </c>
    </row>
    <row r="29" spans="1:19" s="26" customFormat="1" ht="24.9" customHeight="1">
      <c r="A29" s="22">
        <v>27</v>
      </c>
      <c r="B29" s="11" t="s">
        <v>51</v>
      </c>
      <c r="C29" s="13" t="s">
        <v>209</v>
      </c>
      <c r="D29" s="8">
        <v>704.62</v>
      </c>
      <c r="E29" s="8" t="s">
        <v>53</v>
      </c>
      <c r="F29" s="9" t="s">
        <v>53</v>
      </c>
      <c r="G29" s="10">
        <v>92</v>
      </c>
      <c r="H29" s="10">
        <v>12</v>
      </c>
      <c r="I29" s="11">
        <f t="shared" si="0"/>
        <v>7.666666666666667</v>
      </c>
      <c r="J29" s="10">
        <v>5</v>
      </c>
      <c r="K29" s="10">
        <v>1</v>
      </c>
      <c r="L29" s="19">
        <v>1147.82</v>
      </c>
      <c r="M29" s="21">
        <v>162</v>
      </c>
      <c r="N29" s="12">
        <v>46104</v>
      </c>
      <c r="O29" s="30" t="s">
        <v>47</v>
      </c>
    </row>
    <row r="30" spans="1:19" s="26" customFormat="1" ht="24.9" customHeight="1">
      <c r="A30" s="22">
        <v>28</v>
      </c>
      <c r="B30" s="22" t="s">
        <v>57</v>
      </c>
      <c r="C30" s="53" t="s">
        <v>213</v>
      </c>
      <c r="D30" s="19">
        <v>552</v>
      </c>
      <c r="E30" s="19" t="s">
        <v>53</v>
      </c>
      <c r="F30" s="20" t="s">
        <v>53</v>
      </c>
      <c r="G30" s="21">
        <v>184</v>
      </c>
      <c r="H30" s="21">
        <v>2</v>
      </c>
      <c r="I30" s="22">
        <f t="shared" si="0"/>
        <v>92</v>
      </c>
      <c r="J30" s="21">
        <v>1</v>
      </c>
      <c r="K30" s="21">
        <v>0</v>
      </c>
      <c r="L30" s="19">
        <v>552</v>
      </c>
      <c r="M30" s="21">
        <v>184</v>
      </c>
      <c r="N30" s="23" t="s">
        <v>48</v>
      </c>
      <c r="O30" s="29" t="s">
        <v>88</v>
      </c>
    </row>
    <row r="31" spans="1:19" s="26" customFormat="1" ht="24.9" customHeight="1">
      <c r="A31" s="22">
        <v>29</v>
      </c>
      <c r="B31" s="22" t="s">
        <v>57</v>
      </c>
      <c r="C31" s="53" t="s">
        <v>212</v>
      </c>
      <c r="D31" s="19">
        <v>551</v>
      </c>
      <c r="E31" s="19" t="s">
        <v>53</v>
      </c>
      <c r="F31" s="20" t="s">
        <v>53</v>
      </c>
      <c r="G31" s="21">
        <v>82</v>
      </c>
      <c r="H31" s="21">
        <v>5</v>
      </c>
      <c r="I31" s="22">
        <f t="shared" si="0"/>
        <v>16.399999999999999</v>
      </c>
      <c r="J31" s="21">
        <v>5</v>
      </c>
      <c r="K31" s="21">
        <v>0</v>
      </c>
      <c r="L31" s="19">
        <v>551</v>
      </c>
      <c r="M31" s="21">
        <v>82</v>
      </c>
      <c r="N31" s="23" t="s">
        <v>48</v>
      </c>
      <c r="O31" s="29" t="s">
        <v>60</v>
      </c>
    </row>
    <row r="32" spans="1:19" s="26" customFormat="1" ht="24.9" customHeight="1">
      <c r="A32" s="22">
        <v>30</v>
      </c>
      <c r="B32" s="11" t="s">
        <v>51</v>
      </c>
      <c r="C32" s="13" t="s">
        <v>223</v>
      </c>
      <c r="D32" s="8">
        <v>542.66999999999996</v>
      </c>
      <c r="E32" s="8" t="s">
        <v>53</v>
      </c>
      <c r="F32" s="9" t="s">
        <v>53</v>
      </c>
      <c r="G32" s="10">
        <v>70</v>
      </c>
      <c r="H32" s="10">
        <v>4</v>
      </c>
      <c r="I32" s="11">
        <f t="shared" si="0"/>
        <v>17.5</v>
      </c>
      <c r="J32" s="10">
        <v>2</v>
      </c>
      <c r="K32" s="10">
        <v>1</v>
      </c>
      <c r="L32" s="19">
        <v>590.16999999999996</v>
      </c>
      <c r="M32" s="21">
        <v>77</v>
      </c>
      <c r="N32" s="12">
        <v>46104</v>
      </c>
      <c r="O32" s="30" t="s">
        <v>47</v>
      </c>
    </row>
    <row r="33" spans="1:15" s="26" customFormat="1" ht="24.9" customHeight="1">
      <c r="A33" s="22">
        <v>31</v>
      </c>
      <c r="B33" s="11" t="s">
        <v>51</v>
      </c>
      <c r="C33" s="13" t="s">
        <v>195</v>
      </c>
      <c r="D33" s="8">
        <v>457.1</v>
      </c>
      <c r="E33" s="8" t="s">
        <v>53</v>
      </c>
      <c r="F33" s="9" t="s">
        <v>53</v>
      </c>
      <c r="G33" s="10">
        <v>67</v>
      </c>
      <c r="H33" s="10">
        <v>2</v>
      </c>
      <c r="I33" s="11">
        <f t="shared" si="0"/>
        <v>33.5</v>
      </c>
      <c r="J33" s="10">
        <v>2</v>
      </c>
      <c r="K33" s="10">
        <v>1</v>
      </c>
      <c r="L33" s="19">
        <v>608.6</v>
      </c>
      <c r="M33" s="21">
        <v>93</v>
      </c>
      <c r="N33" s="12">
        <v>46104</v>
      </c>
      <c r="O33" s="30" t="s">
        <v>47</v>
      </c>
    </row>
    <row r="34" spans="1:15" s="26" customFormat="1" ht="24.9" customHeight="1">
      <c r="A34" s="22">
        <v>32</v>
      </c>
      <c r="B34" s="22">
        <v>19</v>
      </c>
      <c r="C34" s="53" t="s">
        <v>86</v>
      </c>
      <c r="D34" s="27">
        <v>360.58</v>
      </c>
      <c r="E34" s="19">
        <v>1280.93</v>
      </c>
      <c r="F34" s="20">
        <f>(D34-E34)/E34</f>
        <v>-0.71850140132559948</v>
      </c>
      <c r="G34" s="28">
        <v>63</v>
      </c>
      <c r="H34" s="21">
        <v>3</v>
      </c>
      <c r="I34" s="22">
        <f t="shared" si="0"/>
        <v>21</v>
      </c>
      <c r="J34" s="21">
        <v>2</v>
      </c>
      <c r="K34" s="21">
        <v>10</v>
      </c>
      <c r="L34" s="27">
        <v>40099.879999999997</v>
      </c>
      <c r="M34" s="28">
        <v>6332</v>
      </c>
      <c r="N34" s="23">
        <v>46038</v>
      </c>
      <c r="O34" s="29" t="s">
        <v>215</v>
      </c>
    </row>
    <row r="35" spans="1:15" s="26" customFormat="1" ht="24.9" customHeight="1">
      <c r="A35" s="22">
        <v>33</v>
      </c>
      <c r="B35" s="11" t="s">
        <v>51</v>
      </c>
      <c r="C35" s="13" t="s">
        <v>230</v>
      </c>
      <c r="D35" s="8">
        <v>230.64</v>
      </c>
      <c r="E35" s="8" t="s">
        <v>53</v>
      </c>
      <c r="F35" s="9" t="s">
        <v>53</v>
      </c>
      <c r="G35" s="10">
        <v>34</v>
      </c>
      <c r="H35" s="10">
        <v>2</v>
      </c>
      <c r="I35" s="11">
        <f t="shared" si="0"/>
        <v>17</v>
      </c>
      <c r="J35" s="10">
        <v>1</v>
      </c>
      <c r="K35" s="10">
        <v>1</v>
      </c>
      <c r="L35" s="19">
        <v>430.14</v>
      </c>
      <c r="M35" s="21">
        <v>68</v>
      </c>
      <c r="N35" s="12">
        <v>46104</v>
      </c>
      <c r="O35" s="30" t="s">
        <v>47</v>
      </c>
    </row>
    <row r="36" spans="1:15" s="26" customFormat="1" ht="24.6" customHeight="1">
      <c r="A36" s="22">
        <v>34</v>
      </c>
      <c r="B36" s="11" t="s">
        <v>51</v>
      </c>
      <c r="C36" s="13" t="s">
        <v>210</v>
      </c>
      <c r="D36" s="8">
        <v>230.56</v>
      </c>
      <c r="E36" s="8" t="s">
        <v>53</v>
      </c>
      <c r="F36" s="9" t="s">
        <v>53</v>
      </c>
      <c r="G36" s="10">
        <v>34</v>
      </c>
      <c r="H36" s="10">
        <v>2</v>
      </c>
      <c r="I36" s="11">
        <f t="shared" si="0"/>
        <v>17</v>
      </c>
      <c r="J36" s="10">
        <v>1</v>
      </c>
      <c r="K36" s="10">
        <v>1</v>
      </c>
      <c r="L36" s="19">
        <v>412.56</v>
      </c>
      <c r="M36" s="21">
        <v>64</v>
      </c>
      <c r="N36" s="12">
        <v>46104</v>
      </c>
      <c r="O36" s="30" t="s">
        <v>47</v>
      </c>
    </row>
    <row r="37" spans="1:15" s="26" customFormat="1" ht="24.9" customHeight="1">
      <c r="A37" s="22">
        <v>35</v>
      </c>
      <c r="B37" s="11" t="s">
        <v>51</v>
      </c>
      <c r="C37" s="13" t="s">
        <v>211</v>
      </c>
      <c r="D37" s="8">
        <v>186.4</v>
      </c>
      <c r="E37" s="8" t="s">
        <v>53</v>
      </c>
      <c r="F37" s="9" t="s">
        <v>53</v>
      </c>
      <c r="G37" s="10">
        <v>30</v>
      </c>
      <c r="H37" s="10">
        <v>3</v>
      </c>
      <c r="I37" s="11">
        <f t="shared" si="0"/>
        <v>10</v>
      </c>
      <c r="J37" s="10">
        <v>2</v>
      </c>
      <c r="K37" s="10">
        <v>1</v>
      </c>
      <c r="L37" s="19">
        <v>330.9</v>
      </c>
      <c r="M37" s="21">
        <v>53</v>
      </c>
      <c r="N37" s="12">
        <v>46104</v>
      </c>
      <c r="O37" s="30" t="s">
        <v>47</v>
      </c>
    </row>
    <row r="38" spans="1:15" ht="24.9" customHeight="1">
      <c r="A38" s="22">
        <v>36</v>
      </c>
      <c r="B38" s="22">
        <v>24</v>
      </c>
      <c r="C38" s="53" t="s">
        <v>158</v>
      </c>
      <c r="D38" s="19">
        <v>186</v>
      </c>
      <c r="E38" s="19">
        <v>503.2</v>
      </c>
      <c r="F38" s="20">
        <f>(D38-E38)/E38</f>
        <v>-0.63036565977742443</v>
      </c>
      <c r="G38" s="21">
        <v>36</v>
      </c>
      <c r="H38" s="21">
        <v>2</v>
      </c>
      <c r="I38" s="22">
        <f t="shared" si="0"/>
        <v>18</v>
      </c>
      <c r="J38" s="21">
        <v>2</v>
      </c>
      <c r="K38" s="21">
        <v>4</v>
      </c>
      <c r="L38" s="19">
        <v>21037.040000000001</v>
      </c>
      <c r="M38" s="21">
        <v>3007</v>
      </c>
      <c r="N38" s="23">
        <v>46080</v>
      </c>
      <c r="O38" s="29" t="s">
        <v>44</v>
      </c>
    </row>
    <row r="39" spans="1:15" ht="24.9" customHeight="1">
      <c r="A39" s="22">
        <v>37</v>
      </c>
      <c r="B39" s="11" t="s">
        <v>51</v>
      </c>
      <c r="C39" s="13" t="s">
        <v>199</v>
      </c>
      <c r="D39" s="8">
        <v>139.5</v>
      </c>
      <c r="E39" s="8" t="s">
        <v>53</v>
      </c>
      <c r="F39" s="9" t="s">
        <v>53</v>
      </c>
      <c r="G39" s="10">
        <v>24</v>
      </c>
      <c r="H39" s="10">
        <v>4</v>
      </c>
      <c r="I39" s="11">
        <f t="shared" si="0"/>
        <v>6</v>
      </c>
      <c r="J39" s="10">
        <v>4</v>
      </c>
      <c r="K39" s="10">
        <v>1</v>
      </c>
      <c r="L39" s="19">
        <v>222.8</v>
      </c>
      <c r="M39" s="21">
        <v>38</v>
      </c>
      <c r="N39" s="12">
        <v>46104</v>
      </c>
      <c r="O39" s="30" t="s">
        <v>47</v>
      </c>
    </row>
    <row r="40" spans="1:15" ht="24.9" customHeight="1">
      <c r="A40" s="22">
        <v>38</v>
      </c>
      <c r="B40" s="11" t="s">
        <v>53</v>
      </c>
      <c r="C40" s="13" t="s">
        <v>117</v>
      </c>
      <c r="D40" s="8">
        <v>130</v>
      </c>
      <c r="E40" s="8" t="s">
        <v>53</v>
      </c>
      <c r="F40" s="9" t="s">
        <v>53</v>
      </c>
      <c r="G40" s="10">
        <v>20</v>
      </c>
      <c r="H40" s="10">
        <v>1</v>
      </c>
      <c r="I40" s="11">
        <f t="shared" si="0"/>
        <v>20</v>
      </c>
      <c r="J40" s="10">
        <v>1</v>
      </c>
      <c r="K40" s="10" t="s">
        <v>53</v>
      </c>
      <c r="L40" s="19">
        <v>9885.4800000000014</v>
      </c>
      <c r="M40" s="21">
        <v>1444</v>
      </c>
      <c r="N40" s="12">
        <v>46059</v>
      </c>
      <c r="O40" s="30" t="s">
        <v>49</v>
      </c>
    </row>
    <row r="41" spans="1:15" ht="24.9" customHeight="1">
      <c r="A41" s="22">
        <v>39</v>
      </c>
      <c r="B41" s="22">
        <v>14</v>
      </c>
      <c r="C41" s="53" t="s">
        <v>118</v>
      </c>
      <c r="D41" s="19">
        <v>101</v>
      </c>
      <c r="E41" s="19">
        <v>2135.2399999999998</v>
      </c>
      <c r="F41" s="20">
        <f>(D41-E41)/E41</f>
        <v>-0.95269852569266222</v>
      </c>
      <c r="G41" s="21">
        <v>18</v>
      </c>
      <c r="H41" s="21">
        <v>1</v>
      </c>
      <c r="I41" s="22">
        <f t="shared" si="0"/>
        <v>18</v>
      </c>
      <c r="J41" s="21">
        <v>1</v>
      </c>
      <c r="K41" s="20" t="s">
        <v>53</v>
      </c>
      <c r="L41" s="19">
        <v>85754.05</v>
      </c>
      <c r="M41" s="21">
        <v>12487</v>
      </c>
      <c r="N41" s="23">
        <v>45765</v>
      </c>
      <c r="O41" s="29" t="s">
        <v>60</v>
      </c>
    </row>
    <row r="42" spans="1:15" ht="24.9" customHeight="1">
      <c r="A42" s="22">
        <v>40</v>
      </c>
      <c r="B42" s="22" t="s">
        <v>53</v>
      </c>
      <c r="C42" s="53" t="s">
        <v>103</v>
      </c>
      <c r="D42" s="19">
        <v>94.53</v>
      </c>
      <c r="E42" s="19" t="s">
        <v>53</v>
      </c>
      <c r="F42" s="20" t="s">
        <v>53</v>
      </c>
      <c r="G42" s="21">
        <v>26</v>
      </c>
      <c r="H42" s="21">
        <v>1</v>
      </c>
      <c r="I42" s="22">
        <f t="shared" si="0"/>
        <v>26</v>
      </c>
      <c r="J42" s="21">
        <v>1</v>
      </c>
      <c r="K42" s="21" t="s">
        <v>53</v>
      </c>
      <c r="L42" s="19">
        <v>88907.85</v>
      </c>
      <c r="M42" s="21">
        <v>18390</v>
      </c>
      <c r="N42" s="23">
        <v>44855</v>
      </c>
      <c r="O42" s="29" t="s">
        <v>44</v>
      </c>
    </row>
    <row r="43" spans="1:15" ht="24.9" customHeight="1">
      <c r="A43" s="22">
        <v>41</v>
      </c>
      <c r="B43" s="22">
        <v>25</v>
      </c>
      <c r="C43" s="53" t="s">
        <v>133</v>
      </c>
      <c r="D43" s="19">
        <v>90</v>
      </c>
      <c r="E43" s="19">
        <v>435.3</v>
      </c>
      <c r="F43" s="20">
        <f>(D43-E43)/E43</f>
        <v>-0.7932460372157133</v>
      </c>
      <c r="G43" s="21">
        <v>18</v>
      </c>
      <c r="H43" s="21">
        <v>2</v>
      </c>
      <c r="I43" s="22">
        <f t="shared" si="0"/>
        <v>9</v>
      </c>
      <c r="J43" s="21">
        <v>2</v>
      </c>
      <c r="K43" s="21">
        <v>6</v>
      </c>
      <c r="L43" s="19">
        <v>72833.350000000006</v>
      </c>
      <c r="M43" s="21">
        <v>12552</v>
      </c>
      <c r="N43" s="23">
        <v>46066</v>
      </c>
      <c r="O43" s="29" t="s">
        <v>49</v>
      </c>
    </row>
    <row r="44" spans="1:15" ht="24.9" customHeight="1">
      <c r="A44" s="22">
        <v>42</v>
      </c>
      <c r="B44" s="22">
        <v>26</v>
      </c>
      <c r="C44" s="18" t="s">
        <v>16</v>
      </c>
      <c r="D44" s="19">
        <v>81.5</v>
      </c>
      <c r="E44" s="19">
        <v>365</v>
      </c>
      <c r="F44" s="20">
        <f>(D44-E44)/E44</f>
        <v>-0.77671232876712326</v>
      </c>
      <c r="G44" s="21">
        <v>9</v>
      </c>
      <c r="H44" s="21">
        <v>1</v>
      </c>
      <c r="I44" s="22">
        <f t="shared" si="0"/>
        <v>9</v>
      </c>
      <c r="J44" s="21">
        <v>1</v>
      </c>
      <c r="K44" s="21">
        <v>14</v>
      </c>
      <c r="L44" s="19">
        <v>2035662.44</v>
      </c>
      <c r="M44" s="21">
        <v>224063</v>
      </c>
      <c r="N44" s="23">
        <v>46010</v>
      </c>
      <c r="O44" s="29" t="s">
        <v>40</v>
      </c>
    </row>
    <row r="45" spans="1:15" ht="24.9" customHeight="1">
      <c r="A45" s="22">
        <v>43</v>
      </c>
      <c r="B45" s="11" t="s">
        <v>51</v>
      </c>
      <c r="C45" s="13" t="s">
        <v>203</v>
      </c>
      <c r="D45" s="8">
        <v>79.959999999999994</v>
      </c>
      <c r="E45" s="8" t="s">
        <v>53</v>
      </c>
      <c r="F45" s="9" t="s">
        <v>53</v>
      </c>
      <c r="G45" s="10">
        <v>10</v>
      </c>
      <c r="H45" s="10">
        <v>1</v>
      </c>
      <c r="I45" s="11">
        <f t="shared" si="0"/>
        <v>10</v>
      </c>
      <c r="J45" s="10">
        <v>1</v>
      </c>
      <c r="K45" s="10">
        <v>1</v>
      </c>
      <c r="L45" s="19">
        <v>171.46</v>
      </c>
      <c r="M45" s="21">
        <v>27</v>
      </c>
      <c r="N45" s="12">
        <v>46104</v>
      </c>
      <c r="O45" s="30" t="s">
        <v>47</v>
      </c>
    </row>
    <row r="46" spans="1:15" ht="24.9" customHeight="1">
      <c r="A46" s="22">
        <v>44</v>
      </c>
      <c r="B46" s="22">
        <v>17</v>
      </c>
      <c r="C46" s="18" t="s">
        <v>17</v>
      </c>
      <c r="D46" s="19">
        <v>67.2</v>
      </c>
      <c r="E46" s="19">
        <v>1618.76</v>
      </c>
      <c r="F46" s="20">
        <f>(D46-E46)/E46</f>
        <v>-0.95848674293903968</v>
      </c>
      <c r="G46" s="21">
        <v>10</v>
      </c>
      <c r="H46" s="21">
        <v>4</v>
      </c>
      <c r="I46" s="22">
        <f t="shared" si="0"/>
        <v>2.5</v>
      </c>
      <c r="J46" s="21">
        <v>1</v>
      </c>
      <c r="K46" s="21">
        <v>17</v>
      </c>
      <c r="L46" s="19">
        <v>1275150.67</v>
      </c>
      <c r="M46" s="21">
        <v>202853</v>
      </c>
      <c r="N46" s="23">
        <v>45989</v>
      </c>
      <c r="O46" s="29" t="s">
        <v>40</v>
      </c>
    </row>
    <row r="47" spans="1:15" ht="24.9" customHeight="1">
      <c r="A47" s="22">
        <v>45</v>
      </c>
      <c r="B47" s="11" t="s">
        <v>53</v>
      </c>
      <c r="C47" s="13" t="s">
        <v>37</v>
      </c>
      <c r="D47" s="8">
        <v>65</v>
      </c>
      <c r="E47" s="8" t="s">
        <v>53</v>
      </c>
      <c r="F47" s="9" t="s">
        <v>53</v>
      </c>
      <c r="G47" s="10">
        <v>13</v>
      </c>
      <c r="H47" s="10" t="s">
        <v>53</v>
      </c>
      <c r="I47" s="11" t="s">
        <v>53</v>
      </c>
      <c r="J47" s="10">
        <v>1</v>
      </c>
      <c r="K47" s="10" t="s">
        <v>53</v>
      </c>
      <c r="L47" s="19">
        <v>113990</v>
      </c>
      <c r="M47" s="21">
        <v>21481</v>
      </c>
      <c r="N47" s="12">
        <v>45954</v>
      </c>
      <c r="O47" s="30" t="s">
        <v>46</v>
      </c>
    </row>
    <row r="48" spans="1:15" ht="24.9" customHeight="1">
      <c r="A48" s="22">
        <v>46</v>
      </c>
      <c r="B48" s="11" t="s">
        <v>51</v>
      </c>
      <c r="C48" s="13" t="s">
        <v>194</v>
      </c>
      <c r="D48" s="8">
        <v>63.57</v>
      </c>
      <c r="E48" s="8" t="s">
        <v>53</v>
      </c>
      <c r="F48" s="9" t="s">
        <v>53</v>
      </c>
      <c r="G48" s="10">
        <v>12</v>
      </c>
      <c r="H48" s="10">
        <v>3</v>
      </c>
      <c r="I48" s="11">
        <f>G48/H48</f>
        <v>4</v>
      </c>
      <c r="J48" s="10">
        <v>2</v>
      </c>
      <c r="K48" s="10">
        <v>1</v>
      </c>
      <c r="L48" s="19">
        <v>63.57</v>
      </c>
      <c r="M48" s="21">
        <v>12</v>
      </c>
      <c r="N48" s="12">
        <v>46104</v>
      </c>
      <c r="O48" s="30" t="s">
        <v>47</v>
      </c>
    </row>
    <row r="49" spans="1:15" ht="24.9" customHeight="1">
      <c r="A49" s="22">
        <v>47</v>
      </c>
      <c r="B49" s="22" t="s">
        <v>53</v>
      </c>
      <c r="C49" s="53" t="s">
        <v>169</v>
      </c>
      <c r="D49" s="19">
        <v>58.26</v>
      </c>
      <c r="E49" s="19" t="s">
        <v>53</v>
      </c>
      <c r="F49" s="20" t="s">
        <v>53</v>
      </c>
      <c r="G49" s="21">
        <v>14</v>
      </c>
      <c r="H49" s="21">
        <v>1</v>
      </c>
      <c r="I49" s="22">
        <f>G49/H49</f>
        <v>14</v>
      </c>
      <c r="J49" s="21">
        <v>1</v>
      </c>
      <c r="K49" s="21" t="s">
        <v>53</v>
      </c>
      <c r="L49" s="19">
        <v>2730.13</v>
      </c>
      <c r="M49" s="21">
        <v>439</v>
      </c>
      <c r="N49" s="23">
        <v>46080</v>
      </c>
      <c r="O49" s="29" t="s">
        <v>215</v>
      </c>
    </row>
    <row r="50" spans="1:15" ht="24.9" customHeight="1">
      <c r="A50" s="22">
        <v>48</v>
      </c>
      <c r="B50" s="11" t="s">
        <v>51</v>
      </c>
      <c r="C50" s="13" t="s">
        <v>206</v>
      </c>
      <c r="D50" s="8">
        <v>57.86</v>
      </c>
      <c r="E50" s="8" t="s">
        <v>53</v>
      </c>
      <c r="F50" s="9" t="s">
        <v>53</v>
      </c>
      <c r="G50" s="10">
        <v>8</v>
      </c>
      <c r="H50" s="10">
        <v>3</v>
      </c>
      <c r="I50" s="11">
        <f>G50/H50</f>
        <v>2.6666666666666665</v>
      </c>
      <c r="J50" s="10">
        <v>1</v>
      </c>
      <c r="K50" s="10">
        <v>1</v>
      </c>
      <c r="L50" s="19">
        <v>190.86</v>
      </c>
      <c r="M50" s="21">
        <v>35</v>
      </c>
      <c r="N50" s="12">
        <v>46104</v>
      </c>
      <c r="O50" s="30" t="s">
        <v>47</v>
      </c>
    </row>
    <row r="51" spans="1:15" ht="24.9" customHeight="1">
      <c r="A51" s="22">
        <v>49</v>
      </c>
      <c r="B51" s="11" t="s">
        <v>51</v>
      </c>
      <c r="C51" s="13" t="s">
        <v>205</v>
      </c>
      <c r="D51" s="8">
        <v>43.1</v>
      </c>
      <c r="E51" s="8" t="s">
        <v>53</v>
      </c>
      <c r="F51" s="9" t="s">
        <v>53</v>
      </c>
      <c r="G51" s="10">
        <v>6</v>
      </c>
      <c r="H51" s="10">
        <v>2</v>
      </c>
      <c r="I51" s="11">
        <f>G51/H51</f>
        <v>3</v>
      </c>
      <c r="J51" s="10">
        <v>1</v>
      </c>
      <c r="K51" s="10">
        <v>1</v>
      </c>
      <c r="L51" s="19">
        <v>142.6</v>
      </c>
      <c r="M51" s="21">
        <v>21</v>
      </c>
      <c r="N51" s="12">
        <v>46104</v>
      </c>
      <c r="O51" s="30" t="s">
        <v>47</v>
      </c>
    </row>
    <row r="52" spans="1:15" ht="24.9" customHeight="1">
      <c r="A52" s="22">
        <v>50</v>
      </c>
      <c r="B52" s="22" t="s">
        <v>53</v>
      </c>
      <c r="C52" s="53" t="s">
        <v>139</v>
      </c>
      <c r="D52" s="19">
        <v>34.799999999999997</v>
      </c>
      <c r="E52" s="19" t="s">
        <v>53</v>
      </c>
      <c r="F52" s="20" t="s">
        <v>53</v>
      </c>
      <c r="G52" s="21">
        <v>7</v>
      </c>
      <c r="H52" s="21">
        <v>1</v>
      </c>
      <c r="I52" s="22">
        <v>7</v>
      </c>
      <c r="J52" s="21">
        <v>1</v>
      </c>
      <c r="K52" s="21" t="s">
        <v>53</v>
      </c>
      <c r="L52" s="19">
        <v>191826.7</v>
      </c>
      <c r="M52" s="21">
        <v>42313</v>
      </c>
      <c r="N52" s="23">
        <v>43070</v>
      </c>
      <c r="O52" s="29" t="s">
        <v>44</v>
      </c>
    </row>
    <row r="53" spans="1:15" ht="24.9" customHeight="1">
      <c r="A53" s="22">
        <v>51</v>
      </c>
      <c r="B53" s="11" t="s">
        <v>51</v>
      </c>
      <c r="C53" s="13" t="s">
        <v>202</v>
      </c>
      <c r="D53" s="8">
        <v>30</v>
      </c>
      <c r="E53" s="8" t="s">
        <v>53</v>
      </c>
      <c r="F53" s="9" t="s">
        <v>53</v>
      </c>
      <c r="G53" s="10">
        <v>5</v>
      </c>
      <c r="H53" s="10">
        <v>2</v>
      </c>
      <c r="I53" s="11">
        <f>G53/H53</f>
        <v>2.5</v>
      </c>
      <c r="J53" s="10">
        <v>2</v>
      </c>
      <c r="K53" s="10">
        <v>1</v>
      </c>
      <c r="L53" s="19">
        <v>154.05000000000001</v>
      </c>
      <c r="M53" s="21">
        <v>31</v>
      </c>
      <c r="N53" s="12">
        <v>46104</v>
      </c>
      <c r="O53" s="30" t="s">
        <v>47</v>
      </c>
    </row>
    <row r="54" spans="1:15" ht="24.6" customHeight="1">
      <c r="A54" s="22">
        <v>52</v>
      </c>
      <c r="B54" s="11" t="s">
        <v>51</v>
      </c>
      <c r="C54" s="13" t="s">
        <v>201</v>
      </c>
      <c r="D54" s="8">
        <v>22.8</v>
      </c>
      <c r="E54" s="8" t="s">
        <v>53</v>
      </c>
      <c r="F54" s="9" t="s">
        <v>53</v>
      </c>
      <c r="G54" s="10">
        <v>3</v>
      </c>
      <c r="H54" s="10">
        <v>1</v>
      </c>
      <c r="I54" s="11">
        <f>G54/H54</f>
        <v>3</v>
      </c>
      <c r="J54" s="10">
        <v>1</v>
      </c>
      <c r="K54" s="10">
        <v>1</v>
      </c>
      <c r="L54" s="19">
        <v>103.2</v>
      </c>
      <c r="M54" s="21">
        <v>18</v>
      </c>
      <c r="N54" s="12">
        <v>46104</v>
      </c>
      <c r="O54" s="30" t="s">
        <v>47</v>
      </c>
    </row>
    <row r="55" spans="1:15" ht="24.6" customHeight="1">
      <c r="A55" s="22">
        <v>53</v>
      </c>
      <c r="B55" s="11" t="s">
        <v>51</v>
      </c>
      <c r="C55" s="13" t="s">
        <v>191</v>
      </c>
      <c r="D55" s="8">
        <v>22.5</v>
      </c>
      <c r="E55" s="8" t="s">
        <v>53</v>
      </c>
      <c r="F55" s="9" t="s">
        <v>53</v>
      </c>
      <c r="G55" s="10">
        <v>3</v>
      </c>
      <c r="H55" s="10">
        <v>2</v>
      </c>
      <c r="I55" s="11">
        <f>G55/H55</f>
        <v>1.5</v>
      </c>
      <c r="J55" s="10">
        <v>1</v>
      </c>
      <c r="K55" s="10">
        <v>1</v>
      </c>
      <c r="L55" s="8">
        <v>22.5</v>
      </c>
      <c r="M55" s="10">
        <v>3</v>
      </c>
      <c r="N55" s="12">
        <v>46101</v>
      </c>
      <c r="O55" s="30" t="s">
        <v>192</v>
      </c>
    </row>
    <row r="56" spans="1:15" ht="24.9" customHeight="1">
      <c r="A56" s="22">
        <v>54</v>
      </c>
      <c r="B56" s="22" t="s">
        <v>53</v>
      </c>
      <c r="C56" s="53" t="s">
        <v>143</v>
      </c>
      <c r="D56" s="19">
        <v>16.2</v>
      </c>
      <c r="E56" s="19" t="s">
        <v>53</v>
      </c>
      <c r="F56" s="20" t="s">
        <v>53</v>
      </c>
      <c r="G56" s="21">
        <v>3</v>
      </c>
      <c r="H56" s="21">
        <v>1</v>
      </c>
      <c r="I56" s="22">
        <v>3</v>
      </c>
      <c r="J56" s="21">
        <v>1</v>
      </c>
      <c r="K56" s="21" t="s">
        <v>53</v>
      </c>
      <c r="L56" s="19">
        <v>67681.919999999998</v>
      </c>
      <c r="M56" s="21">
        <v>13847</v>
      </c>
      <c r="N56" s="23">
        <v>45373</v>
      </c>
      <c r="O56" s="29" t="s">
        <v>44</v>
      </c>
    </row>
    <row r="57" spans="1:15" ht="24.9" customHeight="1">
      <c r="A57" s="22">
        <v>55</v>
      </c>
      <c r="B57" s="22">
        <v>32</v>
      </c>
      <c r="C57" s="53" t="s">
        <v>78</v>
      </c>
      <c r="D57" s="27">
        <v>13</v>
      </c>
      <c r="E57" s="19">
        <v>49</v>
      </c>
      <c r="F57" s="20">
        <f>(D57-E57)/E57</f>
        <v>-0.73469387755102045</v>
      </c>
      <c r="G57" s="28">
        <v>4</v>
      </c>
      <c r="H57" s="28">
        <v>2</v>
      </c>
      <c r="I57" s="22">
        <f>G57/H57</f>
        <v>2</v>
      </c>
      <c r="J57" s="21">
        <v>1</v>
      </c>
      <c r="K57" s="21">
        <v>10</v>
      </c>
      <c r="L57" s="27">
        <v>150479.6</v>
      </c>
      <c r="M57" s="28">
        <v>20825</v>
      </c>
      <c r="N57" s="23">
        <v>46038</v>
      </c>
      <c r="O57" s="29" t="s">
        <v>47</v>
      </c>
    </row>
    <row r="58" spans="1:15" ht="24.9" customHeight="1">
      <c r="A58" s="22">
        <v>56</v>
      </c>
      <c r="B58" s="11" t="s">
        <v>51</v>
      </c>
      <c r="C58" s="13" t="s">
        <v>200</v>
      </c>
      <c r="D58" s="8">
        <v>12.5</v>
      </c>
      <c r="E58" s="8" t="s">
        <v>53</v>
      </c>
      <c r="F58" s="9" t="s">
        <v>53</v>
      </c>
      <c r="G58" s="10">
        <v>3</v>
      </c>
      <c r="H58" s="10">
        <v>1</v>
      </c>
      <c r="I58" s="11">
        <f>G58/H58</f>
        <v>3</v>
      </c>
      <c r="J58" s="10">
        <v>1</v>
      </c>
      <c r="K58" s="10">
        <v>1</v>
      </c>
      <c r="L58" s="19">
        <v>116.5</v>
      </c>
      <c r="M58" s="21">
        <v>21</v>
      </c>
      <c r="N58" s="12">
        <v>46104</v>
      </c>
      <c r="O58" s="30" t="s">
        <v>47</v>
      </c>
    </row>
    <row r="59" spans="1:15" ht="24.9" customHeight="1">
      <c r="A59" s="22">
        <v>57</v>
      </c>
      <c r="B59" s="11" t="s">
        <v>51</v>
      </c>
      <c r="C59" s="13" t="s">
        <v>208</v>
      </c>
      <c r="D59" s="8">
        <v>10.199999999999999</v>
      </c>
      <c r="E59" s="8" t="s">
        <v>53</v>
      </c>
      <c r="F59" s="9" t="s">
        <v>53</v>
      </c>
      <c r="G59" s="10">
        <v>4</v>
      </c>
      <c r="H59" s="10">
        <v>1</v>
      </c>
      <c r="I59" s="11">
        <f>G59/H59</f>
        <v>4</v>
      </c>
      <c r="J59" s="10">
        <v>1</v>
      </c>
      <c r="K59" s="10">
        <v>1</v>
      </c>
      <c r="L59" s="19">
        <v>10.199999999999999</v>
      </c>
      <c r="M59" s="21">
        <v>4</v>
      </c>
      <c r="N59" s="12">
        <v>46104</v>
      </c>
      <c r="O59" s="30" t="s">
        <v>47</v>
      </c>
    </row>
    <row r="60" spans="1:15" s="26" customFormat="1" ht="24.9" customHeight="1">
      <c r="A60" s="22">
        <v>58</v>
      </c>
      <c r="B60" s="22">
        <v>35</v>
      </c>
      <c r="C60" s="53" t="s">
        <v>171</v>
      </c>
      <c r="D60" s="19">
        <v>8</v>
      </c>
      <c r="E60" s="19">
        <v>9</v>
      </c>
      <c r="F60" s="20">
        <f>(D60-E60)/E60</f>
        <v>-0.1111111111111111</v>
      </c>
      <c r="G60" s="21">
        <v>3</v>
      </c>
      <c r="H60" s="21">
        <v>1</v>
      </c>
      <c r="I60" s="22">
        <f>G60/H60</f>
        <v>3</v>
      </c>
      <c r="J60" s="21">
        <v>1</v>
      </c>
      <c r="K60" s="21">
        <v>4</v>
      </c>
      <c r="L60" s="19">
        <v>1156.57</v>
      </c>
      <c r="M60" s="21">
        <v>195</v>
      </c>
      <c r="N60" s="23">
        <v>46080</v>
      </c>
      <c r="O60" s="29" t="s">
        <v>49</v>
      </c>
    </row>
    <row r="61" spans="1:15" s="26" customFormat="1" ht="24.9" customHeight="1">
      <c r="A61" s="22">
        <v>59</v>
      </c>
      <c r="B61" s="11" t="s">
        <v>51</v>
      </c>
      <c r="C61" s="13" t="s">
        <v>204</v>
      </c>
      <c r="D61" s="8">
        <v>7.5</v>
      </c>
      <c r="E61" s="8" t="s">
        <v>53</v>
      </c>
      <c r="F61" s="9" t="s">
        <v>53</v>
      </c>
      <c r="G61" s="10">
        <v>1</v>
      </c>
      <c r="H61" s="10">
        <v>1</v>
      </c>
      <c r="I61" s="11">
        <f>G61/H61</f>
        <v>1</v>
      </c>
      <c r="J61" s="10">
        <v>1</v>
      </c>
      <c r="K61" s="10">
        <v>1</v>
      </c>
      <c r="L61" s="19">
        <v>7.5</v>
      </c>
      <c r="M61" s="21">
        <v>1</v>
      </c>
      <c r="N61" s="12">
        <v>46104</v>
      </c>
      <c r="O61" s="30" t="s">
        <v>47</v>
      </c>
    </row>
    <row r="62" spans="1:15" ht="24.9" customHeight="1">
      <c r="A62" s="55"/>
      <c r="B62" s="34"/>
      <c r="C62" s="35" t="s">
        <v>217</v>
      </c>
      <c r="D62" s="36">
        <f>SUBTOTAL(109,Table13245678910111213[Pajamos 
(GBO)])</f>
        <v>361062.66000000009</v>
      </c>
      <c r="E62" s="37" t="s">
        <v>189</v>
      </c>
      <c r="F62" s="38">
        <f>(D62-E62)/E62</f>
        <v>0.32212829376180951</v>
      </c>
      <c r="G62" s="39">
        <f>SUBTOTAL(109,Table13245678910111213[Žiūrovų sk. 
(ADM)])</f>
        <v>48966</v>
      </c>
      <c r="H62" s="40"/>
      <c r="I62" s="41"/>
      <c r="J62" s="40"/>
      <c r="K62" s="40"/>
      <c r="L62" s="47"/>
      <c r="M62" s="40"/>
      <c r="N62" s="42"/>
      <c r="O62" s="50" t="s">
        <v>15</v>
      </c>
    </row>
    <row r="63" spans="1:15">
      <c r="F63" s="3"/>
      <c r="L63" s="2"/>
    </row>
    <row r="64" spans="1:15">
      <c r="F64" s="3"/>
      <c r="L64" s="2"/>
    </row>
    <row r="65" spans="1:19">
      <c r="F65" s="3"/>
      <c r="L65" s="2"/>
    </row>
    <row r="66" spans="1:19">
      <c r="F66" s="3"/>
      <c r="L66" s="2"/>
    </row>
    <row r="67" spans="1:19">
      <c r="F67" s="3"/>
      <c r="L67" s="2"/>
    </row>
    <row r="68" spans="1:19">
      <c r="F68" s="3"/>
      <c r="L68" s="2"/>
    </row>
    <row r="69" spans="1:19">
      <c r="F69" s="3"/>
      <c r="L69" s="2"/>
    </row>
    <row r="70" spans="1:19">
      <c r="F70" s="3"/>
      <c r="L70" s="2"/>
    </row>
    <row r="71" spans="1:19">
      <c r="F71" s="3"/>
      <c r="L71" s="2"/>
    </row>
    <row r="72" spans="1:19" s="46" customFormat="1">
      <c r="A72" s="56"/>
      <c r="B72" s="1"/>
      <c r="C72" s="1"/>
      <c r="D72" s="44"/>
      <c r="E72" s="44"/>
      <c r="F72" s="3"/>
      <c r="I72" s="1"/>
      <c r="L72" s="2"/>
      <c r="N72" s="49"/>
      <c r="O72" s="51"/>
      <c r="P72" s="1"/>
      <c r="Q72" s="1"/>
      <c r="R72" s="1"/>
      <c r="S72" s="1"/>
    </row>
    <row r="73" spans="1:19" s="46" customFormat="1">
      <c r="A73" s="56"/>
      <c r="B73" s="1"/>
      <c r="C73" s="1"/>
      <c r="D73" s="44"/>
      <c r="E73" s="44"/>
      <c r="F73" s="3"/>
      <c r="I73" s="1"/>
      <c r="L73" s="2"/>
      <c r="N73" s="49"/>
      <c r="O73" s="51"/>
      <c r="P73" s="1"/>
      <c r="Q73" s="1"/>
      <c r="R73" s="1"/>
      <c r="S73" s="1"/>
    </row>
    <row r="74" spans="1:19" s="46" customFormat="1">
      <c r="A74" s="56"/>
      <c r="B74" s="1"/>
      <c r="C74" s="1"/>
      <c r="D74" s="44"/>
      <c r="E74" s="44"/>
      <c r="F74" s="3"/>
      <c r="I74" s="1"/>
      <c r="L74" s="2"/>
      <c r="N74" s="49"/>
      <c r="O74" s="51"/>
      <c r="P74" s="1"/>
      <c r="Q74" s="1"/>
      <c r="R74" s="1"/>
      <c r="S74" s="1"/>
    </row>
    <row r="75" spans="1:19" s="46" customFormat="1">
      <c r="A75" s="56"/>
      <c r="B75" s="1"/>
      <c r="C75" s="1"/>
      <c r="D75" s="44"/>
      <c r="E75" s="44"/>
      <c r="F75" s="3"/>
      <c r="I75" s="1"/>
      <c r="L75" s="2"/>
      <c r="N75" s="49"/>
      <c r="O75" s="51"/>
      <c r="P75" s="1"/>
      <c r="Q75" s="1"/>
      <c r="R75" s="1"/>
      <c r="S75" s="1"/>
    </row>
    <row r="76" spans="1:19" s="46" customFormat="1">
      <c r="A76" s="56"/>
      <c r="B76" s="1"/>
      <c r="C76" s="1"/>
      <c r="D76" s="44"/>
      <c r="E76" s="44"/>
      <c r="F76" s="3"/>
      <c r="I76" s="1"/>
      <c r="L76" s="44"/>
      <c r="N76" s="49"/>
      <c r="O76" s="51"/>
      <c r="P76" s="1"/>
      <c r="Q76" s="1"/>
      <c r="R76" s="1"/>
      <c r="S76" s="1"/>
    </row>
    <row r="77" spans="1:19" s="46" customFormat="1">
      <c r="A77" s="56"/>
      <c r="B77" s="1"/>
      <c r="C77" s="1"/>
      <c r="D77" s="44"/>
      <c r="E77" s="44"/>
      <c r="F77" s="3"/>
      <c r="I77" s="1"/>
      <c r="L77" s="44"/>
      <c r="N77" s="49"/>
      <c r="O77" s="51"/>
      <c r="P77" s="1"/>
      <c r="Q77" s="1"/>
      <c r="R77" s="1"/>
      <c r="S77" s="1"/>
    </row>
    <row r="78" spans="1:19" s="46" customFormat="1">
      <c r="A78" s="56"/>
      <c r="B78" s="1"/>
      <c r="C78" s="1"/>
      <c r="D78" s="44"/>
      <c r="E78" s="44"/>
      <c r="F78" s="3"/>
      <c r="I78" s="1"/>
      <c r="L78" s="44"/>
      <c r="N78" s="49"/>
      <c r="O78" s="51"/>
      <c r="P78" s="1"/>
      <c r="Q78" s="1"/>
      <c r="R78" s="1"/>
      <c r="S78" s="1"/>
    </row>
    <row r="79" spans="1:19" s="46" customFormat="1">
      <c r="A79" s="56"/>
      <c r="B79" s="1"/>
      <c r="C79" s="1"/>
      <c r="D79" s="44"/>
      <c r="E79" s="44"/>
      <c r="F79" s="3"/>
      <c r="I79" s="1"/>
      <c r="L79" s="44"/>
      <c r="N79" s="49"/>
      <c r="O79" s="51"/>
      <c r="P79" s="1"/>
      <c r="Q79" s="1"/>
      <c r="R79" s="1"/>
      <c r="S79" s="1"/>
    </row>
    <row r="80" spans="1:19"/>
    <row r="81" spans="2:19"/>
    <row r="82" spans="2:19"/>
    <row r="83" spans="2:19"/>
    <row r="84" spans="2:19"/>
    <row r="85" spans="2:19"/>
    <row r="86" spans="2:19"/>
    <row r="87" spans="2:19"/>
    <row r="88" spans="2:19"/>
    <row r="89" spans="2:19" s="56" customFormat="1">
      <c r="B89" s="1"/>
      <c r="C89" s="1"/>
      <c r="D89" s="44"/>
      <c r="E89" s="44"/>
      <c r="F89" s="1"/>
      <c r="G89" s="46"/>
      <c r="H89" s="46"/>
      <c r="I89" s="1"/>
      <c r="J89" s="46"/>
      <c r="K89" s="46"/>
      <c r="L89" s="44"/>
      <c r="M89" s="46"/>
      <c r="N89" s="49"/>
      <c r="O89" s="51"/>
      <c r="P89" s="1"/>
      <c r="Q89" s="1"/>
      <c r="R89" s="1"/>
      <c r="S89" s="1"/>
    </row>
    <row r="90" spans="2:19" s="56" customFormat="1">
      <c r="B90" s="1"/>
      <c r="C90" s="1"/>
      <c r="D90" s="44"/>
      <c r="E90" s="44"/>
      <c r="F90" s="1"/>
      <c r="G90" s="46"/>
      <c r="H90" s="46"/>
      <c r="I90" s="1"/>
      <c r="J90" s="46"/>
      <c r="K90" s="46"/>
      <c r="L90" s="44"/>
      <c r="M90" s="46"/>
      <c r="N90" s="49"/>
      <c r="O90" s="51"/>
      <c r="P90" s="1"/>
      <c r="Q90" s="1"/>
      <c r="R90" s="1"/>
      <c r="S90" s="1"/>
    </row>
    <row r="91" spans="2:19" s="56" customFormat="1">
      <c r="B91" s="1"/>
      <c r="C91" s="1"/>
      <c r="D91" s="44"/>
      <c r="E91" s="44"/>
      <c r="F91" s="1"/>
      <c r="G91" s="46"/>
      <c r="H91" s="46"/>
      <c r="I91" s="1"/>
      <c r="J91" s="46"/>
      <c r="K91" s="46"/>
      <c r="L91" s="44"/>
      <c r="M91" s="46"/>
      <c r="N91" s="49"/>
      <c r="O91" s="51"/>
      <c r="P91" s="1"/>
      <c r="Q91" s="1"/>
      <c r="R91" s="1"/>
      <c r="S91" s="1"/>
    </row>
    <row r="92" spans="2:19" s="56" customFormat="1">
      <c r="B92" s="1"/>
      <c r="C92" s="1"/>
      <c r="D92" s="44"/>
      <c r="E92" s="44"/>
      <c r="F92" s="1"/>
      <c r="G92" s="46"/>
      <c r="H92" s="46"/>
      <c r="I92" s="1"/>
      <c r="J92" s="46"/>
      <c r="K92" s="46"/>
      <c r="L92" s="44"/>
      <c r="M92" s="46"/>
      <c r="N92" s="49"/>
      <c r="O92" s="51"/>
      <c r="P92" s="1"/>
      <c r="Q92" s="1"/>
      <c r="R92" s="1"/>
      <c r="S92" s="1"/>
    </row>
    <row r="93" spans="2:19" s="56" customFormat="1">
      <c r="B93" s="1"/>
      <c r="C93" s="1"/>
      <c r="D93" s="44"/>
      <c r="E93" s="44"/>
      <c r="F93" s="1"/>
      <c r="G93" s="46"/>
      <c r="H93" s="46"/>
      <c r="I93" s="1"/>
      <c r="J93" s="46"/>
      <c r="K93" s="46"/>
      <c r="L93" s="44"/>
      <c r="M93" s="46"/>
      <c r="N93" s="49"/>
      <c r="O93" s="51"/>
      <c r="P93" s="1"/>
      <c r="Q93" s="1"/>
      <c r="R93" s="1"/>
      <c r="S93" s="1"/>
    </row>
    <row r="94" spans="2:19" s="56" customFormat="1">
      <c r="B94" s="1"/>
      <c r="C94" s="1"/>
      <c r="D94" s="44"/>
      <c r="E94" s="44"/>
      <c r="F94" s="1"/>
      <c r="G94" s="46"/>
      <c r="H94" s="46"/>
      <c r="I94" s="1"/>
      <c r="J94" s="46"/>
      <c r="K94" s="46"/>
      <c r="L94" s="44"/>
      <c r="M94" s="46"/>
      <c r="N94" s="49"/>
      <c r="O94" s="51"/>
      <c r="P94" s="1"/>
      <c r="Q94" s="1"/>
      <c r="R94" s="1"/>
      <c r="S94" s="1"/>
    </row>
    <row r="95" spans="2:19" s="56" customFormat="1">
      <c r="B95" s="1"/>
      <c r="C95" s="1"/>
      <c r="D95" s="44"/>
      <c r="E95" s="44"/>
      <c r="F95" s="1"/>
      <c r="G95" s="46"/>
      <c r="H95" s="46"/>
      <c r="I95" s="1"/>
      <c r="J95" s="46"/>
      <c r="K95" s="46"/>
      <c r="L95" s="44"/>
      <c r="M95" s="46"/>
      <c r="N95" s="49"/>
      <c r="O95" s="51"/>
      <c r="P95" s="1"/>
      <c r="Q95" s="1"/>
      <c r="R95" s="1"/>
      <c r="S95" s="1"/>
    </row>
    <row r="96" spans="2:19" s="56" customFormat="1">
      <c r="B96" s="1"/>
      <c r="C96" s="1"/>
      <c r="D96" s="44"/>
      <c r="E96" s="44"/>
      <c r="F96" s="1"/>
      <c r="G96" s="46"/>
      <c r="H96" s="46"/>
      <c r="I96" s="1"/>
      <c r="J96" s="46"/>
      <c r="K96" s="46"/>
      <c r="L96" s="44"/>
      <c r="M96" s="46"/>
      <c r="N96" s="49"/>
      <c r="O96" s="51"/>
      <c r="P96" s="1"/>
      <c r="Q96" s="1"/>
      <c r="R96" s="1"/>
      <c r="S96" s="1"/>
    </row>
    <row r="97" spans="2:19" s="56" customFormat="1">
      <c r="B97" s="1"/>
      <c r="C97" s="1"/>
      <c r="D97" s="44"/>
      <c r="E97" s="44"/>
      <c r="F97" s="1"/>
      <c r="G97" s="46"/>
      <c r="H97" s="46"/>
      <c r="I97" s="1"/>
      <c r="J97" s="46"/>
      <c r="K97" s="46"/>
      <c r="L97" s="44"/>
      <c r="M97" s="46"/>
      <c r="N97" s="49"/>
      <c r="O97" s="51"/>
      <c r="P97" s="1"/>
      <c r="Q97" s="1"/>
      <c r="R97" s="1"/>
      <c r="S97" s="1"/>
    </row>
    <row r="98" spans="2:19" s="56" customFormat="1">
      <c r="B98" s="1"/>
      <c r="C98" s="1"/>
      <c r="D98" s="44"/>
      <c r="E98" s="44"/>
      <c r="F98" s="1"/>
      <c r="G98" s="46"/>
      <c r="H98" s="46"/>
      <c r="I98" s="1"/>
      <c r="J98" s="46"/>
      <c r="K98" s="46"/>
      <c r="L98" s="44"/>
      <c r="M98" s="46"/>
      <c r="N98" s="49"/>
      <c r="O98" s="51"/>
      <c r="P98" s="1"/>
      <c r="Q98" s="1"/>
      <c r="R98" s="1"/>
      <c r="S98" s="1"/>
    </row>
    <row r="99" spans="2:19" s="56" customFormat="1">
      <c r="B99" s="1"/>
      <c r="C99" s="1"/>
      <c r="D99" s="44"/>
      <c r="E99" s="44"/>
      <c r="F99" s="1"/>
      <c r="G99" s="46"/>
      <c r="H99" s="46"/>
      <c r="I99" s="1"/>
      <c r="J99" s="46"/>
      <c r="K99" s="46"/>
      <c r="L99" s="44"/>
      <c r="M99" s="46"/>
      <c r="N99" s="49"/>
      <c r="O99" s="51"/>
      <c r="P99" s="1"/>
      <c r="Q99" s="1"/>
      <c r="R99" s="1"/>
      <c r="S99" s="1"/>
    </row>
    <row r="100" spans="2:19" s="56" customFormat="1">
      <c r="B100" s="1"/>
      <c r="C100" s="1"/>
      <c r="D100" s="44"/>
      <c r="E100" s="44"/>
      <c r="F100" s="1"/>
      <c r="G100" s="46"/>
      <c r="H100" s="46"/>
      <c r="I100" s="1"/>
      <c r="J100" s="46"/>
      <c r="K100" s="46"/>
      <c r="L100" s="44"/>
      <c r="M100" s="46"/>
      <c r="N100" s="49"/>
      <c r="O100" s="51"/>
      <c r="P100" s="1"/>
      <c r="Q100" s="1"/>
      <c r="R100" s="1"/>
      <c r="S100" s="1"/>
    </row>
    <row r="101" spans="2:19" s="56" customFormat="1">
      <c r="B101" s="1"/>
      <c r="C101" s="1"/>
      <c r="D101" s="44"/>
      <c r="E101" s="44"/>
      <c r="F101" s="1"/>
      <c r="G101" s="46"/>
      <c r="H101" s="46"/>
      <c r="I101" s="1"/>
      <c r="J101" s="46"/>
      <c r="K101" s="46"/>
      <c r="L101" s="44"/>
      <c r="M101" s="46"/>
      <c r="N101" s="49"/>
      <c r="O101" s="51"/>
      <c r="P101" s="1"/>
      <c r="Q101" s="1"/>
      <c r="R101" s="1"/>
      <c r="S101" s="1"/>
    </row>
    <row r="102" spans="2:19" s="56" customFormat="1">
      <c r="B102" s="1"/>
      <c r="C102" s="1"/>
      <c r="D102" s="44"/>
      <c r="E102" s="44"/>
      <c r="F102" s="1"/>
      <c r="G102" s="46"/>
      <c r="H102" s="46"/>
      <c r="I102" s="1"/>
      <c r="J102" s="46"/>
      <c r="K102" s="46"/>
      <c r="L102" s="44"/>
      <c r="M102" s="46"/>
      <c r="N102" s="49"/>
      <c r="O102" s="51"/>
      <c r="P102" s="1"/>
      <c r="Q102" s="1"/>
      <c r="R102" s="1"/>
      <c r="S102" s="1"/>
    </row>
    <row r="103" spans="2:19" s="56" customFormat="1">
      <c r="B103" s="1"/>
      <c r="C103" s="1"/>
      <c r="D103" s="44"/>
      <c r="E103" s="44"/>
      <c r="F103" s="1"/>
      <c r="G103" s="46"/>
      <c r="H103" s="46"/>
      <c r="I103" s="1"/>
      <c r="J103" s="46"/>
      <c r="K103" s="46"/>
      <c r="L103" s="44"/>
      <c r="M103" s="46"/>
      <c r="N103" s="49"/>
      <c r="O103" s="51"/>
      <c r="P103" s="1"/>
      <c r="Q103" s="1"/>
      <c r="R103" s="1"/>
      <c r="S103" s="1"/>
    </row>
    <row r="104" spans="2:19" s="56" customFormat="1">
      <c r="B104" s="1"/>
      <c r="C104" s="1"/>
      <c r="D104" s="44"/>
      <c r="E104" s="44"/>
      <c r="F104" s="1"/>
      <c r="G104" s="46"/>
      <c r="H104" s="46"/>
      <c r="I104" s="1"/>
      <c r="J104" s="46"/>
      <c r="K104" s="46"/>
      <c r="L104" s="44"/>
      <c r="M104" s="46"/>
      <c r="N104" s="49"/>
      <c r="O104" s="51"/>
      <c r="P104" s="1"/>
      <c r="Q104" s="1"/>
      <c r="R104" s="1"/>
      <c r="S104" s="1"/>
    </row>
    <row r="105" spans="2:19" s="56" customFormat="1">
      <c r="B105" s="1"/>
      <c r="C105" s="1"/>
      <c r="D105" s="44"/>
      <c r="E105" s="44"/>
      <c r="F105" s="1"/>
      <c r="G105" s="46"/>
      <c r="H105" s="46"/>
      <c r="I105" s="1"/>
      <c r="J105" s="46"/>
      <c r="K105" s="46"/>
      <c r="L105" s="44"/>
      <c r="M105" s="46"/>
      <c r="N105" s="49"/>
      <c r="O105" s="51"/>
      <c r="P105" s="1"/>
      <c r="Q105" s="1"/>
      <c r="R105" s="1"/>
      <c r="S105" s="1"/>
    </row>
    <row r="106" spans="2:19" s="56" customFormat="1">
      <c r="B106" s="1"/>
      <c r="C106" s="1"/>
      <c r="D106" s="44"/>
      <c r="E106" s="44"/>
      <c r="F106" s="1"/>
      <c r="G106" s="46"/>
      <c r="H106" s="46"/>
      <c r="I106" s="1"/>
      <c r="J106" s="46"/>
      <c r="K106" s="46"/>
      <c r="L106" s="44"/>
      <c r="M106" s="46"/>
      <c r="N106" s="49"/>
      <c r="O106" s="51"/>
      <c r="P106" s="1"/>
      <c r="Q106" s="1"/>
      <c r="R106" s="1"/>
      <c r="S106" s="1"/>
    </row>
    <row r="107" spans="2:19" s="56" customFormat="1">
      <c r="B107" s="1"/>
      <c r="C107" s="1"/>
      <c r="D107" s="44"/>
      <c r="E107" s="44"/>
      <c r="F107" s="1"/>
      <c r="G107" s="46"/>
      <c r="H107" s="46"/>
      <c r="I107" s="1"/>
      <c r="J107" s="46"/>
      <c r="K107" s="46"/>
      <c r="L107" s="44"/>
      <c r="M107" s="46"/>
      <c r="N107" s="49"/>
      <c r="O107" s="51"/>
      <c r="P107" s="1"/>
      <c r="Q107" s="1"/>
      <c r="R107" s="1"/>
      <c r="S107" s="1"/>
    </row>
    <row r="108" spans="2:19" s="56" customFormat="1">
      <c r="B108" s="1"/>
      <c r="C108" s="1"/>
      <c r="D108" s="44"/>
      <c r="E108" s="44"/>
      <c r="F108" s="1"/>
      <c r="G108" s="46"/>
      <c r="H108" s="46"/>
      <c r="I108" s="1"/>
      <c r="J108" s="46"/>
      <c r="K108" s="46"/>
      <c r="L108" s="44"/>
      <c r="M108" s="46"/>
      <c r="N108" s="49"/>
      <c r="O108" s="51"/>
      <c r="P108" s="1"/>
      <c r="Q108" s="1"/>
      <c r="R108" s="1"/>
      <c r="S108" s="1"/>
    </row>
    <row r="109" spans="2:19" s="56" customFormat="1">
      <c r="B109" s="1"/>
      <c r="C109" s="1"/>
      <c r="D109" s="44"/>
      <c r="E109" s="44"/>
      <c r="F109" s="1"/>
      <c r="G109" s="46"/>
      <c r="H109" s="46"/>
      <c r="I109" s="1"/>
      <c r="J109" s="46"/>
      <c r="K109" s="46"/>
      <c r="L109" s="44"/>
      <c r="M109" s="46"/>
      <c r="N109" s="49"/>
      <c r="O109" s="51"/>
      <c r="P109" s="1"/>
      <c r="Q109" s="1"/>
      <c r="R109" s="1"/>
      <c r="S109" s="1"/>
    </row>
    <row r="110" spans="2:19" s="56" customFormat="1">
      <c r="B110" s="1"/>
      <c r="C110" s="1"/>
      <c r="D110" s="44"/>
      <c r="E110" s="44"/>
      <c r="F110" s="1"/>
      <c r="G110" s="46"/>
      <c r="H110" s="46"/>
      <c r="I110" s="1"/>
      <c r="J110" s="46"/>
      <c r="K110" s="46"/>
      <c r="L110" s="44"/>
      <c r="M110" s="46"/>
      <c r="N110" s="49"/>
      <c r="O110" s="51"/>
      <c r="P110" s="1"/>
      <c r="Q110" s="1"/>
      <c r="R110" s="1"/>
      <c r="S110" s="1"/>
    </row>
    <row r="111" spans="2:19" s="56" customFormat="1">
      <c r="B111" s="1"/>
      <c r="C111" s="1"/>
      <c r="D111" s="44"/>
      <c r="E111" s="44"/>
      <c r="F111" s="1"/>
      <c r="G111" s="46"/>
      <c r="H111" s="46"/>
      <c r="I111" s="1"/>
      <c r="J111" s="46"/>
      <c r="K111" s="46"/>
      <c r="L111" s="44"/>
      <c r="M111" s="46"/>
      <c r="N111" s="49"/>
      <c r="O111" s="51"/>
      <c r="P111" s="1"/>
      <c r="Q111" s="1"/>
      <c r="R111" s="1"/>
      <c r="S111" s="1"/>
    </row>
    <row r="112" spans="2:19" s="56" customFormat="1">
      <c r="B112" s="1"/>
      <c r="C112" s="1"/>
      <c r="D112" s="44"/>
      <c r="E112" s="44"/>
      <c r="F112" s="1"/>
      <c r="G112" s="46"/>
      <c r="H112" s="46"/>
      <c r="I112" s="1"/>
      <c r="J112" s="46"/>
      <c r="K112" s="46"/>
      <c r="L112" s="44"/>
      <c r="M112" s="46"/>
      <c r="N112" s="49"/>
      <c r="O112" s="51"/>
      <c r="P112" s="1"/>
      <c r="Q112" s="1"/>
      <c r="R112" s="1"/>
      <c r="S112" s="1"/>
    </row>
    <row r="113" spans="2:19" s="56" customFormat="1">
      <c r="B113" s="1"/>
      <c r="C113" s="1"/>
      <c r="D113" s="44"/>
      <c r="E113" s="44"/>
      <c r="F113" s="1"/>
      <c r="G113" s="46"/>
      <c r="H113" s="46"/>
      <c r="I113" s="1"/>
      <c r="J113" s="46"/>
      <c r="K113" s="46"/>
      <c r="L113" s="44"/>
      <c r="M113" s="46"/>
      <c r="N113" s="49"/>
      <c r="O113" s="51"/>
      <c r="P113" s="1"/>
      <c r="Q113" s="1"/>
      <c r="R113" s="1"/>
      <c r="S113" s="1"/>
    </row>
    <row r="114" spans="2:19" s="56" customFormat="1">
      <c r="B114" s="1"/>
      <c r="C114" s="1"/>
      <c r="D114" s="44"/>
      <c r="E114" s="44"/>
      <c r="F114" s="1"/>
      <c r="G114" s="46"/>
      <c r="H114" s="46"/>
      <c r="I114" s="1"/>
      <c r="J114" s="46"/>
      <c r="K114" s="46"/>
      <c r="L114" s="44"/>
      <c r="M114" s="46"/>
      <c r="N114" s="49"/>
      <c r="O114" s="51"/>
      <c r="P114" s="1"/>
      <c r="Q114" s="1"/>
      <c r="R114" s="1"/>
      <c r="S114" s="1"/>
    </row>
    <row r="115" spans="2:19" s="56" customFormat="1">
      <c r="B115" s="1"/>
      <c r="C115" s="1"/>
      <c r="D115" s="44"/>
      <c r="E115" s="44"/>
      <c r="F115" s="1"/>
      <c r="G115" s="46"/>
      <c r="H115" s="46"/>
      <c r="I115" s="1"/>
      <c r="J115" s="46"/>
      <c r="K115" s="46"/>
      <c r="L115" s="44"/>
      <c r="M115" s="46"/>
      <c r="N115" s="49"/>
      <c r="O115" s="51"/>
      <c r="P115" s="1"/>
      <c r="Q115" s="1"/>
      <c r="R115" s="1"/>
      <c r="S115" s="1"/>
    </row>
    <row r="116" spans="2:19" s="56" customFormat="1">
      <c r="B116" s="1"/>
      <c r="C116" s="1"/>
      <c r="D116" s="44"/>
      <c r="E116" s="44"/>
      <c r="F116" s="1"/>
      <c r="G116" s="46"/>
      <c r="H116" s="46"/>
      <c r="I116" s="1"/>
      <c r="J116" s="46"/>
      <c r="K116" s="46"/>
      <c r="L116" s="44"/>
      <c r="M116" s="46"/>
      <c r="N116" s="49"/>
      <c r="O116" s="51"/>
      <c r="P116" s="1"/>
      <c r="Q116" s="1"/>
      <c r="R116" s="1"/>
      <c r="S116" s="1"/>
    </row>
    <row r="117" spans="2:19" s="56" customFormat="1">
      <c r="B117" s="1"/>
      <c r="C117" s="1"/>
      <c r="D117" s="44"/>
      <c r="E117" s="44"/>
      <c r="F117" s="1"/>
      <c r="G117" s="46"/>
      <c r="H117" s="46"/>
      <c r="I117" s="1"/>
      <c r="J117" s="46"/>
      <c r="K117" s="46"/>
      <c r="L117" s="44"/>
      <c r="M117" s="46"/>
      <c r="N117" s="49"/>
      <c r="O117" s="51"/>
      <c r="P117" s="1"/>
      <c r="Q117" s="1"/>
      <c r="R117" s="1"/>
      <c r="S117" s="1"/>
    </row>
    <row r="118" spans="2:19" s="56" customFormat="1">
      <c r="B118" s="1"/>
      <c r="C118" s="1"/>
      <c r="D118" s="44"/>
      <c r="E118" s="44"/>
      <c r="F118" s="1"/>
      <c r="G118" s="46"/>
      <c r="H118" s="46"/>
      <c r="I118" s="1"/>
      <c r="J118" s="46"/>
      <c r="K118" s="46"/>
      <c r="L118" s="44"/>
      <c r="M118" s="46"/>
      <c r="N118" s="49"/>
      <c r="O118" s="51"/>
      <c r="P118" s="1"/>
      <c r="Q118" s="1"/>
      <c r="R118" s="1"/>
      <c r="S118" s="1"/>
    </row>
    <row r="119" spans="2:19" s="56" customFormat="1">
      <c r="B119" s="1"/>
      <c r="C119" s="1"/>
      <c r="D119" s="44"/>
      <c r="E119" s="44"/>
      <c r="F119" s="1"/>
      <c r="G119" s="46"/>
      <c r="H119" s="46"/>
      <c r="I119" s="1"/>
      <c r="J119" s="46"/>
      <c r="K119" s="46"/>
      <c r="L119" s="44"/>
      <c r="M119" s="46"/>
      <c r="N119" s="49"/>
      <c r="O119" s="51"/>
      <c r="P119" s="1"/>
      <c r="Q119" s="1"/>
      <c r="R119" s="1"/>
      <c r="S119" s="1"/>
    </row>
    <row r="120" spans="2:19" s="56" customFormat="1">
      <c r="B120" s="1"/>
      <c r="C120" s="1"/>
      <c r="D120" s="44"/>
      <c r="E120" s="44"/>
      <c r="F120" s="1"/>
      <c r="G120" s="46"/>
      <c r="H120" s="46"/>
      <c r="I120" s="1"/>
      <c r="J120" s="46"/>
      <c r="K120" s="46"/>
      <c r="L120" s="44"/>
      <c r="M120" s="46"/>
      <c r="N120" s="49"/>
      <c r="O120" s="51"/>
      <c r="P120" s="1"/>
      <c r="Q120" s="1"/>
      <c r="R120" s="1"/>
      <c r="S120" s="1"/>
    </row>
    <row r="121" spans="2:19" s="56" customFormat="1">
      <c r="B121" s="1"/>
      <c r="C121" s="1"/>
      <c r="D121" s="44"/>
      <c r="E121" s="44"/>
      <c r="F121" s="1"/>
      <c r="G121" s="46"/>
      <c r="H121" s="46"/>
      <c r="I121" s="1"/>
      <c r="J121" s="46"/>
      <c r="K121" s="46"/>
      <c r="L121" s="44"/>
      <c r="M121" s="46"/>
      <c r="N121" s="49"/>
      <c r="O121" s="51"/>
      <c r="P121" s="1"/>
      <c r="Q121" s="1"/>
      <c r="R121" s="1"/>
      <c r="S121" s="1"/>
    </row>
    <row r="122" spans="2:19" s="56" customFormat="1">
      <c r="B122" s="1"/>
      <c r="C122" s="1"/>
      <c r="D122" s="44"/>
      <c r="E122" s="44"/>
      <c r="F122" s="1"/>
      <c r="G122" s="46"/>
      <c r="H122" s="46"/>
      <c r="I122" s="1"/>
      <c r="J122" s="46"/>
      <c r="K122" s="46"/>
      <c r="L122" s="44"/>
      <c r="M122" s="46"/>
      <c r="N122" s="49"/>
      <c r="O122" s="51"/>
      <c r="P122" s="1"/>
      <c r="Q122" s="1"/>
      <c r="R122" s="1"/>
      <c r="S122" s="1"/>
    </row>
    <row r="123" spans="2:19" s="56" customFormat="1">
      <c r="B123" s="1"/>
      <c r="C123" s="1"/>
      <c r="D123" s="44"/>
      <c r="E123" s="44"/>
      <c r="F123" s="1"/>
      <c r="G123" s="46"/>
      <c r="H123" s="46"/>
      <c r="I123" s="1"/>
      <c r="J123" s="46"/>
      <c r="K123" s="46"/>
      <c r="L123" s="44"/>
      <c r="M123" s="46"/>
      <c r="N123" s="49"/>
      <c r="O123" s="51"/>
      <c r="P123" s="1"/>
      <c r="Q123" s="1"/>
      <c r="R123" s="1"/>
      <c r="S123" s="1"/>
    </row>
    <row r="124" spans="2:19" s="56" customFormat="1">
      <c r="B124" s="1"/>
      <c r="C124" s="1"/>
      <c r="D124" s="44"/>
      <c r="E124" s="44"/>
      <c r="F124" s="1"/>
      <c r="G124" s="46"/>
      <c r="H124" s="46"/>
      <c r="I124" s="1"/>
      <c r="J124" s="46"/>
      <c r="K124" s="46"/>
      <c r="L124" s="44"/>
      <c r="M124" s="46"/>
      <c r="N124" s="49"/>
      <c r="O124" s="51"/>
      <c r="P124" s="1"/>
      <c r="Q124" s="1"/>
      <c r="R124" s="1"/>
      <c r="S124" s="1"/>
    </row>
    <row r="125" spans="2:19" s="56" customFormat="1">
      <c r="B125" s="1"/>
      <c r="C125" s="1"/>
      <c r="D125" s="44"/>
      <c r="E125" s="44"/>
      <c r="F125" s="1"/>
      <c r="G125" s="46"/>
      <c r="H125" s="46"/>
      <c r="I125" s="1"/>
      <c r="J125" s="46"/>
      <c r="K125" s="46"/>
      <c r="L125" s="44"/>
      <c r="M125" s="46"/>
      <c r="N125" s="49"/>
      <c r="O125" s="51"/>
      <c r="P125" s="1"/>
      <c r="Q125" s="1"/>
      <c r="R125" s="1"/>
      <c r="S125" s="1"/>
    </row>
    <row r="126" spans="2:19" s="56" customFormat="1">
      <c r="B126" s="1"/>
      <c r="C126" s="1"/>
      <c r="D126" s="44"/>
      <c r="E126" s="44"/>
      <c r="F126" s="1"/>
      <c r="G126" s="46"/>
      <c r="H126" s="46"/>
      <c r="I126" s="1"/>
      <c r="J126" s="46"/>
      <c r="K126" s="46"/>
      <c r="L126" s="44"/>
      <c r="M126" s="46"/>
      <c r="N126" s="49"/>
      <c r="O126" s="51"/>
      <c r="P126" s="1"/>
      <c r="Q126" s="1"/>
      <c r="R126" s="1"/>
      <c r="S126" s="1"/>
    </row>
    <row r="127" spans="2:19" s="56" customFormat="1">
      <c r="B127" s="1"/>
      <c r="C127" s="1"/>
      <c r="D127" s="44"/>
      <c r="E127" s="44"/>
      <c r="F127" s="1"/>
      <c r="G127" s="46"/>
      <c r="H127" s="46"/>
      <c r="I127" s="1"/>
      <c r="J127" s="46"/>
      <c r="K127" s="46"/>
      <c r="L127" s="44"/>
      <c r="M127" s="46"/>
      <c r="N127" s="49"/>
      <c r="O127" s="51"/>
      <c r="P127" s="1"/>
      <c r="Q127" s="1"/>
      <c r="R127" s="1"/>
      <c r="S127" s="1"/>
    </row>
    <row r="128" spans="2:19" s="56" customFormat="1">
      <c r="B128" s="1"/>
      <c r="C128" s="1"/>
      <c r="D128" s="44"/>
      <c r="E128" s="44"/>
      <c r="F128" s="1"/>
      <c r="G128" s="46"/>
      <c r="H128" s="46"/>
      <c r="I128" s="1"/>
      <c r="J128" s="46"/>
      <c r="K128" s="46"/>
      <c r="L128" s="44"/>
      <c r="M128" s="46"/>
      <c r="N128" s="49"/>
      <c r="O128" s="51"/>
      <c r="P128" s="1"/>
      <c r="Q128" s="1"/>
      <c r="R128" s="1"/>
      <c r="S128" s="1"/>
    </row>
    <row r="129" spans="2:19" s="56" customFormat="1">
      <c r="B129" s="1"/>
      <c r="C129" s="1"/>
      <c r="D129" s="44"/>
      <c r="E129" s="44"/>
      <c r="F129" s="1"/>
      <c r="G129" s="46"/>
      <c r="H129" s="46"/>
      <c r="I129" s="1"/>
      <c r="J129" s="46"/>
      <c r="K129" s="46"/>
      <c r="L129" s="44"/>
      <c r="M129" s="46"/>
      <c r="N129" s="49"/>
      <c r="O129" s="51"/>
      <c r="P129" s="1"/>
      <c r="Q129" s="1"/>
      <c r="R129" s="1"/>
      <c r="S129" s="1"/>
    </row>
    <row r="130" spans="2:19" s="56" customFormat="1">
      <c r="B130" s="1"/>
      <c r="C130" s="1"/>
      <c r="D130" s="44"/>
      <c r="E130" s="44"/>
      <c r="F130" s="1"/>
      <c r="G130" s="46"/>
      <c r="H130" s="46"/>
      <c r="I130" s="1"/>
      <c r="J130" s="46"/>
      <c r="K130" s="46"/>
      <c r="L130" s="44"/>
      <c r="M130" s="46"/>
      <c r="N130" s="49"/>
      <c r="O130" s="51"/>
      <c r="P130" s="1"/>
      <c r="Q130" s="1"/>
      <c r="R130" s="1"/>
      <c r="S130" s="1"/>
    </row>
    <row r="131" spans="2:19" s="56" customFormat="1">
      <c r="B131" s="1"/>
      <c r="C131" s="1"/>
      <c r="D131" s="44"/>
      <c r="E131" s="44"/>
      <c r="F131" s="1"/>
      <c r="G131" s="46"/>
      <c r="H131" s="46"/>
      <c r="I131" s="1"/>
      <c r="J131" s="46"/>
      <c r="K131" s="46"/>
      <c r="L131" s="44"/>
      <c r="M131" s="46"/>
      <c r="N131" s="49"/>
      <c r="O131" s="51"/>
      <c r="P131" s="1"/>
      <c r="Q131" s="1"/>
      <c r="R131" s="1"/>
      <c r="S131" s="1"/>
    </row>
    <row r="132" spans="2:19" s="56" customFormat="1">
      <c r="B132" s="1"/>
      <c r="C132" s="1"/>
      <c r="D132" s="44"/>
      <c r="E132" s="44"/>
      <c r="F132" s="1"/>
      <c r="G132" s="46"/>
      <c r="H132" s="46"/>
      <c r="I132" s="1"/>
      <c r="J132" s="46"/>
      <c r="K132" s="46"/>
      <c r="L132" s="44"/>
      <c r="M132" s="46"/>
      <c r="N132" s="49"/>
      <c r="O132" s="51"/>
      <c r="P132" s="1"/>
      <c r="Q132" s="1"/>
      <c r="R132" s="1"/>
      <c r="S132" s="1"/>
    </row>
    <row r="133" spans="2:19" s="56" customFormat="1">
      <c r="B133" s="1"/>
      <c r="C133" s="1"/>
      <c r="D133" s="44"/>
      <c r="E133" s="44"/>
      <c r="F133" s="1"/>
      <c r="G133" s="46"/>
      <c r="H133" s="46"/>
      <c r="I133" s="1"/>
      <c r="J133" s="46"/>
      <c r="K133" s="46"/>
      <c r="L133" s="44"/>
      <c r="M133" s="46"/>
      <c r="N133" s="49"/>
      <c r="O133" s="51"/>
      <c r="P133" s="1"/>
      <c r="Q133" s="1"/>
      <c r="R133" s="1"/>
      <c r="S133" s="1"/>
    </row>
    <row r="134" spans="2:19" s="56" customFormat="1">
      <c r="B134" s="1"/>
      <c r="C134" s="1"/>
      <c r="D134" s="44"/>
      <c r="E134" s="44"/>
      <c r="F134" s="1"/>
      <c r="G134" s="46"/>
      <c r="H134" s="46"/>
      <c r="I134" s="1"/>
      <c r="J134" s="46"/>
      <c r="K134" s="46"/>
      <c r="L134" s="44"/>
      <c r="M134" s="46"/>
      <c r="N134" s="49"/>
      <c r="O134" s="51"/>
      <c r="P134" s="1"/>
      <c r="Q134" s="1"/>
      <c r="R134" s="1"/>
      <c r="S134" s="1"/>
    </row>
    <row r="135" spans="2:19" s="56" customFormat="1">
      <c r="B135" s="1"/>
      <c r="C135" s="1"/>
      <c r="D135" s="44"/>
      <c r="E135" s="44"/>
      <c r="F135" s="1"/>
      <c r="G135" s="46"/>
      <c r="H135" s="46"/>
      <c r="I135" s="1"/>
      <c r="J135" s="46"/>
      <c r="K135" s="46"/>
      <c r="L135" s="44"/>
      <c r="M135" s="46"/>
      <c r="N135" s="49"/>
      <c r="O135" s="51"/>
      <c r="P135" s="1"/>
      <c r="Q135" s="1"/>
      <c r="R135" s="1"/>
      <c r="S135" s="1"/>
    </row>
    <row r="136" spans="2:19" s="56" customFormat="1">
      <c r="B136" s="1"/>
      <c r="C136" s="1"/>
      <c r="D136" s="44"/>
      <c r="E136" s="44"/>
      <c r="F136" s="1"/>
      <c r="G136" s="46"/>
      <c r="H136" s="46"/>
      <c r="I136" s="1"/>
      <c r="J136" s="46"/>
      <c r="K136" s="46"/>
      <c r="L136" s="44"/>
      <c r="M136" s="46"/>
      <c r="N136" s="49"/>
      <c r="O136" s="51"/>
      <c r="P136" s="1"/>
      <c r="Q136" s="1"/>
      <c r="R136" s="1"/>
      <c r="S136" s="1"/>
    </row>
    <row r="137" spans="2:19" s="56" customFormat="1">
      <c r="B137" s="1"/>
      <c r="C137" s="1"/>
      <c r="D137" s="44"/>
      <c r="E137" s="44"/>
      <c r="F137" s="1"/>
      <c r="G137" s="46"/>
      <c r="H137" s="46"/>
      <c r="I137" s="1"/>
      <c r="J137" s="46"/>
      <c r="K137" s="46"/>
      <c r="L137" s="44"/>
      <c r="M137" s="46"/>
      <c r="N137" s="49"/>
      <c r="O137" s="51"/>
      <c r="P137" s="1"/>
      <c r="Q137" s="1"/>
      <c r="R137" s="1"/>
      <c r="S137" s="1"/>
    </row>
    <row r="138" spans="2:19" s="56" customFormat="1">
      <c r="B138" s="1"/>
      <c r="C138" s="1"/>
      <c r="D138" s="44"/>
      <c r="E138" s="44"/>
      <c r="F138" s="1"/>
      <c r="G138" s="46"/>
      <c r="H138" s="46"/>
      <c r="I138" s="1"/>
      <c r="J138" s="46"/>
      <c r="K138" s="46"/>
      <c r="L138" s="44"/>
      <c r="M138" s="46"/>
      <c r="N138" s="49"/>
      <c r="O138" s="51"/>
      <c r="P138" s="1"/>
      <c r="Q138" s="1"/>
      <c r="R138" s="1"/>
      <c r="S138" s="1"/>
    </row>
    <row r="139" spans="2:19" s="56" customFormat="1">
      <c r="B139" s="1"/>
      <c r="C139" s="1"/>
      <c r="D139" s="44"/>
      <c r="E139" s="44"/>
      <c r="F139" s="1"/>
      <c r="G139" s="46"/>
      <c r="H139" s="46"/>
      <c r="I139" s="1"/>
      <c r="J139" s="46"/>
      <c r="K139" s="46"/>
      <c r="L139" s="44"/>
      <c r="M139" s="46"/>
      <c r="N139" s="49"/>
      <c r="O139" s="51"/>
      <c r="P139" s="1"/>
      <c r="Q139" s="1"/>
      <c r="R139" s="1"/>
      <c r="S139" s="1"/>
    </row>
    <row r="140" spans="2:19" s="56" customFormat="1">
      <c r="B140" s="1"/>
      <c r="C140" s="1"/>
      <c r="D140" s="44"/>
      <c r="E140" s="44"/>
      <c r="F140" s="1"/>
      <c r="G140" s="46"/>
      <c r="H140" s="46"/>
      <c r="I140" s="1"/>
      <c r="J140" s="46"/>
      <c r="K140" s="46"/>
      <c r="L140" s="44"/>
      <c r="M140" s="46"/>
      <c r="N140" s="49"/>
      <c r="O140" s="51"/>
      <c r="P140" s="1"/>
      <c r="Q140" s="1"/>
      <c r="R140" s="1"/>
      <c r="S140" s="1"/>
    </row>
    <row r="141" spans="2:19" s="56" customFormat="1">
      <c r="B141" s="1"/>
      <c r="C141" s="1"/>
      <c r="D141" s="44"/>
      <c r="E141" s="44"/>
      <c r="F141" s="1"/>
      <c r="G141" s="46"/>
      <c r="H141" s="46"/>
      <c r="I141" s="1"/>
      <c r="J141" s="46"/>
      <c r="K141" s="46"/>
      <c r="L141" s="44"/>
      <c r="M141" s="46"/>
      <c r="N141" s="49"/>
      <c r="O141" s="51"/>
      <c r="P141" s="1"/>
      <c r="Q141" s="1"/>
      <c r="R141" s="1"/>
      <c r="S141" s="1"/>
    </row>
    <row r="142" spans="2:19" s="56" customFormat="1">
      <c r="B142" s="1"/>
      <c r="C142" s="1"/>
      <c r="D142" s="44"/>
      <c r="E142" s="44"/>
      <c r="F142" s="1"/>
      <c r="G142" s="46"/>
      <c r="H142" s="46"/>
      <c r="I142" s="1"/>
      <c r="J142" s="46"/>
      <c r="K142" s="46"/>
      <c r="L142" s="44"/>
      <c r="M142" s="46"/>
      <c r="N142" s="49"/>
      <c r="O142" s="51"/>
      <c r="P142" s="1"/>
      <c r="Q142" s="1"/>
      <c r="R142" s="1"/>
      <c r="S142" s="1"/>
    </row>
    <row r="143" spans="2:19" s="56" customFormat="1">
      <c r="B143" s="1"/>
      <c r="C143" s="1"/>
      <c r="D143" s="44"/>
      <c r="E143" s="44"/>
      <c r="F143" s="1"/>
      <c r="G143" s="46"/>
      <c r="H143" s="46"/>
      <c r="I143" s="1"/>
      <c r="J143" s="46"/>
      <c r="K143" s="46"/>
      <c r="L143" s="44"/>
      <c r="M143" s="46"/>
      <c r="N143" s="49"/>
      <c r="O143" s="51"/>
      <c r="P143" s="1"/>
      <c r="Q143" s="1"/>
      <c r="R143" s="1"/>
      <c r="S143" s="1"/>
    </row>
    <row r="144" spans="2:19" s="56" customFormat="1">
      <c r="B144" s="1"/>
      <c r="C144" s="1"/>
      <c r="D144" s="44"/>
      <c r="E144" s="44"/>
      <c r="F144" s="1"/>
      <c r="G144" s="46"/>
      <c r="H144" s="46"/>
      <c r="I144" s="1"/>
      <c r="J144" s="46"/>
      <c r="K144" s="46"/>
      <c r="L144" s="44"/>
      <c r="M144" s="46"/>
      <c r="N144" s="49"/>
      <c r="O144" s="51"/>
      <c r="P144" s="1"/>
      <c r="Q144" s="1"/>
      <c r="R144" s="1"/>
      <c r="S144" s="1"/>
    </row>
    <row r="145" spans="2:19" s="56" customFormat="1">
      <c r="B145" s="1"/>
      <c r="C145" s="1"/>
      <c r="D145" s="44"/>
      <c r="E145" s="44"/>
      <c r="F145" s="1"/>
      <c r="G145" s="46"/>
      <c r="H145" s="46"/>
      <c r="I145" s="1"/>
      <c r="J145" s="46"/>
      <c r="K145" s="46"/>
      <c r="L145" s="44"/>
      <c r="M145" s="46"/>
      <c r="N145" s="49"/>
      <c r="O145" s="51"/>
      <c r="P145" s="1"/>
      <c r="Q145" s="1"/>
      <c r="R145" s="1"/>
      <c r="S145" s="1"/>
    </row>
    <row r="146" spans="2:19" s="56" customFormat="1">
      <c r="B146" s="1"/>
      <c r="C146" s="1"/>
      <c r="D146" s="44"/>
      <c r="E146" s="44"/>
      <c r="F146" s="1"/>
      <c r="G146" s="46"/>
      <c r="H146" s="46"/>
      <c r="I146" s="1"/>
      <c r="J146" s="46"/>
      <c r="K146" s="46"/>
      <c r="L146" s="44"/>
      <c r="M146" s="46"/>
      <c r="N146" s="49"/>
      <c r="O146" s="51"/>
      <c r="P146" s="1"/>
      <c r="Q146" s="1"/>
      <c r="R146" s="1"/>
      <c r="S146" s="1"/>
    </row>
    <row r="147" spans="2:19" s="56" customFormat="1">
      <c r="B147" s="1"/>
      <c r="C147" s="1"/>
      <c r="D147" s="44"/>
      <c r="E147" s="44"/>
      <c r="F147" s="1"/>
      <c r="G147" s="46"/>
      <c r="H147" s="46"/>
      <c r="I147" s="1"/>
      <c r="J147" s="46"/>
      <c r="K147" s="46"/>
      <c r="L147" s="44"/>
      <c r="M147" s="46"/>
      <c r="N147" s="49"/>
      <c r="O147" s="51"/>
      <c r="P147" s="1"/>
      <c r="Q147" s="1"/>
      <c r="R147" s="1"/>
      <c r="S147" s="1"/>
    </row>
    <row r="148" spans="2:19" s="56" customFormat="1">
      <c r="B148" s="1"/>
      <c r="C148" s="1"/>
      <c r="D148" s="44"/>
      <c r="E148" s="44"/>
      <c r="F148" s="1"/>
      <c r="G148" s="46"/>
      <c r="H148" s="46"/>
      <c r="I148" s="1"/>
      <c r="J148" s="46"/>
      <c r="K148" s="46"/>
      <c r="L148" s="44"/>
      <c r="M148" s="46"/>
      <c r="N148" s="49"/>
      <c r="O148" s="51"/>
      <c r="P148" s="1"/>
      <c r="Q148" s="1"/>
      <c r="R148" s="1"/>
      <c r="S148" s="1"/>
    </row>
    <row r="149" spans="2:19" s="56" customFormat="1">
      <c r="B149" s="1"/>
      <c r="C149" s="1"/>
      <c r="D149" s="44"/>
      <c r="E149" s="44"/>
      <c r="F149" s="1"/>
      <c r="G149" s="46"/>
      <c r="H149" s="46"/>
      <c r="I149" s="1"/>
      <c r="J149" s="46"/>
      <c r="K149" s="46"/>
      <c r="L149" s="44"/>
      <c r="M149" s="46"/>
      <c r="N149" s="49"/>
      <c r="O149" s="51"/>
      <c r="P149" s="1"/>
      <c r="Q149" s="1"/>
      <c r="R149" s="1"/>
      <c r="S149" s="1"/>
    </row>
    <row r="150" spans="2:19" s="56" customFormat="1">
      <c r="B150" s="1"/>
      <c r="C150" s="1"/>
      <c r="D150" s="44"/>
      <c r="E150" s="44"/>
      <c r="F150" s="1"/>
      <c r="G150" s="46"/>
      <c r="H150" s="46"/>
      <c r="I150" s="1"/>
      <c r="J150" s="46"/>
      <c r="K150" s="46"/>
      <c r="L150" s="44"/>
      <c r="M150" s="46"/>
      <c r="N150" s="49"/>
      <c r="O150" s="51"/>
      <c r="P150" s="1"/>
      <c r="Q150" s="1"/>
      <c r="R150" s="1"/>
      <c r="S150" s="1"/>
    </row>
    <row r="151" spans="2:19" s="56" customFormat="1">
      <c r="B151" s="1"/>
      <c r="C151" s="1"/>
      <c r="D151" s="44"/>
      <c r="E151" s="44"/>
      <c r="F151" s="1"/>
      <c r="G151" s="46"/>
      <c r="H151" s="46"/>
      <c r="I151" s="1"/>
      <c r="J151" s="46"/>
      <c r="K151" s="46"/>
      <c r="L151" s="44"/>
      <c r="M151" s="46"/>
      <c r="N151" s="49"/>
      <c r="O151" s="51"/>
      <c r="P151" s="1"/>
      <c r="Q151" s="1"/>
      <c r="R151" s="1"/>
      <c r="S151" s="1"/>
    </row>
    <row r="152" spans="2:19" s="56" customFormat="1">
      <c r="B152" s="1"/>
      <c r="C152" s="1"/>
      <c r="D152" s="44"/>
      <c r="E152" s="44"/>
      <c r="F152" s="1"/>
      <c r="G152" s="46"/>
      <c r="H152" s="46"/>
      <c r="I152" s="1"/>
      <c r="J152" s="46"/>
      <c r="K152" s="46"/>
      <c r="L152" s="44"/>
      <c r="M152" s="46"/>
      <c r="N152" s="49"/>
      <c r="O152" s="51"/>
      <c r="P152" s="1"/>
      <c r="Q152" s="1"/>
      <c r="R152" s="1"/>
      <c r="S152" s="1"/>
    </row>
    <row r="153" spans="2:19" s="56" customFormat="1">
      <c r="B153" s="1"/>
      <c r="C153" s="1"/>
      <c r="D153" s="44"/>
      <c r="E153" s="44"/>
      <c r="F153" s="1"/>
      <c r="G153" s="46"/>
      <c r="H153" s="46"/>
      <c r="I153" s="1"/>
      <c r="J153" s="46"/>
      <c r="K153" s="46"/>
      <c r="L153" s="44"/>
      <c r="M153" s="46"/>
      <c r="N153" s="49"/>
      <c r="O153" s="51"/>
      <c r="P153" s="1"/>
      <c r="Q153" s="1"/>
      <c r="R153" s="1"/>
      <c r="S153" s="1"/>
    </row>
    <row r="154" spans="2:19" s="56" customFormat="1">
      <c r="B154" s="1"/>
      <c r="C154" s="1"/>
      <c r="D154" s="44"/>
      <c r="E154" s="44"/>
      <c r="F154" s="1"/>
      <c r="G154" s="46"/>
      <c r="H154" s="46"/>
      <c r="I154" s="1"/>
      <c r="J154" s="46"/>
      <c r="K154" s="46"/>
      <c r="L154" s="44"/>
      <c r="M154" s="46"/>
      <c r="N154" s="49"/>
      <c r="O154" s="51"/>
      <c r="P154" s="1"/>
      <c r="Q154" s="1"/>
      <c r="R154" s="1"/>
      <c r="S154" s="1"/>
    </row>
    <row r="155" spans="2:19" s="56" customFormat="1">
      <c r="B155" s="1"/>
      <c r="C155" s="1"/>
      <c r="D155" s="44"/>
      <c r="E155" s="44"/>
      <c r="F155" s="1"/>
      <c r="G155" s="46"/>
      <c r="H155" s="46"/>
      <c r="I155" s="1"/>
      <c r="J155" s="46"/>
      <c r="K155" s="46"/>
      <c r="L155" s="44"/>
      <c r="M155" s="46"/>
      <c r="N155" s="49"/>
      <c r="O155" s="51"/>
      <c r="P155" s="1"/>
      <c r="Q155" s="1"/>
      <c r="R155" s="1"/>
      <c r="S155" s="1"/>
    </row>
    <row r="156" spans="2:19" s="56" customFormat="1">
      <c r="B156" s="1"/>
      <c r="C156" s="1"/>
      <c r="D156" s="44"/>
      <c r="E156" s="44"/>
      <c r="F156" s="1"/>
      <c r="G156" s="46"/>
      <c r="H156" s="46"/>
      <c r="I156" s="1"/>
      <c r="J156" s="46"/>
      <c r="K156" s="46"/>
      <c r="L156" s="44"/>
      <c r="M156" s="46"/>
      <c r="N156" s="49"/>
      <c r="O156" s="51"/>
      <c r="P156" s="1"/>
      <c r="Q156" s="1"/>
      <c r="R156" s="1"/>
      <c r="S156" s="1"/>
    </row>
    <row r="157" spans="2:19" s="56" customFormat="1">
      <c r="B157" s="1"/>
      <c r="C157" s="1"/>
      <c r="D157" s="44"/>
      <c r="E157" s="44"/>
      <c r="F157" s="1"/>
      <c r="G157" s="46"/>
      <c r="H157" s="46"/>
      <c r="I157" s="1"/>
      <c r="J157" s="46"/>
      <c r="K157" s="46"/>
      <c r="L157" s="44"/>
      <c r="M157" s="46"/>
      <c r="N157" s="49"/>
      <c r="O157" s="51"/>
      <c r="P157" s="1"/>
      <c r="Q157" s="1"/>
      <c r="R157" s="1"/>
      <c r="S157" s="1"/>
    </row>
    <row r="158" spans="2:19" s="56" customFormat="1">
      <c r="B158" s="1"/>
      <c r="C158" s="1"/>
      <c r="D158" s="44"/>
      <c r="E158" s="44"/>
      <c r="F158" s="1"/>
      <c r="G158" s="46"/>
      <c r="H158" s="46"/>
      <c r="I158" s="1"/>
      <c r="J158" s="46"/>
      <c r="K158" s="46"/>
      <c r="L158" s="44"/>
      <c r="M158" s="46"/>
      <c r="N158" s="49"/>
      <c r="O158" s="51"/>
      <c r="P158" s="1"/>
      <c r="Q158" s="1"/>
      <c r="R158" s="1"/>
      <c r="S158" s="1"/>
    </row>
    <row r="159" spans="2:19" s="56" customFormat="1">
      <c r="B159" s="1"/>
      <c r="C159" s="1"/>
      <c r="D159" s="44"/>
      <c r="E159" s="44"/>
      <c r="F159" s="1"/>
      <c r="G159" s="46"/>
      <c r="H159" s="46"/>
      <c r="I159" s="1"/>
      <c r="J159" s="46"/>
      <c r="K159" s="46"/>
      <c r="L159" s="44"/>
      <c r="M159" s="46"/>
      <c r="N159" s="49"/>
      <c r="O159" s="51"/>
      <c r="P159" s="1"/>
      <c r="Q159" s="1"/>
      <c r="R159" s="1"/>
      <c r="S159" s="1"/>
    </row>
    <row r="160" spans="2:19" s="56" customFormat="1">
      <c r="B160" s="1"/>
      <c r="C160" s="1"/>
      <c r="D160" s="44"/>
      <c r="E160" s="44"/>
      <c r="F160" s="1"/>
      <c r="G160" s="46"/>
      <c r="H160" s="46"/>
      <c r="I160" s="1"/>
      <c r="J160" s="46"/>
      <c r="K160" s="46"/>
      <c r="L160" s="44"/>
      <c r="M160" s="46"/>
      <c r="N160" s="49"/>
      <c r="O160" s="51"/>
      <c r="P160" s="1"/>
      <c r="Q160" s="1"/>
      <c r="R160" s="1"/>
      <c r="S160" s="1"/>
    </row>
    <row r="161" spans="2:19" s="56" customFormat="1">
      <c r="B161" s="1"/>
      <c r="C161" s="1"/>
      <c r="D161" s="44"/>
      <c r="E161" s="44"/>
      <c r="F161" s="1"/>
      <c r="G161" s="46"/>
      <c r="H161" s="46"/>
      <c r="I161" s="1"/>
      <c r="J161" s="46"/>
      <c r="K161" s="46"/>
      <c r="L161" s="44"/>
      <c r="M161" s="46"/>
      <c r="N161" s="49"/>
      <c r="O161" s="51"/>
      <c r="P161" s="1"/>
      <c r="Q161" s="1"/>
      <c r="R161" s="1"/>
      <c r="S161" s="1"/>
    </row>
    <row r="162" spans="2:19" s="56" customFormat="1">
      <c r="B162" s="1"/>
      <c r="C162" s="1"/>
      <c r="D162" s="44"/>
      <c r="E162" s="44"/>
      <c r="F162" s="1"/>
      <c r="G162" s="46"/>
      <c r="H162" s="46"/>
      <c r="I162" s="1"/>
      <c r="J162" s="46"/>
      <c r="K162" s="46"/>
      <c r="L162" s="44"/>
      <c r="M162" s="46"/>
      <c r="N162" s="49"/>
      <c r="O162" s="51"/>
      <c r="P162" s="1"/>
      <c r="Q162" s="1"/>
      <c r="R162" s="1"/>
      <c r="S162" s="1"/>
    </row>
    <row r="163" spans="2:19" s="56" customFormat="1">
      <c r="B163" s="1"/>
      <c r="C163" s="1"/>
      <c r="D163" s="44"/>
      <c r="E163" s="44"/>
      <c r="F163" s="1"/>
      <c r="G163" s="46"/>
      <c r="H163" s="46"/>
      <c r="I163" s="1"/>
      <c r="J163" s="46"/>
      <c r="K163" s="46"/>
      <c r="L163" s="44"/>
      <c r="M163" s="46"/>
      <c r="N163" s="49"/>
      <c r="O163" s="51"/>
      <c r="P163" s="1"/>
      <c r="Q163" s="1"/>
      <c r="R163" s="1"/>
      <c r="S163" s="1"/>
    </row>
    <row r="164" spans="2:19" s="56" customFormat="1">
      <c r="B164" s="1"/>
      <c r="C164" s="1"/>
      <c r="D164" s="44"/>
      <c r="E164" s="44"/>
      <c r="F164" s="1"/>
      <c r="G164" s="46"/>
      <c r="H164" s="46"/>
      <c r="I164" s="1"/>
      <c r="J164" s="46"/>
      <c r="K164" s="46"/>
      <c r="L164" s="44"/>
      <c r="M164" s="46"/>
      <c r="N164" s="49"/>
      <c r="O164" s="51"/>
      <c r="P164" s="1"/>
      <c r="Q164" s="1"/>
      <c r="R164" s="1"/>
      <c r="S164" s="1"/>
    </row>
    <row r="165" spans="2:19" s="56" customFormat="1">
      <c r="B165" s="1"/>
      <c r="C165" s="1"/>
      <c r="D165" s="44"/>
      <c r="E165" s="44"/>
      <c r="F165" s="1"/>
      <c r="G165" s="46"/>
      <c r="H165" s="46"/>
      <c r="I165" s="1"/>
      <c r="J165" s="46"/>
      <c r="K165" s="46"/>
      <c r="L165" s="44"/>
      <c r="M165" s="46"/>
      <c r="N165" s="49"/>
      <c r="O165" s="51"/>
      <c r="P165" s="1"/>
      <c r="Q165" s="1"/>
      <c r="R165" s="1"/>
      <c r="S165" s="1"/>
    </row>
    <row r="166" spans="2:19" s="56" customFormat="1">
      <c r="B166" s="1"/>
      <c r="C166" s="1"/>
      <c r="D166" s="44"/>
      <c r="E166" s="44"/>
      <c r="F166" s="1"/>
      <c r="G166" s="46"/>
      <c r="H166" s="46"/>
      <c r="I166" s="1"/>
      <c r="J166" s="46"/>
      <c r="K166" s="46"/>
      <c r="L166" s="44"/>
      <c r="M166" s="46"/>
      <c r="N166" s="49"/>
      <c r="O166" s="51"/>
      <c r="P166" s="1"/>
      <c r="Q166" s="1"/>
      <c r="R166" s="1"/>
      <c r="S166" s="1"/>
    </row>
    <row r="167" spans="2:19" s="56" customFormat="1">
      <c r="B167" s="1"/>
      <c r="C167" s="1"/>
      <c r="D167" s="44"/>
      <c r="E167" s="44"/>
      <c r="F167" s="1"/>
      <c r="G167" s="46"/>
      <c r="H167" s="46"/>
      <c r="I167" s="1"/>
      <c r="J167" s="46"/>
      <c r="K167" s="46"/>
      <c r="L167" s="44"/>
      <c r="M167" s="46"/>
      <c r="N167" s="49"/>
      <c r="O167" s="51"/>
      <c r="P167" s="1"/>
      <c r="Q167" s="1"/>
      <c r="R167" s="1"/>
      <c r="S167" s="1"/>
    </row>
    <row r="168" spans="2:19" s="56" customFormat="1">
      <c r="B168" s="1"/>
      <c r="C168" s="1"/>
      <c r="D168" s="44"/>
      <c r="E168" s="44"/>
      <c r="F168" s="1"/>
      <c r="G168" s="46"/>
      <c r="H168" s="46"/>
      <c r="I168" s="1"/>
      <c r="J168" s="46"/>
      <c r="K168" s="46"/>
      <c r="L168" s="44"/>
      <c r="M168" s="46"/>
      <c r="N168" s="49"/>
      <c r="O168" s="51"/>
      <c r="P168" s="1"/>
      <c r="Q168" s="1"/>
      <c r="R168" s="1"/>
      <c r="S168" s="1"/>
    </row>
    <row r="169" spans="2:19" s="56" customFormat="1">
      <c r="B169" s="1"/>
      <c r="C169" s="1"/>
      <c r="D169" s="44"/>
      <c r="E169" s="44"/>
      <c r="F169" s="1"/>
      <c r="G169" s="46"/>
      <c r="H169" s="46"/>
      <c r="I169" s="1"/>
      <c r="J169" s="46"/>
      <c r="K169" s="46"/>
      <c r="L169" s="44"/>
      <c r="M169" s="46"/>
      <c r="N169" s="49"/>
      <c r="O169" s="51"/>
      <c r="P169" s="1"/>
      <c r="Q169" s="1"/>
      <c r="R169" s="1"/>
      <c r="S169" s="1"/>
    </row>
    <row r="170" spans="2:19" s="56" customFormat="1">
      <c r="B170" s="1"/>
      <c r="C170" s="1"/>
      <c r="D170" s="44"/>
      <c r="E170" s="44"/>
      <c r="F170" s="1"/>
      <c r="G170" s="46"/>
      <c r="H170" s="46"/>
      <c r="I170" s="1"/>
      <c r="J170" s="46"/>
      <c r="K170" s="46"/>
      <c r="L170" s="44"/>
      <c r="M170" s="46"/>
      <c r="N170" s="49"/>
      <c r="O170" s="51"/>
      <c r="P170" s="1"/>
      <c r="Q170" s="1"/>
      <c r="R170" s="1"/>
      <c r="S170" s="1"/>
    </row>
    <row r="171" spans="2:19" s="56" customFormat="1">
      <c r="B171" s="1"/>
      <c r="C171" s="1"/>
      <c r="D171" s="44"/>
      <c r="E171" s="44"/>
      <c r="F171" s="1"/>
      <c r="G171" s="46"/>
      <c r="H171" s="46"/>
      <c r="I171" s="1"/>
      <c r="J171" s="46"/>
      <c r="K171" s="46"/>
      <c r="L171" s="44"/>
      <c r="M171" s="46"/>
      <c r="N171" s="49"/>
      <c r="O171" s="51"/>
      <c r="P171" s="1"/>
      <c r="Q171" s="1"/>
      <c r="R171" s="1"/>
      <c r="S171" s="1"/>
    </row>
    <row r="172" spans="2:19" s="56" customFormat="1">
      <c r="B172" s="1"/>
      <c r="C172" s="1"/>
      <c r="D172" s="44"/>
      <c r="E172" s="44"/>
      <c r="F172" s="1"/>
      <c r="G172" s="46"/>
      <c r="H172" s="46"/>
      <c r="I172" s="1"/>
      <c r="J172" s="46"/>
      <c r="K172" s="46"/>
      <c r="L172" s="44"/>
      <c r="M172" s="46"/>
      <c r="N172" s="49"/>
      <c r="O172" s="51"/>
      <c r="P172" s="1"/>
      <c r="Q172" s="1"/>
      <c r="R172" s="1"/>
      <c r="S172" s="1"/>
    </row>
    <row r="173" spans="2:19" s="56" customFormat="1">
      <c r="B173" s="1"/>
      <c r="C173" s="1"/>
      <c r="D173" s="44"/>
      <c r="E173" s="44"/>
      <c r="F173" s="1"/>
      <c r="G173" s="46"/>
      <c r="H173" s="46"/>
      <c r="I173" s="1"/>
      <c r="J173" s="46"/>
      <c r="K173" s="46"/>
      <c r="L173" s="44"/>
      <c r="M173" s="46"/>
      <c r="N173" s="49"/>
      <c r="O173" s="51"/>
      <c r="P173" s="1"/>
      <c r="Q173" s="1"/>
      <c r="R173" s="1"/>
      <c r="S173" s="1"/>
    </row>
    <row r="174" spans="2:19" s="56" customFormat="1">
      <c r="B174" s="1"/>
      <c r="C174" s="1"/>
      <c r="D174" s="44"/>
      <c r="E174" s="44"/>
      <c r="F174" s="1"/>
      <c r="G174" s="46"/>
      <c r="H174" s="46"/>
      <c r="I174" s="1"/>
      <c r="J174" s="46"/>
      <c r="K174" s="46"/>
      <c r="L174" s="44"/>
      <c r="M174" s="46"/>
      <c r="N174" s="49"/>
      <c r="O174" s="51"/>
      <c r="P174" s="1"/>
      <c r="Q174" s="1"/>
      <c r="R174" s="1"/>
      <c r="S174" s="1"/>
    </row>
    <row r="175" spans="2:19" s="56" customFormat="1">
      <c r="B175" s="1"/>
      <c r="C175" s="1"/>
      <c r="D175" s="44"/>
      <c r="E175" s="44"/>
      <c r="F175" s="1"/>
      <c r="G175" s="46"/>
      <c r="H175" s="46"/>
      <c r="I175" s="1"/>
      <c r="J175" s="46"/>
      <c r="K175" s="46"/>
      <c r="L175" s="44"/>
      <c r="M175" s="46"/>
      <c r="N175" s="49"/>
      <c r="O175" s="51"/>
      <c r="P175" s="1"/>
      <c r="Q175" s="1"/>
      <c r="R175" s="1"/>
      <c r="S175" s="1"/>
    </row>
    <row r="176" spans="2:19" s="56" customFormat="1">
      <c r="B176" s="1"/>
      <c r="C176" s="1"/>
      <c r="D176" s="44"/>
      <c r="E176" s="44"/>
      <c r="F176" s="1"/>
      <c r="G176" s="46"/>
      <c r="H176" s="46"/>
      <c r="I176" s="1"/>
      <c r="J176" s="46"/>
      <c r="K176" s="46"/>
      <c r="L176" s="44"/>
      <c r="M176" s="46"/>
      <c r="N176" s="49"/>
      <c r="O176" s="51"/>
      <c r="P176" s="1"/>
      <c r="Q176" s="1"/>
      <c r="R176" s="1"/>
      <c r="S176" s="1"/>
    </row>
    <row r="177" spans="2:19" s="56" customFormat="1">
      <c r="B177" s="1"/>
      <c r="C177" s="1"/>
      <c r="D177" s="44"/>
      <c r="E177" s="44"/>
      <c r="F177" s="1"/>
      <c r="G177" s="46"/>
      <c r="H177" s="46"/>
      <c r="I177" s="1"/>
      <c r="J177" s="46"/>
      <c r="K177" s="46"/>
      <c r="L177" s="44"/>
      <c r="M177" s="46"/>
      <c r="N177" s="49"/>
      <c r="O177" s="51"/>
      <c r="P177" s="1"/>
      <c r="Q177" s="1"/>
      <c r="R177" s="1"/>
      <c r="S177" s="1"/>
    </row>
    <row r="178" spans="2:19" s="56" customFormat="1">
      <c r="B178" s="1"/>
      <c r="C178" s="1"/>
      <c r="D178" s="44"/>
      <c r="E178" s="44"/>
      <c r="F178" s="1"/>
      <c r="G178" s="46"/>
      <c r="H178" s="46"/>
      <c r="I178" s="1"/>
      <c r="J178" s="46"/>
      <c r="K178" s="46"/>
      <c r="L178" s="44"/>
      <c r="M178" s="46"/>
      <c r="N178" s="49"/>
      <c r="O178" s="51"/>
      <c r="P178" s="1"/>
      <c r="Q178" s="1"/>
      <c r="R178" s="1"/>
      <c r="S178" s="1"/>
    </row>
    <row r="179" spans="2:19" s="56" customFormat="1">
      <c r="B179" s="1"/>
      <c r="C179" s="1"/>
      <c r="D179" s="44"/>
      <c r="E179" s="44"/>
      <c r="F179" s="1"/>
      <c r="G179" s="46"/>
      <c r="H179" s="46"/>
      <c r="I179" s="1"/>
      <c r="J179" s="46"/>
      <c r="K179" s="46"/>
      <c r="L179" s="44"/>
      <c r="M179" s="46"/>
      <c r="N179" s="49"/>
      <c r="O179" s="51"/>
      <c r="P179" s="1"/>
      <c r="Q179" s="1"/>
      <c r="R179" s="1"/>
      <c r="S179" s="1"/>
    </row>
    <row r="180" spans="2:19" s="56" customFormat="1">
      <c r="B180" s="1"/>
      <c r="C180" s="1"/>
      <c r="D180" s="44"/>
      <c r="E180" s="44"/>
      <c r="F180" s="1"/>
      <c r="G180" s="46"/>
      <c r="H180" s="46"/>
      <c r="I180" s="1"/>
      <c r="J180" s="46"/>
      <c r="K180" s="46"/>
      <c r="L180" s="44"/>
      <c r="M180" s="46"/>
      <c r="N180" s="49"/>
      <c r="O180" s="51"/>
      <c r="P180" s="1"/>
      <c r="Q180" s="1"/>
      <c r="R180" s="1"/>
      <c r="S180" s="1"/>
    </row>
    <row r="181" spans="2:19" s="56" customFormat="1">
      <c r="B181" s="1"/>
      <c r="C181" s="1"/>
      <c r="D181" s="44"/>
      <c r="E181" s="44"/>
      <c r="F181" s="1"/>
      <c r="G181" s="46"/>
      <c r="H181" s="46"/>
      <c r="I181" s="1"/>
      <c r="J181" s="46"/>
      <c r="K181" s="46"/>
      <c r="L181" s="44"/>
      <c r="M181" s="46"/>
      <c r="N181" s="49"/>
      <c r="O181" s="51"/>
      <c r="P181" s="1"/>
      <c r="Q181" s="1"/>
      <c r="R181" s="1"/>
      <c r="S181" s="1"/>
    </row>
    <row r="182" spans="2:19" s="56" customFormat="1">
      <c r="B182" s="1"/>
      <c r="C182" s="1"/>
      <c r="D182" s="44"/>
      <c r="E182" s="44"/>
      <c r="F182" s="1"/>
      <c r="G182" s="46"/>
      <c r="H182" s="46"/>
      <c r="I182" s="1"/>
      <c r="J182" s="46"/>
      <c r="K182" s="46"/>
      <c r="L182" s="44"/>
      <c r="M182" s="46"/>
      <c r="N182" s="49"/>
      <c r="O182" s="51"/>
      <c r="P182" s="1"/>
      <c r="Q182" s="1"/>
      <c r="R182" s="1"/>
      <c r="S182" s="1"/>
    </row>
    <row r="183" spans="2:19" s="56" customFormat="1">
      <c r="B183" s="1"/>
      <c r="C183" s="1"/>
      <c r="D183" s="44"/>
      <c r="E183" s="44"/>
      <c r="F183" s="1"/>
      <c r="G183" s="46"/>
      <c r="H183" s="46"/>
      <c r="I183" s="1"/>
      <c r="J183" s="46"/>
      <c r="K183" s="46"/>
      <c r="L183" s="44"/>
      <c r="M183" s="46"/>
      <c r="N183" s="49"/>
      <c r="O183" s="51"/>
      <c r="P183" s="1"/>
      <c r="Q183" s="1"/>
      <c r="R183" s="1"/>
      <c r="S183" s="1"/>
    </row>
    <row r="184" spans="2:19" s="56" customFormat="1">
      <c r="B184" s="1"/>
      <c r="C184" s="1"/>
      <c r="D184" s="44"/>
      <c r="E184" s="44"/>
      <c r="F184" s="1"/>
      <c r="G184" s="46"/>
      <c r="H184" s="46"/>
      <c r="I184" s="1"/>
      <c r="J184" s="46"/>
      <c r="K184" s="46"/>
      <c r="L184" s="44"/>
      <c r="M184" s="46"/>
      <c r="N184" s="49"/>
      <c r="O184" s="51"/>
      <c r="P184" s="1"/>
      <c r="Q184" s="1"/>
      <c r="R184" s="1"/>
      <c r="S184" s="1"/>
    </row>
    <row r="185" spans="2:19" s="56" customFormat="1">
      <c r="B185" s="1"/>
      <c r="C185" s="1"/>
      <c r="D185" s="44"/>
      <c r="E185" s="44"/>
      <c r="F185" s="1"/>
      <c r="G185" s="46"/>
      <c r="H185" s="46"/>
      <c r="I185" s="1"/>
      <c r="J185" s="46"/>
      <c r="K185" s="46"/>
      <c r="L185" s="44"/>
      <c r="M185" s="46"/>
      <c r="N185" s="49"/>
      <c r="O185" s="51"/>
      <c r="P185" s="1"/>
      <c r="Q185" s="1"/>
      <c r="R185" s="1"/>
      <c r="S185" s="1"/>
    </row>
    <row r="186" spans="2:19" s="56" customFormat="1">
      <c r="B186" s="1"/>
      <c r="C186" s="1"/>
      <c r="D186" s="44"/>
      <c r="E186" s="44"/>
      <c r="F186" s="1"/>
      <c r="G186" s="46"/>
      <c r="H186" s="46"/>
      <c r="I186" s="1"/>
      <c r="J186" s="46"/>
      <c r="K186" s="46"/>
      <c r="L186" s="44"/>
      <c r="M186" s="46"/>
      <c r="N186" s="49"/>
      <c r="O186" s="51"/>
      <c r="P186" s="1"/>
      <c r="Q186" s="1"/>
      <c r="R186" s="1"/>
      <c r="S186" s="1"/>
    </row>
    <row r="187" spans="2:19" s="56" customFormat="1">
      <c r="B187" s="1"/>
      <c r="C187" s="1"/>
      <c r="D187" s="44"/>
      <c r="E187" s="44"/>
      <c r="F187" s="1"/>
      <c r="G187" s="46"/>
      <c r="H187" s="46"/>
      <c r="I187" s="1"/>
      <c r="J187" s="46"/>
      <c r="K187" s="46"/>
      <c r="L187" s="44"/>
      <c r="M187" s="46"/>
      <c r="N187" s="49"/>
      <c r="O187" s="51"/>
      <c r="P187" s="1"/>
      <c r="Q187" s="1"/>
      <c r="R187" s="1"/>
      <c r="S187" s="1"/>
    </row>
    <row r="188" spans="2:19" s="56" customFormat="1">
      <c r="B188" s="1"/>
      <c r="C188" s="1"/>
      <c r="D188" s="44"/>
      <c r="E188" s="44"/>
      <c r="F188" s="1"/>
      <c r="G188" s="46"/>
      <c r="H188" s="46"/>
      <c r="I188" s="1"/>
      <c r="J188" s="46"/>
      <c r="K188" s="46"/>
      <c r="L188" s="44"/>
      <c r="M188" s="46"/>
      <c r="N188" s="49"/>
      <c r="O188" s="51"/>
      <c r="P188" s="1"/>
      <c r="Q188" s="1"/>
      <c r="R188" s="1"/>
      <c r="S188" s="1"/>
    </row>
    <row r="189" spans="2:19" s="56" customFormat="1">
      <c r="B189" s="1"/>
      <c r="C189" s="1"/>
      <c r="D189" s="44"/>
      <c r="E189" s="44"/>
      <c r="F189" s="1"/>
      <c r="G189" s="46"/>
      <c r="H189" s="46"/>
      <c r="I189" s="1"/>
      <c r="J189" s="46"/>
      <c r="K189" s="46"/>
      <c r="L189" s="44"/>
      <c r="M189" s="46"/>
      <c r="N189" s="49"/>
      <c r="O189" s="51"/>
      <c r="P189" s="1"/>
      <c r="Q189" s="1"/>
      <c r="R189" s="1"/>
      <c r="S189" s="1"/>
    </row>
    <row r="190" spans="2:19" s="56" customFormat="1">
      <c r="B190" s="1"/>
      <c r="C190" s="1"/>
      <c r="D190" s="44"/>
      <c r="E190" s="44"/>
      <c r="F190" s="1"/>
      <c r="G190" s="46"/>
      <c r="H190" s="46"/>
      <c r="I190" s="1"/>
      <c r="J190" s="46"/>
      <c r="K190" s="46"/>
      <c r="L190" s="44"/>
      <c r="M190" s="46"/>
      <c r="N190" s="49"/>
      <c r="O190" s="51"/>
      <c r="P190" s="1"/>
      <c r="Q190" s="1"/>
      <c r="R190" s="1"/>
      <c r="S190" s="1"/>
    </row>
    <row r="191" spans="2:19" s="56" customFormat="1">
      <c r="B191" s="1"/>
      <c r="C191" s="1"/>
      <c r="D191" s="44"/>
      <c r="E191" s="44"/>
      <c r="F191" s="1"/>
      <c r="G191" s="46"/>
      <c r="H191" s="46"/>
      <c r="I191" s="1"/>
      <c r="J191" s="46"/>
      <c r="K191" s="46"/>
      <c r="L191" s="44"/>
      <c r="M191" s="46"/>
      <c r="N191" s="49"/>
      <c r="O191" s="51"/>
      <c r="P191" s="1"/>
      <c r="Q191" s="1"/>
      <c r="R191" s="1"/>
      <c r="S191" s="1"/>
    </row>
    <row r="192" spans="2:19" s="56" customFormat="1">
      <c r="B192" s="1"/>
      <c r="C192" s="1"/>
      <c r="D192" s="44"/>
      <c r="E192" s="44"/>
      <c r="F192" s="1"/>
      <c r="G192" s="46"/>
      <c r="H192" s="46"/>
      <c r="I192" s="1"/>
      <c r="J192" s="46"/>
      <c r="K192" s="46"/>
      <c r="L192" s="44"/>
      <c r="M192" s="46"/>
      <c r="N192" s="49"/>
      <c r="O192" s="51"/>
      <c r="P192" s="1"/>
      <c r="Q192" s="1"/>
      <c r="R192" s="1"/>
      <c r="S192" s="1"/>
    </row>
    <row r="193" spans="2:19" s="56" customFormat="1">
      <c r="B193" s="1"/>
      <c r="C193" s="1"/>
      <c r="D193" s="44"/>
      <c r="E193" s="44"/>
      <c r="F193" s="1"/>
      <c r="G193" s="46"/>
      <c r="H193" s="46"/>
      <c r="I193" s="1"/>
      <c r="J193" s="46"/>
      <c r="K193" s="46"/>
      <c r="L193" s="44"/>
      <c r="M193" s="46"/>
      <c r="N193" s="49"/>
      <c r="O193" s="51"/>
      <c r="P193" s="1"/>
      <c r="Q193" s="1"/>
      <c r="R193" s="1"/>
      <c r="S193" s="1"/>
    </row>
    <row r="194" spans="2:19" s="56" customFormat="1">
      <c r="B194" s="1"/>
      <c r="C194" s="1"/>
      <c r="D194" s="44"/>
      <c r="E194" s="44"/>
      <c r="F194" s="1"/>
      <c r="G194" s="46"/>
      <c r="H194" s="46"/>
      <c r="I194" s="1"/>
      <c r="J194" s="46"/>
      <c r="K194" s="46"/>
      <c r="L194" s="44"/>
      <c r="M194" s="46"/>
      <c r="N194" s="49"/>
      <c r="O194" s="51"/>
      <c r="P194" s="1"/>
      <c r="Q194" s="1"/>
      <c r="R194" s="1"/>
      <c r="S194" s="1"/>
    </row>
    <row r="195" spans="2:19" s="56" customFormat="1">
      <c r="B195" s="1"/>
      <c r="C195" s="1"/>
      <c r="D195" s="44"/>
      <c r="E195" s="44"/>
      <c r="F195" s="1"/>
      <c r="G195" s="46"/>
      <c r="H195" s="46"/>
      <c r="I195" s="1"/>
      <c r="J195" s="46"/>
      <c r="K195" s="46"/>
      <c r="L195" s="44"/>
      <c r="M195" s="46"/>
      <c r="N195" s="49"/>
      <c r="O195" s="51"/>
      <c r="P195" s="1"/>
      <c r="Q195" s="1"/>
      <c r="R195" s="1"/>
      <c r="S195" s="1"/>
    </row>
    <row r="196" spans="2:19" s="56" customFormat="1">
      <c r="B196" s="1"/>
      <c r="C196" s="1"/>
      <c r="D196" s="44"/>
      <c r="E196" s="44"/>
      <c r="F196" s="1"/>
      <c r="G196" s="46"/>
      <c r="H196" s="46"/>
      <c r="I196" s="1"/>
      <c r="J196" s="46"/>
      <c r="K196" s="46"/>
      <c r="L196" s="44"/>
      <c r="M196" s="46"/>
      <c r="N196" s="49"/>
      <c r="O196" s="51"/>
      <c r="P196" s="1"/>
      <c r="Q196" s="1"/>
      <c r="R196" s="1"/>
      <c r="S196" s="1"/>
    </row>
    <row r="197" spans="2:19" s="56" customFormat="1">
      <c r="B197" s="1"/>
      <c r="C197" s="1"/>
      <c r="D197" s="44"/>
      <c r="E197" s="44"/>
      <c r="F197" s="1"/>
      <c r="G197" s="46"/>
      <c r="H197" s="46"/>
      <c r="I197" s="1"/>
      <c r="J197" s="46"/>
      <c r="K197" s="46"/>
      <c r="L197" s="44"/>
      <c r="M197" s="46"/>
      <c r="N197" s="49"/>
      <c r="O197" s="51"/>
      <c r="P197" s="1"/>
      <c r="Q197" s="1"/>
      <c r="R197" s="1"/>
      <c r="S197" s="1"/>
    </row>
    <row r="198" spans="2:19" s="56" customFormat="1">
      <c r="B198" s="1"/>
      <c r="C198" s="1"/>
      <c r="D198" s="44"/>
      <c r="E198" s="44"/>
      <c r="F198" s="1"/>
      <c r="G198" s="46"/>
      <c r="H198" s="46"/>
      <c r="I198" s="1"/>
      <c r="J198" s="46"/>
      <c r="K198" s="46"/>
      <c r="L198" s="44"/>
      <c r="M198" s="46"/>
      <c r="N198" s="49"/>
      <c r="O198" s="51"/>
      <c r="P198" s="1"/>
      <c r="Q198" s="1"/>
      <c r="R198" s="1"/>
      <c r="S198" s="1"/>
    </row>
    <row r="199" spans="2:19" s="56" customFormat="1">
      <c r="B199" s="1"/>
      <c r="C199" s="1"/>
      <c r="D199" s="44"/>
      <c r="E199" s="44"/>
      <c r="F199" s="1"/>
      <c r="G199" s="46"/>
      <c r="H199" s="46"/>
      <c r="I199" s="1"/>
      <c r="J199" s="46"/>
      <c r="K199" s="46"/>
      <c r="L199" s="44"/>
      <c r="M199" s="46"/>
      <c r="N199" s="49"/>
      <c r="O199" s="51"/>
      <c r="P199" s="1"/>
      <c r="Q199" s="1"/>
      <c r="R199" s="1"/>
      <c r="S199" s="1"/>
    </row>
    <row r="200" spans="2:19" s="56" customFormat="1">
      <c r="B200" s="1"/>
      <c r="C200" s="1"/>
      <c r="D200" s="44"/>
      <c r="E200" s="44"/>
      <c r="F200" s="1"/>
      <c r="G200" s="46"/>
      <c r="H200" s="46"/>
      <c r="I200" s="1"/>
      <c r="J200" s="46"/>
      <c r="K200" s="46"/>
      <c r="L200" s="44"/>
      <c r="M200" s="46"/>
      <c r="N200" s="49"/>
      <c r="O200" s="51"/>
      <c r="P200" s="1"/>
      <c r="Q200" s="1"/>
      <c r="R200" s="1"/>
      <c r="S200" s="1"/>
    </row>
    <row r="201" spans="2:19" s="56" customFormat="1">
      <c r="B201" s="1"/>
      <c r="C201" s="1"/>
      <c r="D201" s="44"/>
      <c r="E201" s="44"/>
      <c r="F201" s="1"/>
      <c r="G201" s="46"/>
      <c r="H201" s="46"/>
      <c r="I201" s="1"/>
      <c r="J201" s="46"/>
      <c r="K201" s="46"/>
      <c r="L201" s="44"/>
      <c r="M201" s="46"/>
      <c r="N201" s="49"/>
      <c r="O201" s="51"/>
      <c r="P201" s="1"/>
      <c r="Q201" s="1"/>
      <c r="R201" s="1"/>
      <c r="S201" s="1"/>
    </row>
    <row r="202" spans="2:19" s="56" customFormat="1">
      <c r="B202" s="1"/>
      <c r="C202" s="1"/>
      <c r="D202" s="44"/>
      <c r="E202" s="44"/>
      <c r="F202" s="1"/>
      <c r="G202" s="46"/>
      <c r="H202" s="46"/>
      <c r="I202" s="1"/>
      <c r="J202" s="46"/>
      <c r="K202" s="46"/>
      <c r="L202" s="44"/>
      <c r="M202" s="46"/>
      <c r="N202" s="49"/>
      <c r="O202" s="51"/>
      <c r="P202" s="1"/>
      <c r="Q202" s="1"/>
      <c r="R202" s="1"/>
      <c r="S202" s="1"/>
    </row>
    <row r="203" spans="2:19" s="56" customFormat="1">
      <c r="B203" s="1"/>
      <c r="C203" s="1"/>
      <c r="D203" s="44"/>
      <c r="E203" s="44"/>
      <c r="F203" s="1"/>
      <c r="G203" s="46"/>
      <c r="H203" s="46"/>
      <c r="I203" s="1"/>
      <c r="J203" s="46"/>
      <c r="K203" s="46"/>
      <c r="L203" s="44"/>
      <c r="M203" s="46"/>
      <c r="N203" s="49"/>
      <c r="O203" s="51"/>
      <c r="P203" s="1"/>
      <c r="Q203" s="1"/>
      <c r="R203" s="1"/>
      <c r="S203" s="1"/>
    </row>
    <row r="204" spans="2:19" s="56" customFormat="1">
      <c r="B204" s="1"/>
      <c r="C204" s="1"/>
      <c r="D204" s="44"/>
      <c r="E204" s="44"/>
      <c r="F204" s="1"/>
      <c r="G204" s="46"/>
      <c r="H204" s="46"/>
      <c r="I204" s="1"/>
      <c r="J204" s="46"/>
      <c r="K204" s="46"/>
      <c r="L204" s="44"/>
      <c r="M204" s="46"/>
      <c r="N204" s="49"/>
      <c r="O204" s="51"/>
      <c r="P204" s="1"/>
      <c r="Q204" s="1"/>
      <c r="R204" s="1"/>
      <c r="S204" s="1"/>
    </row>
    <row r="205" spans="2:19" s="56" customFormat="1">
      <c r="B205" s="1"/>
      <c r="C205" s="1"/>
      <c r="D205" s="44"/>
      <c r="E205" s="44"/>
      <c r="F205" s="1"/>
      <c r="G205" s="46"/>
      <c r="H205" s="46"/>
      <c r="I205" s="1"/>
      <c r="J205" s="46"/>
      <c r="K205" s="46"/>
      <c r="L205" s="44"/>
      <c r="M205" s="46"/>
      <c r="N205" s="49"/>
      <c r="O205" s="51"/>
      <c r="P205" s="1"/>
      <c r="Q205" s="1"/>
      <c r="R205" s="1"/>
      <c r="S205" s="1"/>
    </row>
    <row r="206" spans="2:19" s="56" customFormat="1">
      <c r="B206" s="1"/>
      <c r="C206" s="1"/>
      <c r="D206" s="44"/>
      <c r="E206" s="44"/>
      <c r="F206" s="1"/>
      <c r="G206" s="46"/>
      <c r="H206" s="46"/>
      <c r="I206" s="1"/>
      <c r="J206" s="46"/>
      <c r="K206" s="46"/>
      <c r="L206" s="44"/>
      <c r="M206" s="46"/>
      <c r="N206" s="49"/>
      <c r="O206" s="51"/>
      <c r="P206" s="1"/>
      <c r="Q206" s="1"/>
      <c r="R206" s="1"/>
      <c r="S206" s="1"/>
    </row>
    <row r="207" spans="2:19" s="56" customFormat="1">
      <c r="B207" s="1"/>
      <c r="C207" s="1"/>
      <c r="D207" s="44"/>
      <c r="E207" s="44"/>
      <c r="F207" s="1"/>
      <c r="G207" s="46"/>
      <c r="H207" s="46"/>
      <c r="I207" s="1"/>
      <c r="J207" s="46"/>
      <c r="K207" s="46"/>
      <c r="L207" s="44"/>
      <c r="M207" s="46"/>
      <c r="N207" s="49"/>
      <c r="O207" s="51"/>
      <c r="P207" s="1"/>
      <c r="Q207" s="1"/>
      <c r="R207" s="1"/>
      <c r="S207" s="1"/>
    </row>
    <row r="208" spans="2:19" s="56" customFormat="1">
      <c r="B208" s="1"/>
      <c r="C208" s="1"/>
      <c r="D208" s="44"/>
      <c r="E208" s="44"/>
      <c r="F208" s="1"/>
      <c r="G208" s="46"/>
      <c r="H208" s="46"/>
      <c r="I208" s="1"/>
      <c r="J208" s="46"/>
      <c r="K208" s="46"/>
      <c r="L208" s="44"/>
      <c r="M208" s="46"/>
      <c r="N208" s="49"/>
      <c r="O208" s="51"/>
      <c r="P208" s="1"/>
      <c r="Q208" s="1"/>
      <c r="R208" s="1"/>
      <c r="S208" s="1"/>
    </row>
    <row r="209" spans="2:19" s="56" customFormat="1">
      <c r="B209" s="1"/>
      <c r="C209" s="1"/>
      <c r="D209" s="44"/>
      <c r="E209" s="44"/>
      <c r="F209" s="1"/>
      <c r="G209" s="46"/>
      <c r="H209" s="46"/>
      <c r="I209" s="1"/>
      <c r="J209" s="46"/>
      <c r="K209" s="46"/>
      <c r="L209" s="44"/>
      <c r="M209" s="46"/>
      <c r="N209" s="49"/>
      <c r="O209" s="51"/>
      <c r="P209" s="1"/>
      <c r="Q209" s="1"/>
      <c r="R209" s="1"/>
      <c r="S209" s="1"/>
    </row>
    <row r="210" spans="2:19" s="56" customFormat="1">
      <c r="B210" s="1"/>
      <c r="C210" s="1"/>
      <c r="D210" s="44"/>
      <c r="E210" s="44"/>
      <c r="F210" s="1"/>
      <c r="G210" s="46"/>
      <c r="H210" s="46"/>
      <c r="I210" s="1"/>
      <c r="J210" s="46"/>
      <c r="K210" s="46"/>
      <c r="L210" s="44"/>
      <c r="M210" s="46"/>
      <c r="N210" s="49"/>
      <c r="O210" s="51"/>
      <c r="P210" s="1"/>
      <c r="Q210" s="1"/>
      <c r="R210" s="1"/>
      <c r="S210" s="1"/>
    </row>
    <row r="211" spans="2:19" s="56" customFormat="1">
      <c r="B211" s="1"/>
      <c r="C211" s="1"/>
      <c r="D211" s="44"/>
      <c r="E211" s="44"/>
      <c r="F211" s="1"/>
      <c r="G211" s="46"/>
      <c r="H211" s="46"/>
      <c r="I211" s="1"/>
      <c r="J211" s="46"/>
      <c r="K211" s="46"/>
      <c r="L211" s="44"/>
      <c r="M211" s="46"/>
      <c r="N211" s="49"/>
      <c r="O211" s="51"/>
      <c r="P211" s="1"/>
      <c r="Q211" s="1"/>
      <c r="R211" s="1"/>
      <c r="S211" s="1"/>
    </row>
    <row r="212" spans="2:19" s="56" customFormat="1">
      <c r="B212" s="1"/>
      <c r="C212" s="1"/>
      <c r="D212" s="44"/>
      <c r="E212" s="44"/>
      <c r="F212" s="1"/>
      <c r="G212" s="46"/>
      <c r="H212" s="46"/>
      <c r="I212" s="1"/>
      <c r="J212" s="46"/>
      <c r="K212" s="46"/>
      <c r="L212" s="44"/>
      <c r="M212" s="46"/>
      <c r="N212" s="49"/>
      <c r="O212" s="51"/>
      <c r="P212" s="1"/>
      <c r="Q212" s="1"/>
      <c r="R212" s="1"/>
      <c r="S212" s="1"/>
    </row>
    <row r="213" spans="2:19" s="56" customFormat="1">
      <c r="B213" s="1"/>
      <c r="C213" s="1"/>
      <c r="D213" s="44"/>
      <c r="E213" s="44"/>
      <c r="F213" s="1"/>
      <c r="G213" s="46"/>
      <c r="H213" s="46"/>
      <c r="I213" s="1"/>
      <c r="J213" s="46"/>
      <c r="K213" s="46"/>
      <c r="L213" s="44"/>
      <c r="M213" s="46"/>
      <c r="N213" s="49"/>
      <c r="O213" s="51"/>
      <c r="P213" s="1"/>
      <c r="Q213" s="1"/>
      <c r="R213" s="1"/>
      <c r="S213" s="1"/>
    </row>
    <row r="214" spans="2:19" s="56" customFormat="1">
      <c r="B214" s="1"/>
      <c r="C214" s="1"/>
      <c r="D214" s="44"/>
      <c r="E214" s="44"/>
      <c r="F214" s="1"/>
      <c r="G214" s="46"/>
      <c r="H214" s="46"/>
      <c r="I214" s="1"/>
      <c r="J214" s="46"/>
      <c r="K214" s="46"/>
      <c r="L214" s="44"/>
      <c r="M214" s="46"/>
      <c r="N214" s="49"/>
      <c r="O214" s="51"/>
      <c r="P214" s="1"/>
      <c r="Q214" s="1"/>
      <c r="R214" s="1"/>
      <c r="S214" s="1"/>
    </row>
    <row r="215" spans="2:19" s="56" customFormat="1">
      <c r="B215" s="1"/>
      <c r="C215" s="1"/>
      <c r="D215" s="44"/>
      <c r="E215" s="44"/>
      <c r="F215" s="1"/>
      <c r="G215" s="46"/>
      <c r="H215" s="46"/>
      <c r="I215" s="1"/>
      <c r="J215" s="46"/>
      <c r="K215" s="46"/>
      <c r="L215" s="44"/>
      <c r="M215" s="46"/>
      <c r="N215" s="49"/>
      <c r="O215" s="51"/>
      <c r="P215" s="1"/>
      <c r="Q215" s="1"/>
      <c r="R215" s="1"/>
      <c r="S215" s="1"/>
    </row>
    <row r="216" spans="2:19" s="56" customFormat="1">
      <c r="B216" s="1"/>
      <c r="C216" s="1"/>
      <c r="D216" s="44"/>
      <c r="E216" s="44"/>
      <c r="F216" s="1"/>
      <c r="G216" s="46"/>
      <c r="H216" s="46"/>
      <c r="I216" s="1"/>
      <c r="J216" s="46"/>
      <c r="K216" s="46"/>
      <c r="L216" s="44"/>
      <c r="M216" s="46"/>
      <c r="N216" s="49"/>
      <c r="O216" s="51"/>
      <c r="P216" s="1"/>
      <c r="Q216" s="1"/>
      <c r="R216" s="1"/>
      <c r="S216" s="1"/>
    </row>
    <row r="217" spans="2:19" s="56" customFormat="1">
      <c r="B217" s="1"/>
      <c r="C217" s="1"/>
      <c r="D217" s="44"/>
      <c r="E217" s="44"/>
      <c r="F217" s="1"/>
      <c r="G217" s="46"/>
      <c r="H217" s="46"/>
      <c r="I217" s="1"/>
      <c r="J217" s="46"/>
      <c r="K217" s="46"/>
      <c r="L217" s="44"/>
      <c r="M217" s="46"/>
      <c r="N217" s="49"/>
      <c r="O217" s="51"/>
      <c r="P217" s="1"/>
      <c r="Q217" s="1"/>
      <c r="R217" s="1"/>
      <c r="S217" s="1"/>
    </row>
    <row r="218" spans="2:19" s="56" customFormat="1">
      <c r="B218" s="1"/>
      <c r="C218" s="1"/>
      <c r="D218" s="44"/>
      <c r="E218" s="44"/>
      <c r="F218" s="1"/>
      <c r="G218" s="46"/>
      <c r="H218" s="46"/>
      <c r="I218" s="1"/>
      <c r="J218" s="46"/>
      <c r="K218" s="46"/>
      <c r="L218" s="44"/>
      <c r="M218" s="46"/>
      <c r="N218" s="49"/>
      <c r="O218" s="51"/>
      <c r="P218" s="1"/>
      <c r="Q218" s="1"/>
      <c r="R218" s="1"/>
      <c r="S218" s="1"/>
    </row>
    <row r="219" spans="2:19" s="56" customFormat="1">
      <c r="B219" s="1"/>
      <c r="C219" s="1"/>
      <c r="D219" s="44"/>
      <c r="E219" s="44"/>
      <c r="F219" s="1"/>
      <c r="G219" s="46"/>
      <c r="H219" s="46"/>
      <c r="I219" s="1"/>
      <c r="J219" s="46"/>
      <c r="K219" s="46"/>
      <c r="L219" s="44"/>
      <c r="M219" s="46"/>
      <c r="N219" s="49"/>
      <c r="O219" s="51"/>
      <c r="P219" s="1"/>
      <c r="Q219" s="1"/>
      <c r="R219" s="1"/>
      <c r="S219" s="1"/>
    </row>
    <row r="220" spans="2:19" s="56" customFormat="1">
      <c r="B220" s="1"/>
      <c r="C220" s="1"/>
      <c r="D220" s="44"/>
      <c r="E220" s="44"/>
      <c r="F220" s="1"/>
      <c r="G220" s="46"/>
      <c r="H220" s="46"/>
      <c r="I220" s="1"/>
      <c r="J220" s="46"/>
      <c r="K220" s="46"/>
      <c r="L220" s="44"/>
      <c r="M220" s="46"/>
      <c r="N220" s="49"/>
      <c r="O220" s="51"/>
      <c r="P220" s="1"/>
      <c r="Q220" s="1"/>
      <c r="R220" s="1"/>
      <c r="S220" s="1"/>
    </row>
    <row r="221" spans="2:19" s="56" customFormat="1">
      <c r="B221" s="1"/>
      <c r="C221" s="1"/>
      <c r="D221" s="44"/>
      <c r="E221" s="44"/>
      <c r="F221" s="1"/>
      <c r="G221" s="46"/>
      <c r="H221" s="46"/>
      <c r="I221" s="1"/>
      <c r="J221" s="46"/>
      <c r="K221" s="46"/>
      <c r="L221" s="44"/>
      <c r="M221" s="46"/>
      <c r="N221" s="49"/>
      <c r="O221" s="51"/>
      <c r="P221" s="1"/>
      <c r="Q221" s="1"/>
      <c r="R221" s="1"/>
      <c r="S221" s="1"/>
    </row>
    <row r="222" spans="2:19" s="56" customFormat="1">
      <c r="B222" s="1"/>
      <c r="C222" s="1"/>
      <c r="D222" s="44"/>
      <c r="E222" s="44"/>
      <c r="F222" s="1"/>
      <c r="G222" s="46"/>
      <c r="H222" s="46"/>
      <c r="I222" s="1"/>
      <c r="J222" s="46"/>
      <c r="K222" s="46"/>
      <c r="L222" s="44"/>
      <c r="M222" s="46"/>
      <c r="N222" s="49"/>
      <c r="O222" s="51"/>
      <c r="P222" s="1"/>
      <c r="Q222" s="1"/>
      <c r="R222" s="1"/>
      <c r="S222" s="1"/>
    </row>
    <row r="223" spans="2:19" s="56" customFormat="1">
      <c r="B223" s="1"/>
      <c r="C223" s="1"/>
      <c r="D223" s="44"/>
      <c r="E223" s="44"/>
      <c r="F223" s="1"/>
      <c r="G223" s="46"/>
      <c r="H223" s="46"/>
      <c r="I223" s="1"/>
      <c r="J223" s="46"/>
      <c r="K223" s="46"/>
      <c r="L223" s="44"/>
      <c r="M223" s="46"/>
      <c r="N223" s="49"/>
      <c r="O223" s="51"/>
      <c r="P223" s="1"/>
      <c r="Q223" s="1"/>
      <c r="R223" s="1"/>
      <c r="S223" s="1"/>
    </row>
    <row r="224" spans="2:19" s="56" customFormat="1">
      <c r="B224" s="1"/>
      <c r="C224" s="1"/>
      <c r="D224" s="44"/>
      <c r="E224" s="44"/>
      <c r="F224" s="1"/>
      <c r="G224" s="46"/>
      <c r="H224" s="46"/>
      <c r="I224" s="1"/>
      <c r="J224" s="46"/>
      <c r="K224" s="46"/>
      <c r="L224" s="44"/>
      <c r="M224" s="46"/>
      <c r="N224" s="49"/>
      <c r="O224" s="51"/>
      <c r="P224" s="1"/>
      <c r="Q224" s="1"/>
      <c r="R224" s="1"/>
      <c r="S224" s="1"/>
    </row>
    <row r="225" spans="2:19" s="56" customFormat="1">
      <c r="B225" s="1"/>
      <c r="C225" s="1"/>
      <c r="D225" s="44"/>
      <c r="E225" s="44"/>
      <c r="F225" s="1"/>
      <c r="G225" s="46"/>
      <c r="H225" s="46"/>
      <c r="I225" s="1"/>
      <c r="J225" s="46"/>
      <c r="K225" s="46"/>
      <c r="L225" s="44"/>
      <c r="M225" s="46"/>
      <c r="N225" s="49"/>
      <c r="O225" s="51"/>
      <c r="P225" s="1"/>
      <c r="Q225" s="1"/>
      <c r="R225" s="1"/>
      <c r="S225" s="1"/>
    </row>
    <row r="226" spans="2:19"/>
    <row r="227" spans="2:19"/>
    <row r="228" spans="2:19"/>
    <row r="229" spans="2:19"/>
    <row r="230" spans="2:19"/>
    <row r="231" spans="2:19"/>
    <row r="232" spans="2:19"/>
    <row r="233" spans="2:19"/>
    <row r="234" spans="2:19"/>
    <row r="235" spans="2:19"/>
    <row r="236" spans="2:19"/>
    <row r="237" spans="2:19"/>
    <row r="238" spans="2:19"/>
    <row r="239" spans="2:19"/>
    <row r="240" spans="2:19"/>
    <row r="241"/>
  </sheetData>
  <mergeCells count="1">
    <mergeCell ref="A1:O1"/>
  </mergeCells>
  <conditionalFormatting sqref="C3:C15 C17:C61">
    <cfRule type="duplicateValues" dxfId="37" priority="41"/>
  </conditionalFormatting>
  <conditionalFormatting sqref="C16">
    <cfRule type="duplicateValues" dxfId="36" priority="1"/>
  </conditionalFormatting>
  <conditionalFormatting sqref="D19">
    <cfRule type="duplicateValues" dxfId="35" priority="2"/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legacyDrawing r:id="rId2"/>
  <tableParts count="1">
    <tablePart r:id="rId3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998F3-5B29-421C-8994-0940036FD380}">
  <sheetPr>
    <pageSetUpPr fitToPage="1"/>
  </sheetPr>
  <dimension ref="A1:S201"/>
  <sheetViews>
    <sheetView topLeftCell="A4" zoomScale="60" zoomScaleNormal="60" workbookViewId="0">
      <selection activeCell="C23" sqref="C23"/>
    </sheetView>
  </sheetViews>
  <sheetFormatPr defaultColWidth="0" defaultRowHeight="11.4" zeroHeight="1"/>
  <cols>
    <col min="1" max="1" width="4.75" style="56" customWidth="1"/>
    <col min="2" max="2" width="4.75" style="1" customWidth="1"/>
    <col min="3" max="3" width="30.75" style="1" customWidth="1"/>
    <col min="4" max="5" width="20.75" style="44" customWidth="1"/>
    <col min="6" max="6" width="20.75" style="1" customWidth="1"/>
    <col min="7" max="8" width="20.75" style="46" customWidth="1"/>
    <col min="9" max="9" width="20.75" style="1" customWidth="1"/>
    <col min="10" max="11" width="20.75" style="46" customWidth="1"/>
    <col min="12" max="12" width="20.75" style="44" customWidth="1"/>
    <col min="13" max="13" width="20.75" style="46" customWidth="1"/>
    <col min="14" max="14" width="20.75" style="49" customWidth="1"/>
    <col min="15" max="15" width="30.75" style="51" customWidth="1"/>
    <col min="16" max="16384" width="5.375" style="1" hidden="1"/>
  </cols>
  <sheetData>
    <row r="1" spans="1:18" s="4" customFormat="1" ht="40.5" customHeight="1" thickBot="1">
      <c r="A1" s="174" t="s">
        <v>183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2" spans="1:18" s="5" customFormat="1" ht="63.6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45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24" customFormat="1" ht="24.6" customHeight="1">
      <c r="A3" s="22">
        <v>1</v>
      </c>
      <c r="B3" s="22">
        <v>1</v>
      </c>
      <c r="C3" s="53" t="s">
        <v>180</v>
      </c>
      <c r="D3" s="19">
        <v>60721</v>
      </c>
      <c r="E3" s="19">
        <v>125496</v>
      </c>
      <c r="F3" s="20">
        <f t="shared" ref="F3:F9" si="0">(D3-E3)/E3</f>
        <v>-0.5161519092241984</v>
      </c>
      <c r="G3" s="21">
        <v>7772</v>
      </c>
      <c r="H3" s="21">
        <v>133</v>
      </c>
      <c r="I3" s="22">
        <f>G3/H3</f>
        <v>58.436090225563909</v>
      </c>
      <c r="J3" s="20" t="s">
        <v>53</v>
      </c>
      <c r="K3" s="21">
        <v>2</v>
      </c>
      <c r="L3" s="19">
        <v>186217</v>
      </c>
      <c r="M3" s="21">
        <v>24165</v>
      </c>
      <c r="N3" s="23">
        <v>46087</v>
      </c>
      <c r="O3" s="29" t="s">
        <v>72</v>
      </c>
      <c r="R3" s="17"/>
    </row>
    <row r="4" spans="1:18" s="24" customFormat="1" ht="24.9" customHeight="1">
      <c r="A4" s="22">
        <v>2</v>
      </c>
      <c r="B4" s="22">
        <v>2</v>
      </c>
      <c r="C4" s="53" t="s">
        <v>176</v>
      </c>
      <c r="D4" s="19">
        <v>56250.38</v>
      </c>
      <c r="E4" s="19">
        <v>113044.26</v>
      </c>
      <c r="F4" s="20">
        <f t="shared" si="0"/>
        <v>-0.50240392568362158</v>
      </c>
      <c r="G4" s="21">
        <v>9025</v>
      </c>
      <c r="H4" s="21">
        <v>326</v>
      </c>
      <c r="I4" s="22">
        <f>G4/H4</f>
        <v>27.684049079754601</v>
      </c>
      <c r="J4" s="21">
        <v>22</v>
      </c>
      <c r="K4" s="21">
        <v>2</v>
      </c>
      <c r="L4" s="19">
        <v>170410.23999999999</v>
      </c>
      <c r="M4" s="21">
        <v>27603</v>
      </c>
      <c r="N4" s="23">
        <v>46087</v>
      </c>
      <c r="O4" s="29" t="s">
        <v>40</v>
      </c>
      <c r="R4" s="17"/>
    </row>
    <row r="5" spans="1:18" s="24" customFormat="1" ht="24.6" customHeight="1">
      <c r="A5" s="22">
        <v>3</v>
      </c>
      <c r="B5" s="22">
        <v>3</v>
      </c>
      <c r="C5" s="53" t="s">
        <v>131</v>
      </c>
      <c r="D5" s="19">
        <v>39251.71</v>
      </c>
      <c r="E5" s="19">
        <v>87377.07</v>
      </c>
      <c r="F5" s="20">
        <f t="shared" si="0"/>
        <v>-0.55077791003978505</v>
      </c>
      <c r="G5" s="21">
        <v>5229</v>
      </c>
      <c r="H5" s="21">
        <v>212</v>
      </c>
      <c r="I5" s="22">
        <v>39.390243902439025</v>
      </c>
      <c r="J5" s="21">
        <v>16</v>
      </c>
      <c r="K5" s="21">
        <v>5</v>
      </c>
      <c r="L5" s="19">
        <v>857323.11</v>
      </c>
      <c r="M5" s="21">
        <v>106112</v>
      </c>
      <c r="N5" s="23">
        <v>46066</v>
      </c>
      <c r="O5" s="29" t="s">
        <v>132</v>
      </c>
      <c r="R5" s="17"/>
    </row>
    <row r="6" spans="1:18" s="24" customFormat="1" ht="24.9" customHeight="1">
      <c r="A6" s="22">
        <v>4</v>
      </c>
      <c r="B6" s="22">
        <v>4</v>
      </c>
      <c r="C6" s="53" t="s">
        <v>134</v>
      </c>
      <c r="D6" s="19">
        <v>25786.45</v>
      </c>
      <c r="E6" s="19">
        <v>59288</v>
      </c>
      <c r="F6" s="20">
        <f t="shared" si="0"/>
        <v>-0.56506459991903935</v>
      </c>
      <c r="G6" s="21">
        <v>3505</v>
      </c>
      <c r="H6" s="20" t="s">
        <v>53</v>
      </c>
      <c r="I6" s="20" t="s">
        <v>53</v>
      </c>
      <c r="J6" s="21">
        <v>9</v>
      </c>
      <c r="K6" s="21">
        <v>4</v>
      </c>
      <c r="L6" s="19">
        <v>300874.19999999995</v>
      </c>
      <c r="M6" s="21">
        <v>40302</v>
      </c>
      <c r="N6" s="23">
        <v>46073</v>
      </c>
      <c r="O6" s="29" t="s">
        <v>148</v>
      </c>
      <c r="R6" s="17"/>
    </row>
    <row r="7" spans="1:18" s="24" customFormat="1" ht="24.9" customHeight="1">
      <c r="A7" s="22">
        <v>5</v>
      </c>
      <c r="B7" s="22">
        <v>5</v>
      </c>
      <c r="C7" s="53" t="s">
        <v>135</v>
      </c>
      <c r="D7" s="19">
        <v>20390.09</v>
      </c>
      <c r="E7" s="19">
        <v>50012.54</v>
      </c>
      <c r="F7" s="20">
        <f t="shared" si="0"/>
        <v>-0.59230045104687745</v>
      </c>
      <c r="G7" s="21">
        <v>3405</v>
      </c>
      <c r="H7" s="21">
        <v>144</v>
      </c>
      <c r="I7" s="22">
        <f t="shared" ref="I7:I37" si="1">G7/H7</f>
        <v>23.645833333333332</v>
      </c>
      <c r="J7" s="21">
        <v>14</v>
      </c>
      <c r="K7" s="21">
        <v>4</v>
      </c>
      <c r="L7" s="19">
        <v>268416.05</v>
      </c>
      <c r="M7" s="21">
        <v>43793</v>
      </c>
      <c r="N7" s="23">
        <v>46073</v>
      </c>
      <c r="O7" s="29" t="s">
        <v>41</v>
      </c>
      <c r="R7" s="17"/>
    </row>
    <row r="8" spans="1:18" s="24" customFormat="1" ht="24.75" customHeight="1">
      <c r="A8" s="22">
        <v>6</v>
      </c>
      <c r="B8" s="22">
        <v>7</v>
      </c>
      <c r="C8" s="53" t="s">
        <v>164</v>
      </c>
      <c r="D8" s="19">
        <v>14889.55</v>
      </c>
      <c r="E8" s="19">
        <v>31281.54</v>
      </c>
      <c r="F8" s="20">
        <f t="shared" si="0"/>
        <v>-0.52401480234029407</v>
      </c>
      <c r="G8" s="21">
        <v>1756</v>
      </c>
      <c r="H8" s="21">
        <v>70</v>
      </c>
      <c r="I8" s="22">
        <f t="shared" si="1"/>
        <v>25.085714285714285</v>
      </c>
      <c r="J8" s="21">
        <v>8</v>
      </c>
      <c r="K8" s="21">
        <v>3</v>
      </c>
      <c r="L8" s="19">
        <v>110362.33</v>
      </c>
      <c r="M8" s="21">
        <v>13806</v>
      </c>
      <c r="N8" s="23">
        <v>46080</v>
      </c>
      <c r="O8" s="29" t="s">
        <v>308</v>
      </c>
      <c r="R8" s="17"/>
    </row>
    <row r="9" spans="1:18" s="24" customFormat="1" ht="24.9" customHeight="1">
      <c r="A9" s="22">
        <v>7</v>
      </c>
      <c r="B9" s="22">
        <v>6</v>
      </c>
      <c r="C9" s="53" t="s">
        <v>125</v>
      </c>
      <c r="D9" s="19">
        <v>13975.89</v>
      </c>
      <c r="E9" s="19">
        <v>37553.32</v>
      </c>
      <c r="F9" s="20">
        <f t="shared" si="0"/>
        <v>-0.6278387636565822</v>
      </c>
      <c r="G9" s="21">
        <v>1846</v>
      </c>
      <c r="H9" s="21">
        <v>78</v>
      </c>
      <c r="I9" s="22">
        <f t="shared" si="1"/>
        <v>23.666666666666668</v>
      </c>
      <c r="J9" s="21">
        <v>10</v>
      </c>
      <c r="K9" s="21">
        <v>5</v>
      </c>
      <c r="L9" s="19">
        <v>505600.17</v>
      </c>
      <c r="M9" s="21">
        <v>59423</v>
      </c>
      <c r="N9" s="23">
        <v>46066</v>
      </c>
      <c r="O9" s="29" t="s">
        <v>60</v>
      </c>
      <c r="R9" s="17"/>
    </row>
    <row r="10" spans="1:18" s="24" customFormat="1" ht="24.9" customHeight="1">
      <c r="A10" s="22">
        <v>8</v>
      </c>
      <c r="B10" s="22" t="s">
        <v>57</v>
      </c>
      <c r="C10" s="53" t="s">
        <v>184</v>
      </c>
      <c r="D10" s="19">
        <v>9204.9599999999991</v>
      </c>
      <c r="E10" s="20" t="s">
        <v>53</v>
      </c>
      <c r="F10" s="20" t="s">
        <v>53</v>
      </c>
      <c r="G10" s="21">
        <v>1014</v>
      </c>
      <c r="H10" s="21">
        <v>13</v>
      </c>
      <c r="I10" s="22">
        <f t="shared" si="1"/>
        <v>78</v>
      </c>
      <c r="J10" s="21">
        <v>10</v>
      </c>
      <c r="K10" s="21">
        <v>0</v>
      </c>
      <c r="L10" s="19">
        <v>9204.9599999999991</v>
      </c>
      <c r="M10" s="21">
        <v>1014</v>
      </c>
      <c r="N10" s="23" t="s">
        <v>48</v>
      </c>
      <c r="O10" s="29" t="s">
        <v>41</v>
      </c>
      <c r="R10" s="17"/>
    </row>
    <row r="11" spans="1:18" s="24" customFormat="1" ht="24.9" customHeight="1">
      <c r="A11" s="22">
        <v>9</v>
      </c>
      <c r="B11" s="22" t="s">
        <v>51</v>
      </c>
      <c r="C11" s="53" t="s">
        <v>181</v>
      </c>
      <c r="D11" s="19">
        <v>7387.85</v>
      </c>
      <c r="E11" s="20" t="s">
        <v>53</v>
      </c>
      <c r="F11" s="20" t="s">
        <v>53</v>
      </c>
      <c r="G11" s="21">
        <v>1047</v>
      </c>
      <c r="H11" s="21">
        <v>86</v>
      </c>
      <c r="I11" s="22">
        <f t="shared" si="1"/>
        <v>12.174418604651162</v>
      </c>
      <c r="J11" s="21">
        <v>12</v>
      </c>
      <c r="K11" s="21">
        <v>1</v>
      </c>
      <c r="L11" s="19">
        <v>7504.62</v>
      </c>
      <c r="M11" s="21">
        <v>1077</v>
      </c>
      <c r="N11" s="23">
        <v>46094</v>
      </c>
      <c r="O11" s="29" t="s">
        <v>163</v>
      </c>
      <c r="R11" s="17"/>
    </row>
    <row r="12" spans="1:18" s="24" customFormat="1" ht="24.6" customHeight="1">
      <c r="A12" s="22">
        <v>10</v>
      </c>
      <c r="B12" s="22">
        <v>9</v>
      </c>
      <c r="C12" s="53" t="s">
        <v>95</v>
      </c>
      <c r="D12" s="19">
        <v>3306.86</v>
      </c>
      <c r="E12" s="19">
        <v>8977.8700000000008</v>
      </c>
      <c r="F12" s="20">
        <f>(D12-E12)/E12</f>
        <v>-0.63166541729831238</v>
      </c>
      <c r="G12" s="21">
        <v>429</v>
      </c>
      <c r="H12" s="21">
        <v>16</v>
      </c>
      <c r="I12" s="22">
        <f t="shared" si="1"/>
        <v>26.8125</v>
      </c>
      <c r="J12" s="21">
        <v>4</v>
      </c>
      <c r="K12" s="21">
        <v>8</v>
      </c>
      <c r="L12" s="19">
        <v>703691.84</v>
      </c>
      <c r="M12" s="21">
        <v>86682</v>
      </c>
      <c r="N12" s="23">
        <v>46045</v>
      </c>
      <c r="O12" s="29" t="s">
        <v>44</v>
      </c>
      <c r="R12" s="17"/>
    </row>
    <row r="13" spans="1:18" s="24" customFormat="1" ht="24.9" customHeight="1">
      <c r="A13" s="22">
        <v>11</v>
      </c>
      <c r="B13" s="22">
        <v>10</v>
      </c>
      <c r="C13" s="53" t="s">
        <v>162</v>
      </c>
      <c r="D13" s="19">
        <v>2402.4299999999998</v>
      </c>
      <c r="E13" s="19">
        <v>7393.07</v>
      </c>
      <c r="F13" s="20">
        <f>(D13-E13)/E13</f>
        <v>-0.67504297943885283</v>
      </c>
      <c r="G13" s="21">
        <v>357</v>
      </c>
      <c r="H13" s="21">
        <v>29</v>
      </c>
      <c r="I13" s="22">
        <f t="shared" si="1"/>
        <v>12.310344827586206</v>
      </c>
      <c r="J13" s="21">
        <v>5</v>
      </c>
      <c r="K13" s="21">
        <v>3</v>
      </c>
      <c r="L13" s="19">
        <v>27361.9</v>
      </c>
      <c r="M13" s="21">
        <v>4643</v>
      </c>
      <c r="N13" s="23">
        <v>46080</v>
      </c>
      <c r="O13" s="29" t="s">
        <v>163</v>
      </c>
      <c r="R13" s="17"/>
    </row>
    <row r="14" spans="1:18" s="24" customFormat="1" ht="24.9" customHeight="1">
      <c r="A14" s="22">
        <v>12</v>
      </c>
      <c r="B14" s="22" t="s">
        <v>53</v>
      </c>
      <c r="C14" s="53" t="s">
        <v>59</v>
      </c>
      <c r="D14" s="19">
        <v>2243.31</v>
      </c>
      <c r="E14" s="19" t="s">
        <v>53</v>
      </c>
      <c r="F14" s="20" t="s">
        <v>53</v>
      </c>
      <c r="G14" s="21">
        <v>310</v>
      </c>
      <c r="H14" s="21">
        <v>10</v>
      </c>
      <c r="I14" s="22">
        <f t="shared" si="1"/>
        <v>31</v>
      </c>
      <c r="J14" s="21">
        <v>5</v>
      </c>
      <c r="K14" s="21" t="s">
        <v>53</v>
      </c>
      <c r="L14" s="19">
        <v>314839.84000000003</v>
      </c>
      <c r="M14" s="21">
        <v>40784</v>
      </c>
      <c r="N14" s="23">
        <v>45926</v>
      </c>
      <c r="O14" s="29" t="s">
        <v>60</v>
      </c>
      <c r="R14" s="17"/>
    </row>
    <row r="15" spans="1:18" s="24" customFormat="1" ht="24.9" customHeight="1">
      <c r="A15" s="22">
        <v>13</v>
      </c>
      <c r="B15" s="22">
        <v>13</v>
      </c>
      <c r="C15" s="53" t="s">
        <v>167</v>
      </c>
      <c r="D15" s="19">
        <v>2217.87</v>
      </c>
      <c r="E15" s="19">
        <v>4262.8</v>
      </c>
      <c r="F15" s="20">
        <f>(D15-E15)/E15</f>
        <v>-0.47971521065966038</v>
      </c>
      <c r="G15" s="21">
        <v>336</v>
      </c>
      <c r="H15" s="21">
        <v>31</v>
      </c>
      <c r="I15" s="22">
        <f t="shared" si="1"/>
        <v>10.838709677419354</v>
      </c>
      <c r="J15" s="21">
        <v>3</v>
      </c>
      <c r="K15" s="21">
        <v>3</v>
      </c>
      <c r="L15" s="19">
        <v>14111.89</v>
      </c>
      <c r="M15" s="21">
        <v>2051</v>
      </c>
      <c r="N15" s="23">
        <v>46080</v>
      </c>
      <c r="O15" s="29" t="s">
        <v>168</v>
      </c>
      <c r="R15" s="17"/>
    </row>
    <row r="16" spans="1:18" s="24" customFormat="1" ht="24.9" customHeight="1">
      <c r="A16" s="22">
        <v>14</v>
      </c>
      <c r="B16" s="22"/>
      <c r="C16" s="53" t="s">
        <v>118</v>
      </c>
      <c r="D16" s="19">
        <v>2135.2399999999998</v>
      </c>
      <c r="E16" s="20" t="s">
        <v>53</v>
      </c>
      <c r="F16" s="20" t="s">
        <v>53</v>
      </c>
      <c r="G16" s="21">
        <v>312</v>
      </c>
      <c r="H16" s="21">
        <v>9</v>
      </c>
      <c r="I16" s="22">
        <f t="shared" si="1"/>
        <v>34.666666666666664</v>
      </c>
      <c r="J16" s="21">
        <v>4</v>
      </c>
      <c r="K16" s="21" t="s">
        <v>53</v>
      </c>
      <c r="L16" s="19">
        <v>85530.17</v>
      </c>
      <c r="M16" s="21">
        <v>12455</v>
      </c>
      <c r="N16" s="23">
        <v>45765</v>
      </c>
      <c r="O16" s="29" t="s">
        <v>60</v>
      </c>
      <c r="R16" s="17"/>
    </row>
    <row r="17" spans="1:19" s="24" customFormat="1" ht="24.6" customHeight="1">
      <c r="A17" s="22">
        <v>15</v>
      </c>
      <c r="B17" s="22">
        <v>16</v>
      </c>
      <c r="C17" s="53" t="s">
        <v>98</v>
      </c>
      <c r="D17" s="19">
        <v>1732.78</v>
      </c>
      <c r="E17" s="19">
        <v>1981.65</v>
      </c>
      <c r="F17" s="20">
        <f>(D17-E17)/E17</f>
        <v>-0.12558726313930316</v>
      </c>
      <c r="G17" s="21">
        <v>244</v>
      </c>
      <c r="H17" s="21">
        <v>18</v>
      </c>
      <c r="I17" s="22">
        <f t="shared" si="1"/>
        <v>13.555555555555555</v>
      </c>
      <c r="J17" s="21">
        <v>5</v>
      </c>
      <c r="K17" s="21">
        <v>8</v>
      </c>
      <c r="L17" s="19">
        <v>159959</v>
      </c>
      <c r="M17" s="21">
        <v>22197</v>
      </c>
      <c r="N17" s="23">
        <v>46045</v>
      </c>
      <c r="O17" s="29" t="s">
        <v>88</v>
      </c>
      <c r="R17" s="17"/>
    </row>
    <row r="18" spans="1:19" s="26" customFormat="1" ht="24.9" customHeight="1">
      <c r="A18" s="22">
        <v>16</v>
      </c>
      <c r="B18" s="22">
        <v>8</v>
      </c>
      <c r="C18" s="53" t="s">
        <v>174</v>
      </c>
      <c r="D18" s="19">
        <v>1623.59</v>
      </c>
      <c r="E18" s="19">
        <v>13205.6</v>
      </c>
      <c r="F18" s="20">
        <f>(D18-E18)/E18</f>
        <v>-0.87705291694432663</v>
      </c>
      <c r="G18" s="21">
        <v>216</v>
      </c>
      <c r="H18" s="21">
        <v>23</v>
      </c>
      <c r="I18" s="22">
        <f t="shared" si="1"/>
        <v>9.3913043478260878</v>
      </c>
      <c r="J18" s="21">
        <v>5</v>
      </c>
      <c r="K18" s="21">
        <v>2</v>
      </c>
      <c r="L18" s="19">
        <v>16381.29</v>
      </c>
      <c r="M18" s="21">
        <v>2000</v>
      </c>
      <c r="N18" s="23">
        <v>46087</v>
      </c>
      <c r="O18" s="29" t="s">
        <v>60</v>
      </c>
      <c r="R18" s="17"/>
      <c r="S18" s="24"/>
    </row>
    <row r="19" spans="1:19" s="26" customFormat="1" ht="24.75" customHeight="1">
      <c r="A19" s="22">
        <v>17</v>
      </c>
      <c r="B19" s="22">
        <v>11</v>
      </c>
      <c r="C19" s="18" t="s">
        <v>17</v>
      </c>
      <c r="D19" s="19">
        <v>1618.76</v>
      </c>
      <c r="E19" s="19">
        <v>5739.11</v>
      </c>
      <c r="F19" s="20">
        <f>(D19-E19)/E19</f>
        <v>-0.71794232903708066</v>
      </c>
      <c r="G19" s="21">
        <v>250</v>
      </c>
      <c r="H19" s="21">
        <v>23</v>
      </c>
      <c r="I19" s="22">
        <f t="shared" si="1"/>
        <v>10.869565217391305</v>
      </c>
      <c r="J19" s="21">
        <v>4</v>
      </c>
      <c r="K19" s="21">
        <v>16</v>
      </c>
      <c r="L19" s="19">
        <v>1275083.47</v>
      </c>
      <c r="M19" s="21">
        <v>202843</v>
      </c>
      <c r="N19" s="23">
        <v>45989</v>
      </c>
      <c r="O19" s="29" t="s">
        <v>40</v>
      </c>
    </row>
    <row r="20" spans="1:19" s="26" customFormat="1" ht="24.75" customHeight="1">
      <c r="A20" s="22">
        <v>18</v>
      </c>
      <c r="B20" s="22">
        <v>15</v>
      </c>
      <c r="C20" s="53" t="s">
        <v>94</v>
      </c>
      <c r="D20" s="19">
        <v>1474.76</v>
      </c>
      <c r="E20" s="19">
        <v>3184.18</v>
      </c>
      <c r="F20" s="20">
        <f>(D20-E20)/E20</f>
        <v>-0.53684779126808158</v>
      </c>
      <c r="G20" s="21">
        <v>367</v>
      </c>
      <c r="H20" s="21">
        <v>21</v>
      </c>
      <c r="I20" s="22">
        <f t="shared" si="1"/>
        <v>17.476190476190474</v>
      </c>
      <c r="J20" s="21">
        <v>8</v>
      </c>
      <c r="K20" s="21">
        <v>9</v>
      </c>
      <c r="L20" s="19">
        <v>295990.98</v>
      </c>
      <c r="M20" s="21">
        <v>52661</v>
      </c>
      <c r="N20" s="23">
        <v>46038</v>
      </c>
      <c r="O20" s="29" t="s">
        <v>44</v>
      </c>
    </row>
    <row r="21" spans="1:19" s="26" customFormat="1" ht="24.75" customHeight="1">
      <c r="A21" s="22">
        <v>19</v>
      </c>
      <c r="B21" s="22">
        <v>22</v>
      </c>
      <c r="C21" s="53" t="s">
        <v>86</v>
      </c>
      <c r="D21" s="27">
        <v>1280.93</v>
      </c>
      <c r="E21" s="19">
        <v>375.51</v>
      </c>
      <c r="F21" s="20">
        <f>(D21-E21)/E21</f>
        <v>2.4111741365076833</v>
      </c>
      <c r="G21" s="28">
        <v>177</v>
      </c>
      <c r="H21" s="21">
        <v>5</v>
      </c>
      <c r="I21" s="22">
        <f t="shared" si="1"/>
        <v>35.4</v>
      </c>
      <c r="J21" s="21">
        <v>3</v>
      </c>
      <c r="K21" s="21">
        <v>9</v>
      </c>
      <c r="L21" s="27">
        <v>39739.300000000003</v>
      </c>
      <c r="M21" s="28">
        <v>6269</v>
      </c>
      <c r="N21" s="23">
        <v>46038</v>
      </c>
      <c r="O21" s="29" t="s">
        <v>215</v>
      </c>
    </row>
    <row r="22" spans="1:19" s="26" customFormat="1" ht="24.6" customHeight="1">
      <c r="A22" s="22">
        <v>20</v>
      </c>
      <c r="B22" s="22" t="s">
        <v>53</v>
      </c>
      <c r="C22" s="53" t="s">
        <v>185</v>
      </c>
      <c r="D22" s="19">
        <v>1094.1199999999999</v>
      </c>
      <c r="E22" s="19" t="s">
        <v>53</v>
      </c>
      <c r="F22" s="20" t="s">
        <v>53</v>
      </c>
      <c r="G22" s="21">
        <v>147</v>
      </c>
      <c r="H22" s="21">
        <v>7</v>
      </c>
      <c r="I22" s="22">
        <f t="shared" si="1"/>
        <v>21</v>
      </c>
      <c r="J22" s="21">
        <v>3</v>
      </c>
      <c r="K22" s="21" t="s">
        <v>53</v>
      </c>
      <c r="L22" s="19">
        <v>823992.93</v>
      </c>
      <c r="M22" s="21">
        <v>110275</v>
      </c>
      <c r="N22" s="23">
        <v>45835</v>
      </c>
      <c r="O22" s="29" t="s">
        <v>60</v>
      </c>
    </row>
    <row r="23" spans="1:19" s="26" customFormat="1" ht="24.75" customHeight="1">
      <c r="A23" s="22">
        <v>21</v>
      </c>
      <c r="B23" s="22" t="s">
        <v>53</v>
      </c>
      <c r="C23" s="53" t="s">
        <v>30</v>
      </c>
      <c r="D23" s="19">
        <v>614.14</v>
      </c>
      <c r="E23" s="19" t="s">
        <v>53</v>
      </c>
      <c r="F23" s="20" t="s">
        <v>53</v>
      </c>
      <c r="G23" s="21">
        <v>91</v>
      </c>
      <c r="H23" s="21">
        <v>6</v>
      </c>
      <c r="I23" s="22">
        <f t="shared" si="1"/>
        <v>15.166666666666666</v>
      </c>
      <c r="J23" s="21">
        <v>3</v>
      </c>
      <c r="K23" s="21" t="s">
        <v>53</v>
      </c>
      <c r="L23" s="19">
        <v>76878.899999999994</v>
      </c>
      <c r="M23" s="21">
        <v>11202</v>
      </c>
      <c r="N23" s="23">
        <v>45961</v>
      </c>
      <c r="O23" s="29" t="s">
        <v>215</v>
      </c>
    </row>
    <row r="24" spans="1:19" s="26" customFormat="1" ht="24.75" customHeight="1">
      <c r="A24" s="22">
        <v>22</v>
      </c>
      <c r="B24" s="22" t="s">
        <v>57</v>
      </c>
      <c r="C24" s="53" t="s">
        <v>186</v>
      </c>
      <c r="D24" s="19">
        <v>600.4</v>
      </c>
      <c r="E24" s="19" t="s">
        <v>53</v>
      </c>
      <c r="F24" s="20" t="s">
        <v>53</v>
      </c>
      <c r="G24" s="21">
        <v>99</v>
      </c>
      <c r="H24" s="21">
        <v>4</v>
      </c>
      <c r="I24" s="22">
        <f t="shared" si="1"/>
        <v>24.75</v>
      </c>
      <c r="J24" s="21">
        <v>4</v>
      </c>
      <c r="K24" s="21">
        <v>0</v>
      </c>
      <c r="L24" s="19">
        <v>600.4</v>
      </c>
      <c r="M24" s="21">
        <v>99</v>
      </c>
      <c r="N24" s="23" t="s">
        <v>48</v>
      </c>
      <c r="O24" s="29" t="s">
        <v>44</v>
      </c>
    </row>
    <row r="25" spans="1:19" s="26" customFormat="1" ht="24.9" customHeight="1">
      <c r="A25" s="22">
        <v>23</v>
      </c>
      <c r="B25" s="22" t="s">
        <v>57</v>
      </c>
      <c r="C25" s="53" t="s">
        <v>187</v>
      </c>
      <c r="D25" s="19">
        <v>598.9</v>
      </c>
      <c r="E25" s="19" t="s">
        <v>53</v>
      </c>
      <c r="F25" s="20" t="s">
        <v>53</v>
      </c>
      <c r="G25" s="21">
        <v>88</v>
      </c>
      <c r="H25" s="21">
        <v>3</v>
      </c>
      <c r="I25" s="22">
        <f t="shared" si="1"/>
        <v>29.333333333333332</v>
      </c>
      <c r="J25" s="21">
        <v>3</v>
      </c>
      <c r="K25" s="21">
        <v>0</v>
      </c>
      <c r="L25" s="19">
        <v>598.9</v>
      </c>
      <c r="M25" s="21">
        <v>88</v>
      </c>
      <c r="N25" s="23" t="s">
        <v>48</v>
      </c>
      <c r="O25" s="29" t="s">
        <v>40</v>
      </c>
    </row>
    <row r="26" spans="1:19" s="26" customFormat="1" ht="24.9" customHeight="1">
      <c r="A26" s="22">
        <v>24</v>
      </c>
      <c r="B26" s="22">
        <v>14</v>
      </c>
      <c r="C26" s="53" t="s">
        <v>158</v>
      </c>
      <c r="D26" s="19">
        <v>503.2</v>
      </c>
      <c r="E26" s="19">
        <v>4138.3900000000003</v>
      </c>
      <c r="F26" s="20">
        <f>(D26-E26)/E26</f>
        <v>-0.87840682004354353</v>
      </c>
      <c r="G26" s="21">
        <v>79</v>
      </c>
      <c r="H26" s="21">
        <v>6</v>
      </c>
      <c r="I26" s="22">
        <f t="shared" si="1"/>
        <v>13.166666666666666</v>
      </c>
      <c r="J26" s="21">
        <v>2</v>
      </c>
      <c r="K26" s="21">
        <v>3</v>
      </c>
      <c r="L26" s="19">
        <v>20861.04</v>
      </c>
      <c r="M26" s="21">
        <v>2971</v>
      </c>
      <c r="N26" s="23">
        <v>46080</v>
      </c>
      <c r="O26" s="29" t="s">
        <v>44</v>
      </c>
    </row>
    <row r="27" spans="1:19" ht="24.9" customHeight="1">
      <c r="A27" s="22">
        <v>25</v>
      </c>
      <c r="B27" s="22">
        <v>17</v>
      </c>
      <c r="C27" s="53" t="s">
        <v>133</v>
      </c>
      <c r="D27" s="19">
        <v>435.3</v>
      </c>
      <c r="E27" s="19">
        <v>1622.82</v>
      </c>
      <c r="F27" s="20">
        <f>(D27-E27)/E27</f>
        <v>-0.7317632269752653</v>
      </c>
      <c r="G27" s="21">
        <v>78</v>
      </c>
      <c r="H27" s="21">
        <v>7</v>
      </c>
      <c r="I27" s="22">
        <f t="shared" si="1"/>
        <v>11.142857142857142</v>
      </c>
      <c r="J27" s="21">
        <v>3</v>
      </c>
      <c r="K27" s="21">
        <v>5</v>
      </c>
      <c r="L27" s="19">
        <v>72743.350000000006</v>
      </c>
      <c r="M27" s="21">
        <v>12534</v>
      </c>
      <c r="N27" s="23">
        <v>46066</v>
      </c>
      <c r="O27" s="29" t="s">
        <v>49</v>
      </c>
    </row>
    <row r="28" spans="1:19" s="26" customFormat="1" ht="24.9" customHeight="1">
      <c r="A28" s="22">
        <v>26</v>
      </c>
      <c r="B28" s="22">
        <v>12</v>
      </c>
      <c r="C28" s="18" t="s">
        <v>16</v>
      </c>
      <c r="D28" s="19">
        <v>365</v>
      </c>
      <c r="E28" s="19">
        <v>5588.08</v>
      </c>
      <c r="F28" s="20">
        <f>(D28-E28)/E28</f>
        <v>-0.93468239538446118</v>
      </c>
      <c r="G28" s="21">
        <v>50</v>
      </c>
      <c r="H28" s="21">
        <v>2</v>
      </c>
      <c r="I28" s="22">
        <f t="shared" si="1"/>
        <v>25</v>
      </c>
      <c r="J28" s="21">
        <v>1</v>
      </c>
      <c r="K28" s="21">
        <v>13</v>
      </c>
      <c r="L28" s="19">
        <v>2035580.94</v>
      </c>
      <c r="M28" s="21">
        <v>224054</v>
      </c>
      <c r="N28" s="23">
        <v>46010</v>
      </c>
      <c r="O28" s="29" t="s">
        <v>40</v>
      </c>
    </row>
    <row r="29" spans="1:19" s="26" customFormat="1" ht="24.9" customHeight="1">
      <c r="A29" s="22">
        <v>27</v>
      </c>
      <c r="B29" s="22">
        <v>19</v>
      </c>
      <c r="C29" s="53" t="s">
        <v>145</v>
      </c>
      <c r="D29" s="19">
        <v>336</v>
      </c>
      <c r="E29" s="19">
        <v>1428.5</v>
      </c>
      <c r="F29" s="20">
        <f>(D29-E29)/E29</f>
        <v>-0.76478823941197061</v>
      </c>
      <c r="G29" s="21">
        <v>128</v>
      </c>
      <c r="H29" s="21">
        <v>7</v>
      </c>
      <c r="I29" s="22">
        <f t="shared" si="1"/>
        <v>18.285714285714285</v>
      </c>
      <c r="J29" s="21">
        <v>3</v>
      </c>
      <c r="K29" s="21">
        <v>5</v>
      </c>
      <c r="L29" s="19">
        <v>20157.05</v>
      </c>
      <c r="M29" s="21">
        <v>3866</v>
      </c>
      <c r="N29" s="23">
        <v>46066</v>
      </c>
      <c r="O29" s="29" t="s">
        <v>146</v>
      </c>
    </row>
    <row r="30" spans="1:19" s="26" customFormat="1" ht="24.9" customHeight="1">
      <c r="A30" s="22">
        <v>28</v>
      </c>
      <c r="B30" s="22">
        <v>21</v>
      </c>
      <c r="C30" s="53" t="s">
        <v>127</v>
      </c>
      <c r="D30" s="19">
        <v>303</v>
      </c>
      <c r="E30" s="19">
        <v>416</v>
      </c>
      <c r="F30" s="20">
        <f>(D30-E30)/E30</f>
        <v>-0.27163461538461536</v>
      </c>
      <c r="G30" s="21">
        <v>40</v>
      </c>
      <c r="H30" s="21">
        <v>2</v>
      </c>
      <c r="I30" s="22">
        <f t="shared" si="1"/>
        <v>20</v>
      </c>
      <c r="J30" s="21">
        <v>1</v>
      </c>
      <c r="K30" s="21">
        <v>5</v>
      </c>
      <c r="L30" s="19">
        <v>29364.97</v>
      </c>
      <c r="M30" s="21">
        <v>3792</v>
      </c>
      <c r="N30" s="23">
        <v>46066</v>
      </c>
      <c r="O30" s="29" t="s">
        <v>44</v>
      </c>
    </row>
    <row r="31" spans="1:19" s="26" customFormat="1" ht="24.9" customHeight="1">
      <c r="A31" s="22">
        <v>29</v>
      </c>
      <c r="B31" s="22" t="s">
        <v>53</v>
      </c>
      <c r="C31" s="53" t="s">
        <v>161</v>
      </c>
      <c r="D31" s="19">
        <v>87</v>
      </c>
      <c r="E31" s="19" t="s">
        <v>53</v>
      </c>
      <c r="F31" s="20" t="s">
        <v>53</v>
      </c>
      <c r="G31" s="21">
        <v>19</v>
      </c>
      <c r="H31" s="21">
        <v>1</v>
      </c>
      <c r="I31" s="22">
        <f t="shared" si="1"/>
        <v>19</v>
      </c>
      <c r="J31" s="21">
        <v>1</v>
      </c>
      <c r="K31" s="21" t="s">
        <v>53</v>
      </c>
      <c r="L31" s="19">
        <v>68732.19</v>
      </c>
      <c r="M31" s="21">
        <v>15211</v>
      </c>
      <c r="N31" s="23">
        <v>44113</v>
      </c>
      <c r="O31" s="29" t="s">
        <v>44</v>
      </c>
    </row>
    <row r="32" spans="1:19" s="26" customFormat="1" ht="24.9" customHeight="1">
      <c r="A32" s="22">
        <v>30</v>
      </c>
      <c r="B32" s="22" t="s">
        <v>53</v>
      </c>
      <c r="C32" s="53" t="s">
        <v>173</v>
      </c>
      <c r="D32" s="19">
        <v>77</v>
      </c>
      <c r="E32" s="19" t="s">
        <v>53</v>
      </c>
      <c r="F32" s="20" t="s">
        <v>53</v>
      </c>
      <c r="G32" s="21">
        <v>27</v>
      </c>
      <c r="H32" s="21">
        <v>3</v>
      </c>
      <c r="I32" s="22">
        <f t="shared" si="1"/>
        <v>9</v>
      </c>
      <c r="J32" s="21">
        <v>2</v>
      </c>
      <c r="K32" s="21" t="s">
        <v>53</v>
      </c>
      <c r="L32" s="19">
        <v>1278.5999999999999</v>
      </c>
      <c r="M32" s="21">
        <v>222</v>
      </c>
      <c r="N32" s="23">
        <v>46080</v>
      </c>
      <c r="O32" s="29" t="s">
        <v>45</v>
      </c>
    </row>
    <row r="33" spans="1:19" s="26" customFormat="1" ht="24.9" customHeight="1">
      <c r="A33" s="22">
        <v>31</v>
      </c>
      <c r="B33" s="22" t="s">
        <v>53</v>
      </c>
      <c r="C33" s="53" t="s">
        <v>137</v>
      </c>
      <c r="D33" s="19">
        <v>55</v>
      </c>
      <c r="E33" s="19" t="s">
        <v>53</v>
      </c>
      <c r="F33" s="20" t="s">
        <v>53</v>
      </c>
      <c r="G33" s="21">
        <v>15</v>
      </c>
      <c r="H33" s="21">
        <v>3</v>
      </c>
      <c r="I33" s="22">
        <f t="shared" si="1"/>
        <v>5</v>
      </c>
      <c r="J33" s="21">
        <v>1</v>
      </c>
      <c r="K33" s="21" t="s">
        <v>53</v>
      </c>
      <c r="L33" s="19">
        <v>1846.2599999999998</v>
      </c>
      <c r="M33" s="21">
        <v>301</v>
      </c>
      <c r="N33" s="23">
        <v>46066</v>
      </c>
      <c r="O33" s="29" t="s">
        <v>45</v>
      </c>
    </row>
    <row r="34" spans="1:19" s="26" customFormat="1" ht="24.9" customHeight="1">
      <c r="A34" s="22">
        <v>32</v>
      </c>
      <c r="B34" s="22">
        <v>18</v>
      </c>
      <c r="C34" s="53" t="s">
        <v>78</v>
      </c>
      <c r="D34" s="27">
        <v>49</v>
      </c>
      <c r="E34" s="19">
        <v>1476.5</v>
      </c>
      <c r="F34" s="20">
        <f>(D34-E34)/E34</f>
        <v>-0.9668134100914324</v>
      </c>
      <c r="G34" s="28">
        <v>13</v>
      </c>
      <c r="H34" s="28">
        <v>2</v>
      </c>
      <c r="I34" s="22">
        <f t="shared" si="1"/>
        <v>6.5</v>
      </c>
      <c r="J34" s="21">
        <v>1</v>
      </c>
      <c r="K34" s="21">
        <v>9</v>
      </c>
      <c r="L34" s="27">
        <v>150466.6</v>
      </c>
      <c r="M34" s="28">
        <v>20821</v>
      </c>
      <c r="N34" s="23">
        <v>46038</v>
      </c>
      <c r="O34" s="29" t="s">
        <v>47</v>
      </c>
    </row>
    <row r="35" spans="1:19" s="26" customFormat="1" ht="24.9" customHeight="1">
      <c r="A35" s="22">
        <v>33</v>
      </c>
      <c r="B35" s="22">
        <v>30</v>
      </c>
      <c r="C35" s="53" t="s">
        <v>151</v>
      </c>
      <c r="D35" s="19">
        <v>40</v>
      </c>
      <c r="E35" s="19">
        <v>27</v>
      </c>
      <c r="F35" s="20">
        <f>(D35-E35)/E35</f>
        <v>0.48148148148148145</v>
      </c>
      <c r="G35" s="21">
        <v>8</v>
      </c>
      <c r="H35" s="21">
        <v>1</v>
      </c>
      <c r="I35" s="22">
        <f t="shared" si="1"/>
        <v>8</v>
      </c>
      <c r="J35" s="21">
        <v>1</v>
      </c>
      <c r="K35" s="21" t="s">
        <v>53</v>
      </c>
      <c r="L35" s="19">
        <v>8564.42</v>
      </c>
      <c r="M35" s="21">
        <v>1281</v>
      </c>
      <c r="N35" s="23">
        <v>46073</v>
      </c>
      <c r="O35" s="29" t="s">
        <v>49</v>
      </c>
    </row>
    <row r="36" spans="1:19" s="26" customFormat="1" ht="24.9" customHeight="1">
      <c r="A36" s="22">
        <v>34</v>
      </c>
      <c r="B36" s="22" t="s">
        <v>53</v>
      </c>
      <c r="C36" s="53" t="s">
        <v>142</v>
      </c>
      <c r="D36" s="19">
        <v>30.6</v>
      </c>
      <c r="E36" s="19" t="s">
        <v>53</v>
      </c>
      <c r="F36" s="20" t="s">
        <v>53</v>
      </c>
      <c r="G36" s="21">
        <v>6</v>
      </c>
      <c r="H36" s="21">
        <v>1</v>
      </c>
      <c r="I36" s="22">
        <f t="shared" si="1"/>
        <v>6</v>
      </c>
      <c r="J36" s="21">
        <v>1</v>
      </c>
      <c r="K36" s="21" t="s">
        <v>53</v>
      </c>
      <c r="L36" s="19">
        <v>102757.43</v>
      </c>
      <c r="M36" s="21">
        <v>21963</v>
      </c>
      <c r="N36" s="23">
        <v>44603</v>
      </c>
      <c r="O36" s="29" t="s">
        <v>44</v>
      </c>
    </row>
    <row r="37" spans="1:19" s="26" customFormat="1" ht="24.9" customHeight="1">
      <c r="A37" s="22">
        <v>35</v>
      </c>
      <c r="B37" s="22">
        <v>26</v>
      </c>
      <c r="C37" s="53" t="s">
        <v>171</v>
      </c>
      <c r="D37" s="19">
        <v>9</v>
      </c>
      <c r="E37" s="19">
        <v>192.5</v>
      </c>
      <c r="F37" s="20">
        <f>(D37-E37)/E37</f>
        <v>-0.95324675324675323</v>
      </c>
      <c r="G37" s="21">
        <v>2</v>
      </c>
      <c r="H37" s="21">
        <v>1</v>
      </c>
      <c r="I37" s="22">
        <f t="shared" si="1"/>
        <v>2</v>
      </c>
      <c r="J37" s="21">
        <v>1</v>
      </c>
      <c r="K37" s="21">
        <v>3</v>
      </c>
      <c r="L37" s="19">
        <v>1148.57</v>
      </c>
      <c r="M37" s="21">
        <v>192</v>
      </c>
      <c r="N37" s="23">
        <v>46080</v>
      </c>
      <c r="O37" s="29" t="s">
        <v>49</v>
      </c>
    </row>
    <row r="38" spans="1:19" ht="24.9" customHeight="1">
      <c r="A38" s="55"/>
      <c r="B38" s="34"/>
      <c r="C38" s="35" t="s">
        <v>188</v>
      </c>
      <c r="D38" s="36">
        <f>SUBTOTAL(109,Table132456789101112[Pajamos 
(GBO)])</f>
        <v>273092.07</v>
      </c>
      <c r="E38" s="37" t="s">
        <v>179</v>
      </c>
      <c r="F38" s="38">
        <f>(D38-E38)/E38</f>
        <v>-0.48533400550299649</v>
      </c>
      <c r="G38" s="39">
        <f>SUBTOTAL(109,Table132456789101112[Žiūrovų sk. 
(ADM)])</f>
        <v>38487</v>
      </c>
      <c r="H38" s="40"/>
      <c r="I38" s="41"/>
      <c r="J38" s="40"/>
      <c r="K38" s="40"/>
      <c r="L38" s="47"/>
      <c r="M38" s="40"/>
      <c r="N38" s="42"/>
      <c r="O38" s="50" t="s">
        <v>15</v>
      </c>
    </row>
    <row r="39" spans="1:19">
      <c r="F39" s="3"/>
      <c r="L39" s="2"/>
    </row>
    <row r="40" spans="1:19">
      <c r="F40" s="3"/>
      <c r="L40" s="2"/>
    </row>
    <row r="41" spans="1:19">
      <c r="F41" s="3"/>
      <c r="L41" s="2"/>
    </row>
    <row r="42" spans="1:19">
      <c r="F42" s="3"/>
      <c r="L42" s="2"/>
    </row>
    <row r="43" spans="1:19">
      <c r="F43" s="3"/>
      <c r="L43" s="2"/>
    </row>
    <row r="44" spans="1:19">
      <c r="F44" s="3"/>
      <c r="L44" s="2"/>
    </row>
    <row r="45" spans="1:19">
      <c r="F45" s="3"/>
      <c r="L45" s="2"/>
    </row>
    <row r="46" spans="1:19">
      <c r="F46" s="3"/>
      <c r="L46" s="2"/>
    </row>
    <row r="47" spans="1:19">
      <c r="F47" s="3"/>
      <c r="L47" s="2"/>
    </row>
    <row r="48" spans="1:19" s="46" customFormat="1">
      <c r="A48" s="56"/>
      <c r="B48" s="1"/>
      <c r="C48" s="1"/>
      <c r="D48" s="44"/>
      <c r="E48" s="44"/>
      <c r="F48" s="3"/>
      <c r="I48" s="1"/>
      <c r="L48" s="2"/>
      <c r="N48" s="49"/>
      <c r="O48" s="51"/>
      <c r="P48" s="1"/>
      <c r="Q48" s="1"/>
      <c r="R48" s="1"/>
      <c r="S48" s="1"/>
    </row>
    <row r="49" spans="1:19" s="46" customFormat="1">
      <c r="A49" s="56"/>
      <c r="B49" s="1"/>
      <c r="C49" s="1"/>
      <c r="D49" s="44"/>
      <c r="E49" s="44"/>
      <c r="F49" s="3"/>
      <c r="I49" s="1"/>
      <c r="L49" s="2"/>
      <c r="N49" s="49"/>
      <c r="O49" s="51"/>
      <c r="P49" s="1"/>
      <c r="Q49" s="1"/>
      <c r="R49" s="1"/>
      <c r="S49" s="1"/>
    </row>
    <row r="50" spans="1:19" s="46" customFormat="1">
      <c r="A50" s="56"/>
      <c r="B50" s="1"/>
      <c r="C50" s="1"/>
      <c r="D50" s="44"/>
      <c r="E50" s="44"/>
      <c r="F50" s="3"/>
      <c r="I50" s="1"/>
      <c r="L50" s="2"/>
      <c r="N50" s="49"/>
      <c r="O50" s="51"/>
      <c r="P50" s="1"/>
      <c r="Q50" s="1"/>
      <c r="R50" s="1"/>
      <c r="S50" s="1"/>
    </row>
    <row r="51" spans="1:19" s="46" customFormat="1">
      <c r="A51" s="56"/>
      <c r="B51" s="1"/>
      <c r="C51" s="1"/>
      <c r="D51" s="44"/>
      <c r="E51" s="44"/>
      <c r="F51" s="3"/>
      <c r="I51" s="1"/>
      <c r="L51" s="2"/>
      <c r="N51" s="49"/>
      <c r="O51" s="51"/>
      <c r="P51" s="1"/>
      <c r="Q51" s="1"/>
      <c r="R51" s="1"/>
      <c r="S51" s="1"/>
    </row>
    <row r="52" spans="1:19" s="46" customFormat="1">
      <c r="A52" s="56"/>
      <c r="B52" s="1"/>
      <c r="C52" s="1"/>
      <c r="D52" s="44"/>
      <c r="E52" s="44"/>
      <c r="F52" s="3"/>
      <c r="I52" s="1"/>
      <c r="L52" s="44"/>
      <c r="N52" s="49"/>
      <c r="O52" s="51"/>
      <c r="P52" s="1"/>
      <c r="Q52" s="1"/>
      <c r="R52" s="1"/>
      <c r="S52" s="1"/>
    </row>
    <row r="53" spans="1:19" s="46" customFormat="1">
      <c r="A53" s="56"/>
      <c r="B53" s="1"/>
      <c r="C53" s="1"/>
      <c r="D53" s="44"/>
      <c r="E53" s="44"/>
      <c r="F53" s="3"/>
      <c r="I53" s="1"/>
      <c r="L53" s="44"/>
      <c r="N53" s="49"/>
      <c r="O53" s="51"/>
      <c r="P53" s="1"/>
      <c r="Q53" s="1"/>
      <c r="R53" s="1"/>
      <c r="S53" s="1"/>
    </row>
    <row r="54" spans="1:19" s="46" customFormat="1">
      <c r="A54" s="56"/>
      <c r="B54" s="1"/>
      <c r="C54" s="1"/>
      <c r="D54" s="44"/>
      <c r="E54" s="44"/>
      <c r="F54" s="3"/>
      <c r="I54" s="1"/>
      <c r="L54" s="44"/>
      <c r="N54" s="49"/>
      <c r="O54" s="51"/>
      <c r="P54" s="1"/>
      <c r="Q54" s="1"/>
      <c r="R54" s="1"/>
      <c r="S54" s="1"/>
    </row>
    <row r="55" spans="1:19" s="46" customFormat="1">
      <c r="A55" s="56"/>
      <c r="B55" s="1"/>
      <c r="C55" s="1"/>
      <c r="D55" s="44"/>
      <c r="E55" s="44"/>
      <c r="F55" s="3"/>
      <c r="I55" s="1"/>
      <c r="L55" s="44"/>
      <c r="N55" s="49"/>
      <c r="O55" s="51"/>
      <c r="P55" s="1"/>
      <c r="Q55" s="1"/>
      <c r="R55" s="1"/>
      <c r="S55" s="1"/>
    </row>
    <row r="56" spans="1:19"/>
    <row r="57" spans="1:19"/>
    <row r="58" spans="1:19"/>
    <row r="59" spans="1:19"/>
    <row r="60" spans="1:19"/>
    <row r="61" spans="1:19"/>
    <row r="62" spans="1:19"/>
    <row r="63" spans="1:19"/>
    <row r="64" spans="1:19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</sheetData>
  <mergeCells count="1">
    <mergeCell ref="A1:O1"/>
  </mergeCells>
  <conditionalFormatting sqref="C3:C37">
    <cfRule type="duplicateValues" dxfId="34" priority="36"/>
  </conditionalFormatting>
  <conditionalFormatting sqref="D20">
    <cfRule type="duplicateValues" dxfId="33" priority="1"/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1DFCF-7E8B-49D6-895D-3B45B0544E04}">
  <sheetPr>
    <pageSetUpPr fitToPage="1"/>
  </sheetPr>
  <dimension ref="A1:S189"/>
  <sheetViews>
    <sheetView topLeftCell="A16" zoomScale="60" zoomScaleNormal="60" workbookViewId="0">
      <selection activeCell="I23" sqref="I23"/>
    </sheetView>
  </sheetViews>
  <sheetFormatPr defaultColWidth="0" defaultRowHeight="11.4" zeroHeight="1"/>
  <cols>
    <col min="1" max="2" width="4.75" style="1" customWidth="1"/>
    <col min="3" max="3" width="30.75" style="1" customWidth="1"/>
    <col min="4" max="5" width="20.75" style="44" customWidth="1"/>
    <col min="6" max="6" width="20.75" style="1" customWidth="1"/>
    <col min="7" max="8" width="20.75" style="46" customWidth="1"/>
    <col min="9" max="9" width="20.75" style="1" customWidth="1"/>
    <col min="10" max="11" width="20.75" style="46" customWidth="1"/>
    <col min="12" max="12" width="20.75" style="44" customWidth="1"/>
    <col min="13" max="13" width="20.75" style="46" customWidth="1"/>
    <col min="14" max="14" width="20.75" style="49" customWidth="1"/>
    <col min="15" max="15" width="30.75" style="51" customWidth="1"/>
    <col min="16" max="16384" width="5.375" style="1" hidden="1"/>
  </cols>
  <sheetData>
    <row r="1" spans="1:18" s="4" customFormat="1" ht="40.5" customHeight="1" thickBot="1">
      <c r="A1" s="174" t="s">
        <v>178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2" spans="1:18" s="5" customFormat="1" ht="63.6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45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24" customFormat="1" ht="24.6" customHeight="1">
      <c r="A3" s="6">
        <v>1</v>
      </c>
      <c r="B3" s="11" t="s">
        <v>51</v>
      </c>
      <c r="C3" s="13" t="s">
        <v>180</v>
      </c>
      <c r="D3" s="8">
        <v>125496</v>
      </c>
      <c r="E3" s="8" t="s">
        <v>53</v>
      </c>
      <c r="F3" s="9" t="s">
        <v>53</v>
      </c>
      <c r="G3" s="10">
        <v>16393</v>
      </c>
      <c r="H3" s="10">
        <v>198</v>
      </c>
      <c r="I3" s="11">
        <f>G3/H3</f>
        <v>82.792929292929287</v>
      </c>
      <c r="J3" s="10" t="s">
        <v>53</v>
      </c>
      <c r="K3" s="10">
        <v>1</v>
      </c>
      <c r="L3" s="8">
        <v>125496</v>
      </c>
      <c r="M3" s="10">
        <v>16393</v>
      </c>
      <c r="N3" s="12">
        <v>46087</v>
      </c>
      <c r="O3" s="30" t="s">
        <v>72</v>
      </c>
      <c r="R3" s="17"/>
    </row>
    <row r="4" spans="1:18" s="52" customFormat="1" ht="24.9" customHeight="1">
      <c r="A4" s="17">
        <v>2</v>
      </c>
      <c r="B4" s="22" t="s">
        <v>51</v>
      </c>
      <c r="C4" s="53" t="s">
        <v>176</v>
      </c>
      <c r="D4" s="19">
        <v>113044.26</v>
      </c>
      <c r="E4" s="19" t="s">
        <v>53</v>
      </c>
      <c r="F4" s="20" t="s">
        <v>53</v>
      </c>
      <c r="G4" s="21">
        <v>18394</v>
      </c>
      <c r="H4" s="21">
        <v>343</v>
      </c>
      <c r="I4" s="22">
        <f>G4/H4</f>
        <v>53.626822157434404</v>
      </c>
      <c r="J4" s="21">
        <v>26</v>
      </c>
      <c r="K4" s="21">
        <v>1</v>
      </c>
      <c r="L4" s="19">
        <v>114159.86</v>
      </c>
      <c r="M4" s="21">
        <v>18578</v>
      </c>
      <c r="N4" s="23">
        <v>46087</v>
      </c>
      <c r="O4" s="29" t="s">
        <v>40</v>
      </c>
      <c r="R4" s="6"/>
    </row>
    <row r="5" spans="1:18" s="24" customFormat="1" ht="24.9" customHeight="1">
      <c r="A5" s="6">
        <v>3</v>
      </c>
      <c r="B5" s="22">
        <v>1</v>
      </c>
      <c r="C5" s="53" t="s">
        <v>131</v>
      </c>
      <c r="D5" s="19">
        <v>87377.07</v>
      </c>
      <c r="E5" s="19">
        <v>108317.26</v>
      </c>
      <c r="F5" s="20">
        <f>(D5-E5)/E5</f>
        <v>-0.1933227446853806</v>
      </c>
      <c r="G5" s="21">
        <v>10165</v>
      </c>
      <c r="H5" s="21">
        <v>235</v>
      </c>
      <c r="I5" s="22">
        <v>53.972727272727276</v>
      </c>
      <c r="J5" s="21">
        <v>17</v>
      </c>
      <c r="K5" s="21">
        <v>4</v>
      </c>
      <c r="L5" s="19">
        <v>818071.4</v>
      </c>
      <c r="M5" s="21">
        <v>100883</v>
      </c>
      <c r="N5" s="23">
        <v>46066</v>
      </c>
      <c r="O5" s="29" t="s">
        <v>132</v>
      </c>
      <c r="R5" s="17"/>
    </row>
    <row r="6" spans="1:18" s="24" customFormat="1" ht="24.9" customHeight="1">
      <c r="A6" s="17">
        <v>4</v>
      </c>
      <c r="B6" s="11">
        <v>2</v>
      </c>
      <c r="C6" s="13" t="s">
        <v>134</v>
      </c>
      <c r="D6" s="8">
        <v>59288</v>
      </c>
      <c r="E6" s="8">
        <v>80798.25</v>
      </c>
      <c r="F6" s="9">
        <f>(D6-E6)/E6</f>
        <v>-0.26622173128749693</v>
      </c>
      <c r="G6" s="10">
        <v>7716</v>
      </c>
      <c r="H6" s="9" t="s">
        <v>53</v>
      </c>
      <c r="I6" s="9" t="s">
        <v>53</v>
      </c>
      <c r="J6" s="10">
        <v>14</v>
      </c>
      <c r="K6" s="10">
        <v>3</v>
      </c>
      <c r="L6" s="8">
        <v>275087.75</v>
      </c>
      <c r="M6" s="10">
        <v>36797</v>
      </c>
      <c r="N6" s="12">
        <v>46073</v>
      </c>
      <c r="O6" s="30" t="s">
        <v>148</v>
      </c>
      <c r="R6" s="17"/>
    </row>
    <row r="7" spans="1:18" s="24" customFormat="1" ht="24.9" customHeight="1">
      <c r="A7" s="6">
        <v>5</v>
      </c>
      <c r="B7" s="22">
        <v>3</v>
      </c>
      <c r="C7" s="53" t="s">
        <v>135</v>
      </c>
      <c r="D7" s="19">
        <v>50012.54</v>
      </c>
      <c r="E7" s="19">
        <v>80455.39</v>
      </c>
      <c r="F7" s="20">
        <f>(D7-E7)/E7</f>
        <v>-0.37838173427535432</v>
      </c>
      <c r="G7" s="21">
        <v>7768</v>
      </c>
      <c r="H7" s="21">
        <v>181</v>
      </c>
      <c r="I7" s="22">
        <f t="shared" ref="I7:I14" si="0">G7/H7</f>
        <v>42.917127071823202</v>
      </c>
      <c r="J7" s="21">
        <v>17</v>
      </c>
      <c r="K7" s="21">
        <v>3</v>
      </c>
      <c r="L7" s="19">
        <v>248022.96</v>
      </c>
      <c r="M7" s="21">
        <v>40387</v>
      </c>
      <c r="N7" s="23">
        <v>46073</v>
      </c>
      <c r="O7" s="29" t="s">
        <v>41</v>
      </c>
      <c r="R7" s="17"/>
    </row>
    <row r="8" spans="1:18" s="24" customFormat="1" ht="24.75" customHeight="1">
      <c r="A8" s="17">
        <v>6</v>
      </c>
      <c r="B8" s="22">
        <v>4</v>
      </c>
      <c r="C8" s="53" t="s">
        <v>125</v>
      </c>
      <c r="D8" s="19">
        <v>37553.32</v>
      </c>
      <c r="E8" s="19">
        <v>67721.31</v>
      </c>
      <c r="F8" s="20">
        <f>(D8-E8)/E8</f>
        <v>-0.44547262892581374</v>
      </c>
      <c r="G8" s="21">
        <v>4843</v>
      </c>
      <c r="H8" s="21">
        <v>93</v>
      </c>
      <c r="I8" s="22">
        <f t="shared" si="0"/>
        <v>52.075268817204304</v>
      </c>
      <c r="J8" s="21">
        <v>14</v>
      </c>
      <c r="K8" s="21">
        <v>4</v>
      </c>
      <c r="L8" s="19">
        <v>491685.28</v>
      </c>
      <c r="M8" s="21">
        <v>57584</v>
      </c>
      <c r="N8" s="23">
        <v>46066</v>
      </c>
      <c r="O8" s="29" t="s">
        <v>60</v>
      </c>
      <c r="R8" s="17"/>
    </row>
    <row r="9" spans="1:18" s="24" customFormat="1" ht="24.9" customHeight="1">
      <c r="A9" s="6">
        <v>7</v>
      </c>
      <c r="B9" s="22">
        <v>5</v>
      </c>
      <c r="C9" s="53" t="s">
        <v>164</v>
      </c>
      <c r="D9" s="19">
        <v>31281.54</v>
      </c>
      <c r="E9" s="19">
        <v>57814.78</v>
      </c>
      <c r="F9" s="20">
        <f>(D9-E9)/E9</f>
        <v>-0.45893524112692285</v>
      </c>
      <c r="G9" s="21">
        <v>3755</v>
      </c>
      <c r="H9" s="21">
        <v>113</v>
      </c>
      <c r="I9" s="22">
        <f t="shared" si="0"/>
        <v>33.230088495575224</v>
      </c>
      <c r="J9" s="21">
        <v>11</v>
      </c>
      <c r="K9" s="21">
        <v>2</v>
      </c>
      <c r="L9" s="19">
        <v>95472.78</v>
      </c>
      <c r="M9" s="21">
        <v>12050</v>
      </c>
      <c r="N9" s="23">
        <v>46080</v>
      </c>
      <c r="O9" s="29" t="s">
        <v>308</v>
      </c>
      <c r="R9" s="17"/>
    </row>
    <row r="10" spans="1:18" s="24" customFormat="1" ht="24.9" customHeight="1">
      <c r="A10" s="17">
        <v>8</v>
      </c>
      <c r="B10" s="22" t="s">
        <v>51</v>
      </c>
      <c r="C10" s="53" t="s">
        <v>174</v>
      </c>
      <c r="D10" s="19">
        <v>13205.6</v>
      </c>
      <c r="E10" s="19" t="s">
        <v>53</v>
      </c>
      <c r="F10" s="20" t="s">
        <v>53</v>
      </c>
      <c r="G10" s="21">
        <v>1583</v>
      </c>
      <c r="H10" s="21">
        <v>159</v>
      </c>
      <c r="I10" s="22">
        <f t="shared" si="0"/>
        <v>9.9559748427672954</v>
      </c>
      <c r="J10" s="21">
        <v>13</v>
      </c>
      <c r="K10" s="21">
        <v>1</v>
      </c>
      <c r="L10" s="19">
        <v>14625.7</v>
      </c>
      <c r="M10" s="21">
        <v>1785</v>
      </c>
      <c r="N10" s="23">
        <v>46087</v>
      </c>
      <c r="O10" s="29" t="s">
        <v>60</v>
      </c>
      <c r="R10" s="17"/>
    </row>
    <row r="11" spans="1:18" s="24" customFormat="1" ht="24.9" customHeight="1">
      <c r="A11" s="6">
        <v>9</v>
      </c>
      <c r="B11" s="22">
        <v>6</v>
      </c>
      <c r="C11" s="53" t="s">
        <v>95</v>
      </c>
      <c r="D11" s="19">
        <v>8977.8700000000008</v>
      </c>
      <c r="E11" s="19">
        <v>20658.54</v>
      </c>
      <c r="F11" s="20">
        <f t="shared" ref="F11:F29" si="1">(D11-E11)/E11</f>
        <v>-0.56541604585803251</v>
      </c>
      <c r="G11" s="21">
        <v>1111</v>
      </c>
      <c r="H11" s="21">
        <v>35</v>
      </c>
      <c r="I11" s="22">
        <f t="shared" si="0"/>
        <v>31.742857142857144</v>
      </c>
      <c r="J11" s="21">
        <v>7</v>
      </c>
      <c r="K11" s="21">
        <v>7</v>
      </c>
      <c r="L11" s="19">
        <v>700400.98</v>
      </c>
      <c r="M11" s="21">
        <v>86255</v>
      </c>
      <c r="N11" s="23">
        <v>46045</v>
      </c>
      <c r="O11" s="29" t="s">
        <v>44</v>
      </c>
      <c r="R11" s="17"/>
    </row>
    <row r="12" spans="1:18" s="24" customFormat="1" ht="24.6" customHeight="1">
      <c r="A12" s="17">
        <v>10</v>
      </c>
      <c r="B12" s="22">
        <v>7</v>
      </c>
      <c r="C12" s="53" t="s">
        <v>162</v>
      </c>
      <c r="D12" s="19">
        <v>7393.07</v>
      </c>
      <c r="E12" s="19">
        <v>16724.78</v>
      </c>
      <c r="F12" s="20">
        <f t="shared" si="1"/>
        <v>-0.55795711513096136</v>
      </c>
      <c r="G12" s="21">
        <v>1115</v>
      </c>
      <c r="H12" s="21">
        <v>41</v>
      </c>
      <c r="I12" s="22">
        <f t="shared" si="0"/>
        <v>27.195121951219512</v>
      </c>
      <c r="J12" s="21">
        <v>8</v>
      </c>
      <c r="K12" s="21">
        <v>2</v>
      </c>
      <c r="L12" s="19">
        <v>24959.47</v>
      </c>
      <c r="M12" s="21">
        <v>4286</v>
      </c>
      <c r="N12" s="23">
        <v>46080</v>
      </c>
      <c r="O12" s="29" t="s">
        <v>163</v>
      </c>
      <c r="R12" s="17"/>
    </row>
    <row r="13" spans="1:18" s="24" customFormat="1" ht="24.9" customHeight="1">
      <c r="A13" s="6">
        <v>11</v>
      </c>
      <c r="B13" s="22">
        <v>9</v>
      </c>
      <c r="C13" s="18" t="s">
        <v>17</v>
      </c>
      <c r="D13" s="19">
        <v>5739.11</v>
      </c>
      <c r="E13" s="19">
        <v>10242.65</v>
      </c>
      <c r="F13" s="20">
        <f t="shared" si="1"/>
        <v>-0.4396850424450704</v>
      </c>
      <c r="G13" s="21">
        <v>870</v>
      </c>
      <c r="H13" s="21">
        <v>34</v>
      </c>
      <c r="I13" s="22">
        <f t="shared" si="0"/>
        <v>25.588235294117649</v>
      </c>
      <c r="J13" s="21">
        <v>5</v>
      </c>
      <c r="K13" s="21">
        <v>15</v>
      </c>
      <c r="L13" s="19">
        <v>1273464.71</v>
      </c>
      <c r="M13" s="21">
        <v>202593</v>
      </c>
      <c r="N13" s="23">
        <v>45989</v>
      </c>
      <c r="O13" s="29" t="s">
        <v>40</v>
      </c>
      <c r="R13" s="17"/>
    </row>
    <row r="14" spans="1:18" s="24" customFormat="1" ht="24.9" customHeight="1">
      <c r="A14" s="17">
        <v>12</v>
      </c>
      <c r="B14" s="22">
        <v>10</v>
      </c>
      <c r="C14" s="18" t="s">
        <v>16</v>
      </c>
      <c r="D14" s="19">
        <v>5588.08</v>
      </c>
      <c r="E14" s="19">
        <v>8977.74</v>
      </c>
      <c r="F14" s="20">
        <f t="shared" si="1"/>
        <v>-0.37756272736791219</v>
      </c>
      <c r="G14" s="21">
        <v>699</v>
      </c>
      <c r="H14" s="21">
        <v>20</v>
      </c>
      <c r="I14" s="22">
        <f t="shared" si="0"/>
        <v>34.950000000000003</v>
      </c>
      <c r="J14" s="21">
        <v>4</v>
      </c>
      <c r="K14" s="21">
        <v>12</v>
      </c>
      <c r="L14" s="19">
        <v>2035215.94</v>
      </c>
      <c r="M14" s="21">
        <v>224004</v>
      </c>
      <c r="N14" s="23">
        <v>46010</v>
      </c>
      <c r="O14" s="29" t="s">
        <v>40</v>
      </c>
      <c r="R14" s="17"/>
    </row>
    <row r="15" spans="1:18" s="52" customFormat="1" ht="24.9" customHeight="1">
      <c r="A15" s="6">
        <v>13</v>
      </c>
      <c r="B15" s="22">
        <v>12</v>
      </c>
      <c r="C15" s="53" t="s">
        <v>167</v>
      </c>
      <c r="D15" s="19">
        <v>4262.8</v>
      </c>
      <c r="E15" s="19">
        <v>7645.69</v>
      </c>
      <c r="F15" s="20">
        <f t="shared" si="1"/>
        <v>-0.44245712290192246</v>
      </c>
      <c r="G15" s="21">
        <v>572</v>
      </c>
      <c r="H15" s="21">
        <v>52</v>
      </c>
      <c r="I15" s="22">
        <v>12.708333333333334</v>
      </c>
      <c r="J15" s="21">
        <v>3</v>
      </c>
      <c r="K15" s="21">
        <v>2</v>
      </c>
      <c r="L15" s="19">
        <v>11908.49</v>
      </c>
      <c r="M15" s="21">
        <v>1715</v>
      </c>
      <c r="N15" s="23">
        <v>46080</v>
      </c>
      <c r="O15" s="29" t="s">
        <v>168</v>
      </c>
      <c r="R15" s="6"/>
    </row>
    <row r="16" spans="1:18" s="24" customFormat="1" ht="24.9" customHeight="1">
      <c r="A16" s="17">
        <v>14</v>
      </c>
      <c r="B16" s="22">
        <v>8</v>
      </c>
      <c r="C16" s="53" t="s">
        <v>158</v>
      </c>
      <c r="D16" s="19">
        <v>4138.3900000000003</v>
      </c>
      <c r="E16" s="19">
        <v>15122.48</v>
      </c>
      <c r="F16" s="20">
        <f t="shared" si="1"/>
        <v>-0.72634184340134689</v>
      </c>
      <c r="G16" s="21">
        <v>579</v>
      </c>
      <c r="H16" s="21">
        <v>17</v>
      </c>
      <c r="I16" s="22">
        <f t="shared" ref="I16:I21" si="2">G16/H16</f>
        <v>34.058823529411768</v>
      </c>
      <c r="J16" s="21">
        <v>8</v>
      </c>
      <c r="K16" s="21">
        <v>2</v>
      </c>
      <c r="L16" s="19">
        <v>20357.84</v>
      </c>
      <c r="M16" s="21">
        <v>2892</v>
      </c>
      <c r="N16" s="23">
        <v>46080</v>
      </c>
      <c r="O16" s="29" t="s">
        <v>44</v>
      </c>
      <c r="R16" s="17"/>
    </row>
    <row r="17" spans="1:19" s="24" customFormat="1" ht="24.9" customHeight="1">
      <c r="A17" s="6">
        <v>15</v>
      </c>
      <c r="B17" s="22">
        <v>11</v>
      </c>
      <c r="C17" s="53" t="s">
        <v>94</v>
      </c>
      <c r="D17" s="19">
        <v>3184.18</v>
      </c>
      <c r="E17" s="19">
        <v>8324.0499999999993</v>
      </c>
      <c r="F17" s="20">
        <f t="shared" si="1"/>
        <v>-0.61747226410220979</v>
      </c>
      <c r="G17" s="21">
        <v>572</v>
      </c>
      <c r="H17" s="21">
        <v>35</v>
      </c>
      <c r="I17" s="22">
        <f t="shared" si="2"/>
        <v>16.342857142857142</v>
      </c>
      <c r="J17" s="21">
        <v>9</v>
      </c>
      <c r="K17" s="21">
        <v>8</v>
      </c>
      <c r="L17" s="19">
        <v>294516.21999999997</v>
      </c>
      <c r="M17" s="21">
        <v>52294</v>
      </c>
      <c r="N17" s="23">
        <v>46038</v>
      </c>
      <c r="O17" s="29" t="s">
        <v>44</v>
      </c>
      <c r="R17" s="17"/>
    </row>
    <row r="18" spans="1:19" s="26" customFormat="1" ht="24.9" customHeight="1">
      <c r="A18" s="17">
        <v>16</v>
      </c>
      <c r="B18" s="22">
        <v>16</v>
      </c>
      <c r="C18" s="53" t="s">
        <v>98</v>
      </c>
      <c r="D18" s="19">
        <v>1981.65</v>
      </c>
      <c r="E18" s="19">
        <v>3664.04</v>
      </c>
      <c r="F18" s="20">
        <f t="shared" si="1"/>
        <v>-0.45916256372747022</v>
      </c>
      <c r="G18" s="21">
        <v>257</v>
      </c>
      <c r="H18" s="21">
        <v>13</v>
      </c>
      <c r="I18" s="22">
        <f t="shared" si="2"/>
        <v>19.76923076923077</v>
      </c>
      <c r="J18" s="21">
        <v>3</v>
      </c>
      <c r="K18" s="21">
        <v>7</v>
      </c>
      <c r="L18" s="19">
        <v>158226.22</v>
      </c>
      <c r="M18" s="21">
        <v>21953</v>
      </c>
      <c r="N18" s="23">
        <v>46045</v>
      </c>
      <c r="O18" s="29" t="s">
        <v>88</v>
      </c>
      <c r="R18" s="17"/>
      <c r="S18" s="24"/>
    </row>
    <row r="19" spans="1:19" s="26" customFormat="1" ht="24.75" customHeight="1">
      <c r="A19" s="6">
        <v>17</v>
      </c>
      <c r="B19" s="11">
        <v>13</v>
      </c>
      <c r="C19" s="13" t="s">
        <v>133</v>
      </c>
      <c r="D19" s="8">
        <v>1622.82</v>
      </c>
      <c r="E19" s="8">
        <v>7322.85</v>
      </c>
      <c r="F19" s="9">
        <f t="shared" si="1"/>
        <v>-0.77838956144124216</v>
      </c>
      <c r="G19" s="10">
        <v>303</v>
      </c>
      <c r="H19" s="10">
        <v>19</v>
      </c>
      <c r="I19" s="11">
        <f t="shared" si="2"/>
        <v>15.947368421052632</v>
      </c>
      <c r="J19" s="10">
        <v>8</v>
      </c>
      <c r="K19" s="10">
        <v>4</v>
      </c>
      <c r="L19" s="8">
        <v>72308.05</v>
      </c>
      <c r="M19" s="10">
        <v>12456</v>
      </c>
      <c r="N19" s="12">
        <v>46066</v>
      </c>
      <c r="O19" s="30" t="s">
        <v>49</v>
      </c>
    </row>
    <row r="20" spans="1:19" s="26" customFormat="1" ht="24.75" customHeight="1">
      <c r="A20" s="17">
        <v>18</v>
      </c>
      <c r="B20" s="22">
        <v>14</v>
      </c>
      <c r="C20" s="53" t="s">
        <v>78</v>
      </c>
      <c r="D20" s="27">
        <v>1476.5</v>
      </c>
      <c r="E20" s="19">
        <v>6723.7</v>
      </c>
      <c r="F20" s="20">
        <f t="shared" si="1"/>
        <v>-0.78040364680161223</v>
      </c>
      <c r="G20" s="28">
        <v>241</v>
      </c>
      <c r="H20" s="28">
        <v>3</v>
      </c>
      <c r="I20" s="22">
        <f t="shared" si="2"/>
        <v>80.333333333333329</v>
      </c>
      <c r="J20" s="21">
        <v>3</v>
      </c>
      <c r="K20" s="21">
        <v>8</v>
      </c>
      <c r="L20" s="27">
        <v>150346.6</v>
      </c>
      <c r="M20" s="28">
        <v>20790</v>
      </c>
      <c r="N20" s="23">
        <v>46038</v>
      </c>
      <c r="O20" s="29" t="s">
        <v>47</v>
      </c>
    </row>
    <row r="21" spans="1:19" s="26" customFormat="1" ht="24.75" customHeight="1">
      <c r="A21" s="6">
        <v>19</v>
      </c>
      <c r="B21" s="22">
        <v>17</v>
      </c>
      <c r="C21" s="53" t="s">
        <v>145</v>
      </c>
      <c r="D21" s="19">
        <v>1428.5</v>
      </c>
      <c r="E21" s="19">
        <v>2555.9</v>
      </c>
      <c r="F21" s="20">
        <f t="shared" si="1"/>
        <v>-0.44109706952541183</v>
      </c>
      <c r="G21" s="21">
        <v>260</v>
      </c>
      <c r="H21" s="21">
        <v>8</v>
      </c>
      <c r="I21" s="22">
        <f t="shared" si="2"/>
        <v>32.5</v>
      </c>
      <c r="J21" s="21">
        <v>7</v>
      </c>
      <c r="K21" s="21">
        <v>4</v>
      </c>
      <c r="L21" s="19">
        <v>18595.05</v>
      </c>
      <c r="M21" s="21">
        <v>3324</v>
      </c>
      <c r="N21" s="23">
        <v>46066</v>
      </c>
      <c r="O21" s="29" t="s">
        <v>146</v>
      </c>
    </row>
    <row r="22" spans="1:19" s="26" customFormat="1" ht="24.6" customHeight="1">
      <c r="A22" s="17">
        <v>20</v>
      </c>
      <c r="B22" s="22">
        <v>25</v>
      </c>
      <c r="C22" s="53" t="s">
        <v>123</v>
      </c>
      <c r="D22" s="19">
        <v>447.5</v>
      </c>
      <c r="E22" s="19">
        <v>1125.1600000000001</v>
      </c>
      <c r="F22" s="20">
        <f t="shared" si="1"/>
        <v>-0.60227878701695758</v>
      </c>
      <c r="G22" s="21">
        <v>70</v>
      </c>
      <c r="H22" s="21">
        <v>3</v>
      </c>
      <c r="I22" s="22">
        <v>23.333333333333332</v>
      </c>
      <c r="J22" s="21">
        <v>3</v>
      </c>
      <c r="K22" s="21">
        <v>5</v>
      </c>
      <c r="L22" s="19">
        <v>33259</v>
      </c>
      <c r="M22" s="21">
        <v>5358</v>
      </c>
      <c r="N22" s="23">
        <v>46059</v>
      </c>
      <c r="O22" s="29" t="s">
        <v>124</v>
      </c>
    </row>
    <row r="23" spans="1:19" s="26" customFormat="1" ht="24.75" customHeight="1">
      <c r="A23" s="6">
        <v>21</v>
      </c>
      <c r="B23" s="22">
        <v>21</v>
      </c>
      <c r="C23" s="53" t="s">
        <v>127</v>
      </c>
      <c r="D23" s="19">
        <v>416</v>
      </c>
      <c r="E23" s="19">
        <v>2002.1</v>
      </c>
      <c r="F23" s="20">
        <f t="shared" si="1"/>
        <v>-0.79221817092053348</v>
      </c>
      <c r="G23" s="21">
        <v>50</v>
      </c>
      <c r="H23" s="21">
        <v>2</v>
      </c>
      <c r="I23" s="22">
        <f>G23/H23</f>
        <v>25</v>
      </c>
      <c r="J23" s="21">
        <v>1</v>
      </c>
      <c r="K23" s="21">
        <v>4</v>
      </c>
      <c r="L23" s="19">
        <v>29080.97</v>
      </c>
      <c r="M23" s="21">
        <v>3754</v>
      </c>
      <c r="N23" s="23">
        <v>46066</v>
      </c>
      <c r="O23" s="29" t="s">
        <v>44</v>
      </c>
    </row>
    <row r="24" spans="1:19" ht="24.75" customHeight="1">
      <c r="A24" s="17">
        <v>22</v>
      </c>
      <c r="B24" s="22">
        <v>23</v>
      </c>
      <c r="C24" s="53" t="s">
        <v>86</v>
      </c>
      <c r="D24" s="27">
        <v>375.51</v>
      </c>
      <c r="E24" s="19">
        <v>1477.61</v>
      </c>
      <c r="F24" s="20">
        <f t="shared" si="1"/>
        <v>-0.74586663598649172</v>
      </c>
      <c r="G24" s="28">
        <v>63</v>
      </c>
      <c r="H24" s="21">
        <v>2</v>
      </c>
      <c r="I24" s="22">
        <f>G24/H24</f>
        <v>31.5</v>
      </c>
      <c r="J24" s="21">
        <v>2</v>
      </c>
      <c r="K24" s="21">
        <v>8</v>
      </c>
      <c r="L24" s="27">
        <v>38458.370000000003</v>
      </c>
      <c r="M24" s="28">
        <v>6092</v>
      </c>
      <c r="N24" s="23">
        <v>46038</v>
      </c>
      <c r="O24" s="29" t="s">
        <v>215</v>
      </c>
    </row>
    <row r="25" spans="1:19" s="26" customFormat="1" ht="24.9" customHeight="1">
      <c r="A25" s="6">
        <v>23</v>
      </c>
      <c r="B25" s="22">
        <v>31</v>
      </c>
      <c r="C25" s="53" t="s">
        <v>152</v>
      </c>
      <c r="D25" s="19">
        <v>249.5</v>
      </c>
      <c r="E25" s="19">
        <v>580.15</v>
      </c>
      <c r="F25" s="20">
        <f t="shared" si="1"/>
        <v>-0.56993880892872528</v>
      </c>
      <c r="G25" s="21">
        <v>44</v>
      </c>
      <c r="H25" s="21">
        <v>2</v>
      </c>
      <c r="I25" s="22">
        <v>22</v>
      </c>
      <c r="J25" s="21">
        <v>2</v>
      </c>
      <c r="K25" s="21">
        <v>3</v>
      </c>
      <c r="L25" s="19">
        <v>5677.8499999999995</v>
      </c>
      <c r="M25" s="21">
        <v>1058</v>
      </c>
      <c r="N25" s="23">
        <v>46073</v>
      </c>
      <c r="O25" s="29" t="s">
        <v>54</v>
      </c>
    </row>
    <row r="26" spans="1:19" s="26" customFormat="1" ht="24.9" customHeight="1">
      <c r="A26" s="17">
        <v>24</v>
      </c>
      <c r="B26" s="22">
        <v>37</v>
      </c>
      <c r="C26" s="53" t="s">
        <v>52</v>
      </c>
      <c r="D26" s="19">
        <v>220</v>
      </c>
      <c r="E26" s="19">
        <v>180</v>
      </c>
      <c r="F26" s="20">
        <f t="shared" si="1"/>
        <v>0.22222222222222221</v>
      </c>
      <c r="G26" s="21">
        <v>41</v>
      </c>
      <c r="H26" s="21">
        <v>1</v>
      </c>
      <c r="I26" s="22">
        <v>41</v>
      </c>
      <c r="J26" s="21">
        <v>1</v>
      </c>
      <c r="K26" s="21">
        <v>10</v>
      </c>
      <c r="L26" s="19">
        <v>50011.759999999995</v>
      </c>
      <c r="M26" s="21">
        <v>7490</v>
      </c>
      <c r="N26" s="23">
        <v>46024</v>
      </c>
      <c r="O26" s="29" t="s">
        <v>54</v>
      </c>
    </row>
    <row r="27" spans="1:19" ht="24.9" customHeight="1">
      <c r="A27" s="6">
        <v>25</v>
      </c>
      <c r="B27" s="22">
        <v>18</v>
      </c>
      <c r="C27" s="53" t="s">
        <v>169</v>
      </c>
      <c r="D27" s="19">
        <v>210.79</v>
      </c>
      <c r="E27" s="19">
        <v>2461.08</v>
      </c>
      <c r="F27" s="20">
        <f t="shared" si="1"/>
        <v>-0.9143506103011686</v>
      </c>
      <c r="G27" s="21">
        <v>45</v>
      </c>
      <c r="H27" s="21">
        <v>1</v>
      </c>
      <c r="I27" s="22">
        <f>G27/H27</f>
        <v>45</v>
      </c>
      <c r="J27" s="21">
        <v>1</v>
      </c>
      <c r="K27" s="21">
        <v>2</v>
      </c>
      <c r="L27" s="19">
        <v>2671.87</v>
      </c>
      <c r="M27" s="21">
        <v>425</v>
      </c>
      <c r="N27" s="23">
        <v>46080</v>
      </c>
      <c r="O27" s="29" t="s">
        <v>215</v>
      </c>
    </row>
    <row r="28" spans="1:19" ht="24.9" customHeight="1">
      <c r="A28" s="17">
        <v>26</v>
      </c>
      <c r="B28" s="11">
        <v>28</v>
      </c>
      <c r="C28" s="13" t="s">
        <v>171</v>
      </c>
      <c r="D28" s="8">
        <v>192.5</v>
      </c>
      <c r="E28" s="8">
        <v>947.07</v>
      </c>
      <c r="F28" s="9">
        <f t="shared" si="1"/>
        <v>-0.79674152913723384</v>
      </c>
      <c r="G28" s="10">
        <v>38</v>
      </c>
      <c r="H28" s="10">
        <v>2</v>
      </c>
      <c r="I28" s="11">
        <v>19</v>
      </c>
      <c r="J28" s="10">
        <v>2</v>
      </c>
      <c r="K28" s="10">
        <v>2</v>
      </c>
      <c r="L28" s="8">
        <v>1139.57</v>
      </c>
      <c r="M28" s="10">
        <v>190</v>
      </c>
      <c r="N28" s="12">
        <v>46080</v>
      </c>
      <c r="O28" s="30" t="s">
        <v>49</v>
      </c>
    </row>
    <row r="29" spans="1:19" s="26" customFormat="1" ht="24.9" customHeight="1">
      <c r="A29" s="6">
        <v>27</v>
      </c>
      <c r="B29" s="22">
        <v>20</v>
      </c>
      <c r="C29" s="53" t="s">
        <v>170</v>
      </c>
      <c r="D29" s="19">
        <v>147</v>
      </c>
      <c r="E29" s="19">
        <v>2264.5</v>
      </c>
      <c r="F29" s="20">
        <f t="shared" si="1"/>
        <v>-0.93508500772797531</v>
      </c>
      <c r="G29" s="21">
        <v>23</v>
      </c>
      <c r="H29" s="21">
        <v>1</v>
      </c>
      <c r="I29" s="22">
        <v>23</v>
      </c>
      <c r="J29" s="21">
        <v>1</v>
      </c>
      <c r="K29" s="21">
        <v>2</v>
      </c>
      <c r="L29" s="19">
        <v>2411.5</v>
      </c>
      <c r="M29" s="21">
        <v>497</v>
      </c>
      <c r="N29" s="23">
        <v>46080</v>
      </c>
      <c r="O29" s="29" t="s">
        <v>54</v>
      </c>
    </row>
    <row r="30" spans="1:19" ht="24.9" customHeight="1">
      <c r="A30" s="17">
        <v>28</v>
      </c>
      <c r="B30" s="22" t="s">
        <v>57</v>
      </c>
      <c r="C30" s="53" t="s">
        <v>181</v>
      </c>
      <c r="D30" s="19">
        <v>116.77</v>
      </c>
      <c r="E30" s="19" t="s">
        <v>53</v>
      </c>
      <c r="F30" s="20" t="s">
        <v>53</v>
      </c>
      <c r="G30" s="21">
        <v>30</v>
      </c>
      <c r="H30" s="21">
        <v>1</v>
      </c>
      <c r="I30" s="22">
        <f>G30/H30</f>
        <v>30</v>
      </c>
      <c r="J30" s="21">
        <v>1</v>
      </c>
      <c r="K30" s="21">
        <v>0</v>
      </c>
      <c r="L30" s="19">
        <v>116.77</v>
      </c>
      <c r="M30" s="21">
        <v>30</v>
      </c>
      <c r="N30" s="23" t="s">
        <v>48</v>
      </c>
      <c r="O30" s="29" t="s">
        <v>163</v>
      </c>
    </row>
    <row r="31" spans="1:19" s="26" customFormat="1" ht="24.9" customHeight="1">
      <c r="A31" s="6">
        <v>29</v>
      </c>
      <c r="B31" s="19" t="s">
        <v>53</v>
      </c>
      <c r="C31" s="53" t="s">
        <v>140</v>
      </c>
      <c r="D31" s="19">
        <v>73.8</v>
      </c>
      <c r="E31" s="19" t="s">
        <v>53</v>
      </c>
      <c r="F31" s="20" t="s">
        <v>53</v>
      </c>
      <c r="G31" s="21">
        <v>15</v>
      </c>
      <c r="H31" s="21">
        <v>1</v>
      </c>
      <c r="I31" s="22">
        <f>G31/H31</f>
        <v>15</v>
      </c>
      <c r="J31" s="21">
        <v>1</v>
      </c>
      <c r="K31" s="21" t="s">
        <v>53</v>
      </c>
      <c r="L31" s="19">
        <v>56300.72</v>
      </c>
      <c r="M31" s="21">
        <v>13627</v>
      </c>
      <c r="N31" s="23">
        <v>43560</v>
      </c>
      <c r="O31" s="29" t="s">
        <v>44</v>
      </c>
    </row>
    <row r="32" spans="1:19" s="26" customFormat="1" ht="24.6" customHeight="1">
      <c r="A32" s="17">
        <v>30</v>
      </c>
      <c r="B32" s="11">
        <v>32</v>
      </c>
      <c r="C32" s="13" t="s">
        <v>151</v>
      </c>
      <c r="D32" s="8">
        <v>27</v>
      </c>
      <c r="E32" s="8">
        <v>489.84</v>
      </c>
      <c r="F32" s="9">
        <f>(D32-E32)/E32</f>
        <v>-0.94487996080352765</v>
      </c>
      <c r="G32" s="10">
        <v>6</v>
      </c>
      <c r="H32" s="10">
        <v>1</v>
      </c>
      <c r="I32" s="11">
        <f>G32/H32</f>
        <v>6</v>
      </c>
      <c r="J32" s="10">
        <v>1</v>
      </c>
      <c r="K32" s="10">
        <v>3</v>
      </c>
      <c r="L32" s="8">
        <v>8524.42</v>
      </c>
      <c r="M32" s="10">
        <v>1273</v>
      </c>
      <c r="N32" s="12">
        <v>46073</v>
      </c>
      <c r="O32" s="30" t="s">
        <v>49</v>
      </c>
    </row>
    <row r="33" spans="1:19" ht="24.9" customHeight="1">
      <c r="A33" s="33"/>
      <c r="B33" s="34"/>
      <c r="C33" s="35" t="s">
        <v>182</v>
      </c>
      <c r="D33" s="36">
        <f>SUBTOTAL(109,Table1324567891011[Pajamos 
(GBO)])</f>
        <v>565527.67000000004</v>
      </c>
      <c r="E33" s="37" t="s">
        <v>179</v>
      </c>
      <c r="F33" s="38">
        <f>(D33-E33)/E33</f>
        <v>6.5786570427047678E-2</v>
      </c>
      <c r="G33" s="39">
        <f>SUBTOTAL(109,Table1324567891011[Žiūrovų sk. 
(ADM)])</f>
        <v>77621</v>
      </c>
      <c r="H33" s="40"/>
      <c r="I33" s="41"/>
      <c r="J33" s="40"/>
      <c r="K33" s="40"/>
      <c r="L33" s="47"/>
      <c r="M33" s="40"/>
      <c r="N33" s="42"/>
      <c r="O33" s="50" t="s">
        <v>15</v>
      </c>
    </row>
    <row r="34" spans="1:19">
      <c r="F34" s="3"/>
      <c r="L34" s="2"/>
    </row>
    <row r="35" spans="1:19">
      <c r="F35" s="3"/>
      <c r="L35" s="2"/>
    </row>
    <row r="36" spans="1:19">
      <c r="F36" s="3"/>
      <c r="L36" s="2"/>
    </row>
    <row r="37" spans="1:19">
      <c r="F37" s="3"/>
      <c r="L37" s="2"/>
    </row>
    <row r="38" spans="1:19">
      <c r="F38" s="3"/>
      <c r="L38" s="2"/>
    </row>
    <row r="39" spans="1:19">
      <c r="F39" s="3"/>
      <c r="L39" s="2"/>
    </row>
    <row r="40" spans="1:19">
      <c r="F40" s="3"/>
      <c r="L40" s="2"/>
    </row>
    <row r="41" spans="1:19">
      <c r="F41" s="3"/>
      <c r="L41" s="2"/>
    </row>
    <row r="42" spans="1:19">
      <c r="F42" s="3"/>
      <c r="L42" s="2"/>
    </row>
    <row r="43" spans="1:19" s="46" customFormat="1">
      <c r="A43" s="1"/>
      <c r="B43" s="1"/>
      <c r="C43" s="1"/>
      <c r="D43" s="44"/>
      <c r="E43" s="44"/>
      <c r="F43" s="3"/>
      <c r="I43" s="1"/>
      <c r="L43" s="2"/>
      <c r="N43" s="49"/>
      <c r="O43" s="51"/>
      <c r="P43" s="1"/>
      <c r="Q43" s="1"/>
      <c r="R43" s="1"/>
      <c r="S43" s="1"/>
    </row>
    <row r="44" spans="1:19" s="46" customFormat="1">
      <c r="A44" s="1"/>
      <c r="B44" s="1"/>
      <c r="C44" s="1"/>
      <c r="D44" s="44"/>
      <c r="E44" s="44"/>
      <c r="F44" s="3"/>
      <c r="I44" s="1"/>
      <c r="L44" s="2"/>
      <c r="N44" s="49"/>
      <c r="O44" s="51"/>
      <c r="P44" s="1"/>
      <c r="Q44" s="1"/>
      <c r="R44" s="1"/>
      <c r="S44" s="1"/>
    </row>
    <row r="45" spans="1:19" s="46" customFormat="1">
      <c r="A45" s="1"/>
      <c r="B45" s="1"/>
      <c r="C45" s="1"/>
      <c r="D45" s="44"/>
      <c r="E45" s="44"/>
      <c r="F45" s="3"/>
      <c r="I45" s="1"/>
      <c r="L45" s="2"/>
      <c r="N45" s="49"/>
      <c r="O45" s="51"/>
      <c r="P45" s="1"/>
      <c r="Q45" s="1"/>
      <c r="R45" s="1"/>
      <c r="S45" s="1"/>
    </row>
    <row r="46" spans="1:19" s="46" customFormat="1">
      <c r="A46" s="1"/>
      <c r="B46" s="1"/>
      <c r="C46" s="1"/>
      <c r="D46" s="44"/>
      <c r="E46" s="44"/>
      <c r="F46" s="3"/>
      <c r="I46" s="1"/>
      <c r="L46" s="2"/>
      <c r="N46" s="49"/>
      <c r="O46" s="51"/>
      <c r="P46" s="1"/>
      <c r="Q46" s="1"/>
      <c r="R46" s="1"/>
      <c r="S46" s="1"/>
    </row>
    <row r="47" spans="1:19" s="46" customFormat="1">
      <c r="A47" s="1"/>
      <c r="B47" s="1"/>
      <c r="C47" s="1"/>
      <c r="D47" s="44"/>
      <c r="E47" s="44"/>
      <c r="F47" s="3"/>
      <c r="I47" s="1"/>
      <c r="L47" s="44"/>
      <c r="N47" s="49"/>
      <c r="O47" s="51"/>
      <c r="P47" s="1"/>
      <c r="Q47" s="1"/>
      <c r="R47" s="1"/>
      <c r="S47" s="1"/>
    </row>
    <row r="48" spans="1:19" s="46" customFormat="1">
      <c r="A48" s="1"/>
      <c r="B48" s="1"/>
      <c r="C48" s="1"/>
      <c r="D48" s="44"/>
      <c r="E48" s="44"/>
      <c r="F48" s="3"/>
      <c r="I48" s="1"/>
      <c r="L48" s="44"/>
      <c r="N48" s="49"/>
      <c r="O48" s="51"/>
      <c r="P48" s="1"/>
      <c r="Q48" s="1"/>
      <c r="R48" s="1"/>
      <c r="S48" s="1"/>
    </row>
    <row r="49" spans="1:19" s="46" customFormat="1">
      <c r="A49" s="1"/>
      <c r="B49" s="1"/>
      <c r="C49" s="1"/>
      <c r="D49" s="44"/>
      <c r="E49" s="44"/>
      <c r="F49" s="3"/>
      <c r="I49" s="1"/>
      <c r="L49" s="44"/>
      <c r="N49" s="49"/>
      <c r="O49" s="51"/>
      <c r="P49" s="1"/>
      <c r="Q49" s="1"/>
      <c r="R49" s="1"/>
      <c r="S49" s="1"/>
    </row>
    <row r="50" spans="1:19" s="46" customFormat="1">
      <c r="A50" s="1"/>
      <c r="B50" s="1"/>
      <c r="C50" s="1"/>
      <c r="D50" s="44"/>
      <c r="E50" s="44"/>
      <c r="F50" s="3"/>
      <c r="I50" s="1"/>
      <c r="L50" s="44"/>
      <c r="N50" s="49"/>
      <c r="O50" s="51"/>
      <c r="P50" s="1"/>
      <c r="Q50" s="1"/>
      <c r="R50" s="1"/>
      <c r="S50" s="1"/>
    </row>
    <row r="51" spans="1:19"/>
    <row r="52" spans="1:19"/>
    <row r="53" spans="1:19"/>
    <row r="54" spans="1:19"/>
    <row r="55" spans="1:19"/>
    <row r="56" spans="1:19"/>
    <row r="57" spans="1:19"/>
    <row r="58" spans="1:19"/>
    <row r="59" spans="1:19"/>
    <row r="60" spans="1:19"/>
    <row r="61" spans="1:19"/>
    <row r="62" spans="1:19"/>
    <row r="63" spans="1:19"/>
    <row r="64" spans="1:19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</sheetData>
  <mergeCells count="1">
    <mergeCell ref="A1:O1"/>
  </mergeCells>
  <conditionalFormatting sqref="C3:C32">
    <cfRule type="duplicateValues" dxfId="32" priority="35"/>
  </conditionalFormatting>
  <conditionalFormatting sqref="D20">
    <cfRule type="duplicateValues" dxfId="31" priority="1"/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6FD97-B171-4F3B-A826-4B1D4A0CECB4}">
  <sheetPr>
    <pageSetUpPr fitToPage="1"/>
  </sheetPr>
  <dimension ref="A1:S181"/>
  <sheetViews>
    <sheetView topLeftCell="A19" zoomScale="60" zoomScaleNormal="60" workbookViewId="0">
      <selection activeCell="C36" sqref="C36"/>
    </sheetView>
  </sheetViews>
  <sheetFormatPr defaultColWidth="0" defaultRowHeight="11.4" zeroHeight="1"/>
  <cols>
    <col min="1" max="2" width="4.75" style="1" customWidth="1"/>
    <col min="3" max="3" width="30.75" style="1" customWidth="1"/>
    <col min="4" max="5" width="20.75" style="44" customWidth="1"/>
    <col min="6" max="6" width="20.75" style="1" customWidth="1"/>
    <col min="7" max="8" width="20.75" style="46" customWidth="1"/>
    <col min="9" max="9" width="20.75" style="1" customWidth="1"/>
    <col min="10" max="11" width="20.75" style="46" customWidth="1"/>
    <col min="12" max="12" width="20.75" style="44" customWidth="1"/>
    <col min="13" max="13" width="20.75" style="46" customWidth="1"/>
    <col min="14" max="14" width="20.75" style="49" customWidth="1"/>
    <col min="15" max="15" width="30.75" style="51" customWidth="1"/>
    <col min="16" max="16384" width="5.375" style="1" hidden="1"/>
  </cols>
  <sheetData>
    <row r="1" spans="1:18" s="4" customFormat="1" ht="40.5" customHeight="1" thickBot="1">
      <c r="A1" s="174" t="s">
        <v>177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2" spans="1:18" s="5" customFormat="1" ht="63.6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45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24" customFormat="1" ht="24.9" customHeight="1">
      <c r="A3" s="17">
        <v>1</v>
      </c>
      <c r="B3" s="22">
        <v>1</v>
      </c>
      <c r="C3" s="53" t="s">
        <v>131</v>
      </c>
      <c r="D3" s="19">
        <v>108317.26</v>
      </c>
      <c r="E3" s="19">
        <v>221211.36</v>
      </c>
      <c r="F3" s="20">
        <f>(D3-E3)/E3</f>
        <v>-0.51034494792672491</v>
      </c>
      <c r="G3" s="21">
        <v>12606</v>
      </c>
      <c r="H3" s="21">
        <v>152</v>
      </c>
      <c r="I3" s="22">
        <v>82.934210526315795</v>
      </c>
      <c r="J3" s="21">
        <v>17</v>
      </c>
      <c r="K3" s="21">
        <v>3</v>
      </c>
      <c r="L3" s="19">
        <v>704036.63</v>
      </c>
      <c r="M3" s="21">
        <v>87121</v>
      </c>
      <c r="N3" s="23">
        <v>46066</v>
      </c>
      <c r="O3" s="29" t="s">
        <v>132</v>
      </c>
      <c r="R3" s="17"/>
    </row>
    <row r="4" spans="1:18" s="24" customFormat="1" ht="24.9" customHeight="1">
      <c r="A4" s="17">
        <v>2</v>
      </c>
      <c r="B4" s="22">
        <v>2</v>
      </c>
      <c r="C4" s="53" t="s">
        <v>134</v>
      </c>
      <c r="D4" s="19">
        <v>80798.25</v>
      </c>
      <c r="E4" s="19">
        <v>115244.29</v>
      </c>
      <c r="F4" s="20">
        <f>(D4-E4)/E4</f>
        <v>-0.29889584985078216</v>
      </c>
      <c r="G4" s="21">
        <v>11007</v>
      </c>
      <c r="H4" s="20" t="s">
        <v>53</v>
      </c>
      <c r="I4" s="20" t="s">
        <v>53</v>
      </c>
      <c r="J4" s="21">
        <v>15</v>
      </c>
      <c r="K4" s="21">
        <v>2</v>
      </c>
      <c r="L4" s="19">
        <v>215799.75</v>
      </c>
      <c r="M4" s="21">
        <v>29081</v>
      </c>
      <c r="N4" s="23">
        <v>46073</v>
      </c>
      <c r="O4" s="29" t="s">
        <v>148</v>
      </c>
      <c r="R4" s="17"/>
    </row>
    <row r="5" spans="1:18" s="52" customFormat="1" ht="24.9" customHeight="1">
      <c r="A5" s="17">
        <v>3</v>
      </c>
      <c r="B5" s="11">
        <v>4</v>
      </c>
      <c r="C5" s="13" t="s">
        <v>135</v>
      </c>
      <c r="D5" s="8">
        <v>80455.39</v>
      </c>
      <c r="E5" s="8">
        <v>103208.49</v>
      </c>
      <c r="F5" s="9">
        <f>(D5-E5)/E5</f>
        <v>-0.22045763870782339</v>
      </c>
      <c r="G5" s="10">
        <v>13104</v>
      </c>
      <c r="H5" s="10">
        <v>289</v>
      </c>
      <c r="I5" s="11">
        <f t="shared" ref="I5:I16" si="0">G5/H5</f>
        <v>45.34256055363322</v>
      </c>
      <c r="J5" s="10">
        <v>20</v>
      </c>
      <c r="K5" s="10">
        <v>2</v>
      </c>
      <c r="L5" s="8">
        <v>197635.92</v>
      </c>
      <c r="M5" s="10">
        <v>32561</v>
      </c>
      <c r="N5" s="12">
        <v>46073</v>
      </c>
      <c r="O5" s="30" t="s">
        <v>41</v>
      </c>
      <c r="R5" s="6"/>
    </row>
    <row r="6" spans="1:18" s="52" customFormat="1" ht="24.9" customHeight="1">
      <c r="A6" s="17">
        <v>4</v>
      </c>
      <c r="B6" s="11">
        <v>3</v>
      </c>
      <c r="C6" s="13" t="s">
        <v>125</v>
      </c>
      <c r="D6" s="8">
        <v>67721.31</v>
      </c>
      <c r="E6" s="8">
        <v>110283.27</v>
      </c>
      <c r="F6" s="9">
        <f>(D6-E6)/E6</f>
        <v>-0.3859330612884439</v>
      </c>
      <c r="G6" s="10">
        <v>8594</v>
      </c>
      <c r="H6" s="10">
        <v>181</v>
      </c>
      <c r="I6" s="11">
        <f t="shared" si="0"/>
        <v>47.480662983425411</v>
      </c>
      <c r="J6" s="10">
        <v>16</v>
      </c>
      <c r="K6" s="10">
        <v>3</v>
      </c>
      <c r="L6" s="8">
        <v>453907.86</v>
      </c>
      <c r="M6" s="10">
        <v>52705</v>
      </c>
      <c r="N6" s="12">
        <v>46066</v>
      </c>
      <c r="O6" s="30" t="s">
        <v>60</v>
      </c>
      <c r="R6" s="6"/>
    </row>
    <row r="7" spans="1:18" s="52" customFormat="1" ht="24.9" customHeight="1">
      <c r="A7" s="17">
        <v>5</v>
      </c>
      <c r="B7" s="22" t="s">
        <v>51</v>
      </c>
      <c r="C7" s="53" t="s">
        <v>164</v>
      </c>
      <c r="D7" s="19">
        <v>57814.78</v>
      </c>
      <c r="E7" s="19" t="s">
        <v>53</v>
      </c>
      <c r="F7" s="20" t="s">
        <v>53</v>
      </c>
      <c r="G7" s="21">
        <v>7492</v>
      </c>
      <c r="H7" s="21">
        <v>216</v>
      </c>
      <c r="I7" s="22">
        <f t="shared" si="0"/>
        <v>34.685185185185183</v>
      </c>
      <c r="J7" s="21">
        <v>19</v>
      </c>
      <c r="K7" s="21">
        <v>1</v>
      </c>
      <c r="L7" s="19">
        <v>64191.24</v>
      </c>
      <c r="M7" s="21">
        <v>8295</v>
      </c>
      <c r="N7" s="23">
        <v>46080</v>
      </c>
      <c r="O7" s="29" t="s">
        <v>308</v>
      </c>
      <c r="R7" s="6"/>
    </row>
    <row r="8" spans="1:18" s="52" customFormat="1" ht="24.75" customHeight="1">
      <c r="A8" s="17">
        <v>6</v>
      </c>
      <c r="B8" s="11">
        <v>5</v>
      </c>
      <c r="C8" s="13" t="s">
        <v>95</v>
      </c>
      <c r="D8" s="8">
        <v>20658.54</v>
      </c>
      <c r="E8" s="8">
        <v>36730.36</v>
      </c>
      <c r="F8" s="9">
        <f>(D8-E8)/E8</f>
        <v>-0.4375622781807747</v>
      </c>
      <c r="G8" s="10">
        <v>2742</v>
      </c>
      <c r="H8" s="10">
        <v>107</v>
      </c>
      <c r="I8" s="11">
        <f t="shared" si="0"/>
        <v>25.626168224299064</v>
      </c>
      <c r="J8" s="10">
        <v>9</v>
      </c>
      <c r="K8" s="10">
        <v>6</v>
      </c>
      <c r="L8" s="8">
        <v>691273.11</v>
      </c>
      <c r="M8" s="10">
        <v>85120</v>
      </c>
      <c r="N8" s="12">
        <v>46045</v>
      </c>
      <c r="O8" s="30" t="s">
        <v>44</v>
      </c>
      <c r="R8" s="6"/>
    </row>
    <row r="9" spans="1:18" s="24" customFormat="1" ht="24.9" customHeight="1">
      <c r="A9" s="17">
        <v>7</v>
      </c>
      <c r="B9" s="22" t="s">
        <v>51</v>
      </c>
      <c r="C9" s="53" t="s">
        <v>162</v>
      </c>
      <c r="D9" s="19">
        <v>16724.78</v>
      </c>
      <c r="E9" s="19" t="s">
        <v>53</v>
      </c>
      <c r="F9" s="20" t="s">
        <v>53</v>
      </c>
      <c r="G9" s="21">
        <v>2677</v>
      </c>
      <c r="H9" s="21">
        <v>118</v>
      </c>
      <c r="I9" s="22">
        <f t="shared" si="0"/>
        <v>22.6864406779661</v>
      </c>
      <c r="J9" s="21">
        <v>18</v>
      </c>
      <c r="K9" s="21">
        <v>1</v>
      </c>
      <c r="L9" s="19">
        <v>17566.400000000001</v>
      </c>
      <c r="M9" s="21">
        <v>3171</v>
      </c>
      <c r="N9" s="23">
        <v>46080</v>
      </c>
      <c r="O9" s="29" t="s">
        <v>163</v>
      </c>
      <c r="R9" s="17"/>
    </row>
    <row r="10" spans="1:18" s="24" customFormat="1" ht="24.9" customHeight="1">
      <c r="A10" s="17">
        <v>8</v>
      </c>
      <c r="B10" s="11" t="s">
        <v>51</v>
      </c>
      <c r="C10" s="13" t="s">
        <v>158</v>
      </c>
      <c r="D10" s="8">
        <v>15122.48</v>
      </c>
      <c r="E10" s="8" t="s">
        <v>53</v>
      </c>
      <c r="F10" s="9" t="s">
        <v>53</v>
      </c>
      <c r="G10" s="10">
        <v>2149</v>
      </c>
      <c r="H10" s="10">
        <v>124</v>
      </c>
      <c r="I10" s="11">
        <f t="shared" si="0"/>
        <v>17.330645161290324</v>
      </c>
      <c r="J10" s="10">
        <v>16</v>
      </c>
      <c r="K10" s="10">
        <v>1</v>
      </c>
      <c r="L10" s="8">
        <v>15913.95</v>
      </c>
      <c r="M10" s="10">
        <v>2259</v>
      </c>
      <c r="N10" s="12">
        <v>46080</v>
      </c>
      <c r="O10" s="30" t="s">
        <v>44</v>
      </c>
      <c r="R10" s="17"/>
    </row>
    <row r="11" spans="1:18" s="52" customFormat="1" ht="24.9" customHeight="1">
      <c r="A11" s="17">
        <v>9</v>
      </c>
      <c r="B11" s="22">
        <v>7</v>
      </c>
      <c r="C11" s="18" t="s">
        <v>17</v>
      </c>
      <c r="D11" s="19">
        <v>10242.65</v>
      </c>
      <c r="E11" s="19">
        <v>16865.7</v>
      </c>
      <c r="F11" s="20">
        <f>(D11-E11)/E11</f>
        <v>-0.39269345476321771</v>
      </c>
      <c r="G11" s="21">
        <v>1613</v>
      </c>
      <c r="H11" s="21">
        <v>66</v>
      </c>
      <c r="I11" s="22">
        <f t="shared" si="0"/>
        <v>24.439393939393938</v>
      </c>
      <c r="J11" s="21">
        <v>10</v>
      </c>
      <c r="K11" s="21">
        <v>14</v>
      </c>
      <c r="L11" s="19">
        <v>1267725.6000000001</v>
      </c>
      <c r="M11" s="21">
        <v>201723</v>
      </c>
      <c r="N11" s="23">
        <v>45989</v>
      </c>
      <c r="O11" s="29" t="s">
        <v>40</v>
      </c>
      <c r="R11" s="6"/>
    </row>
    <row r="12" spans="1:18" s="24" customFormat="1" ht="24.6" customHeight="1">
      <c r="A12" s="17">
        <v>10</v>
      </c>
      <c r="B12" s="22">
        <v>8</v>
      </c>
      <c r="C12" s="18" t="s">
        <v>16</v>
      </c>
      <c r="D12" s="19">
        <v>8977.74</v>
      </c>
      <c r="E12" s="19">
        <v>16649.830000000002</v>
      </c>
      <c r="F12" s="20">
        <f>(D12-E12)/E12</f>
        <v>-0.46079089095804587</v>
      </c>
      <c r="G12" s="21">
        <v>1049</v>
      </c>
      <c r="H12" s="21">
        <v>30</v>
      </c>
      <c r="I12" s="22">
        <f t="shared" si="0"/>
        <v>34.966666666666669</v>
      </c>
      <c r="J12" s="21">
        <v>5</v>
      </c>
      <c r="K12" s="21">
        <v>11</v>
      </c>
      <c r="L12" s="19">
        <v>2029627.86</v>
      </c>
      <c r="M12" s="21">
        <v>223305</v>
      </c>
      <c r="N12" s="23">
        <v>46010</v>
      </c>
      <c r="O12" s="29" t="s">
        <v>40</v>
      </c>
      <c r="R12" s="17"/>
    </row>
    <row r="13" spans="1:18" s="24" customFormat="1" ht="24.9" customHeight="1">
      <c r="A13" s="17">
        <v>11</v>
      </c>
      <c r="B13" s="11">
        <v>6</v>
      </c>
      <c r="C13" s="13" t="s">
        <v>94</v>
      </c>
      <c r="D13" s="8">
        <v>8324.0499999999993</v>
      </c>
      <c r="E13" s="8">
        <v>18903.38</v>
      </c>
      <c r="F13" s="9">
        <f>(D13-E13)/E13</f>
        <v>-0.55965282399232308</v>
      </c>
      <c r="G13" s="10">
        <v>1588</v>
      </c>
      <c r="H13" s="10">
        <v>79</v>
      </c>
      <c r="I13" s="11">
        <f t="shared" si="0"/>
        <v>20.101265822784811</v>
      </c>
      <c r="J13" s="10">
        <v>15</v>
      </c>
      <c r="K13" s="10">
        <v>7</v>
      </c>
      <c r="L13" s="8">
        <v>291333.03999999998</v>
      </c>
      <c r="M13" s="10">
        <v>51720</v>
      </c>
      <c r="N13" s="12">
        <v>46038</v>
      </c>
      <c r="O13" s="30" t="s">
        <v>44</v>
      </c>
      <c r="R13" s="17"/>
    </row>
    <row r="14" spans="1:18" s="24" customFormat="1" ht="24.9" customHeight="1">
      <c r="A14" s="17">
        <v>12</v>
      </c>
      <c r="B14" s="11" t="s">
        <v>51</v>
      </c>
      <c r="C14" s="13" t="s">
        <v>167</v>
      </c>
      <c r="D14" s="8">
        <v>7645.69</v>
      </c>
      <c r="E14" s="8" t="s">
        <v>53</v>
      </c>
      <c r="F14" s="9" t="s">
        <v>53</v>
      </c>
      <c r="G14" s="10">
        <v>1143</v>
      </c>
      <c r="H14" s="10">
        <v>55</v>
      </c>
      <c r="I14" s="11">
        <f t="shared" si="0"/>
        <v>20.781818181818181</v>
      </c>
      <c r="J14" s="10">
        <v>5</v>
      </c>
      <c r="K14" s="10">
        <v>1</v>
      </c>
      <c r="L14" s="8">
        <v>7645.69</v>
      </c>
      <c r="M14" s="10">
        <v>1143</v>
      </c>
      <c r="N14" s="12">
        <v>46080</v>
      </c>
      <c r="O14" s="30" t="s">
        <v>168</v>
      </c>
      <c r="R14" s="17"/>
    </row>
    <row r="15" spans="1:18" s="52" customFormat="1" ht="24.9" customHeight="1">
      <c r="A15" s="17">
        <v>13</v>
      </c>
      <c r="B15" s="11">
        <v>9</v>
      </c>
      <c r="C15" s="13" t="s">
        <v>133</v>
      </c>
      <c r="D15" s="8">
        <v>7322.85</v>
      </c>
      <c r="E15" s="8">
        <v>13451.98</v>
      </c>
      <c r="F15" s="9">
        <f>(D15-E15)/E15</f>
        <v>-0.45563032356575012</v>
      </c>
      <c r="G15" s="10">
        <v>1269</v>
      </c>
      <c r="H15" s="10">
        <v>73</v>
      </c>
      <c r="I15" s="11">
        <f t="shared" si="0"/>
        <v>17.383561643835616</v>
      </c>
      <c r="J15" s="10">
        <v>13</v>
      </c>
      <c r="K15" s="10">
        <v>3</v>
      </c>
      <c r="L15" s="8">
        <v>70685.23</v>
      </c>
      <c r="M15" s="10">
        <v>12153</v>
      </c>
      <c r="N15" s="12">
        <v>46066</v>
      </c>
      <c r="O15" s="30" t="s">
        <v>49</v>
      </c>
      <c r="R15" s="6"/>
    </row>
    <row r="16" spans="1:18" s="24" customFormat="1" ht="24.9" customHeight="1">
      <c r="A16" s="17">
        <v>14</v>
      </c>
      <c r="B16" s="22">
        <v>11</v>
      </c>
      <c r="C16" s="53" t="s">
        <v>78</v>
      </c>
      <c r="D16" s="27">
        <v>6723.7</v>
      </c>
      <c r="E16" s="19">
        <v>9667.3799999999992</v>
      </c>
      <c r="F16" s="20">
        <f>(D16-E16)/E16</f>
        <v>-0.30449615097368671</v>
      </c>
      <c r="G16" s="28">
        <v>930</v>
      </c>
      <c r="H16" s="28">
        <v>33</v>
      </c>
      <c r="I16" s="22">
        <f t="shared" si="0"/>
        <v>28.181818181818183</v>
      </c>
      <c r="J16" s="21">
        <v>8</v>
      </c>
      <c r="K16" s="21">
        <v>7</v>
      </c>
      <c r="L16" s="27">
        <v>148718.1</v>
      </c>
      <c r="M16" s="28">
        <v>20526</v>
      </c>
      <c r="N16" s="23">
        <v>46038</v>
      </c>
      <c r="O16" s="29" t="s">
        <v>47</v>
      </c>
      <c r="R16" s="17"/>
    </row>
    <row r="17" spans="1:19" s="24" customFormat="1" ht="24.9" customHeight="1">
      <c r="A17" s="17">
        <v>15</v>
      </c>
      <c r="B17" s="22">
        <v>10</v>
      </c>
      <c r="C17" s="53" t="s">
        <v>104</v>
      </c>
      <c r="D17" s="19">
        <v>4963.04</v>
      </c>
      <c r="E17" s="19">
        <v>12499.7</v>
      </c>
      <c r="F17" s="20">
        <f>(D17-E17)/E17</f>
        <v>-0.60294727073449761</v>
      </c>
      <c r="G17" s="21">
        <v>684</v>
      </c>
      <c r="H17" s="20" t="s">
        <v>53</v>
      </c>
      <c r="I17" s="20" t="s">
        <v>53</v>
      </c>
      <c r="J17" s="21">
        <v>5</v>
      </c>
      <c r="K17" s="21">
        <v>5</v>
      </c>
      <c r="L17" s="19">
        <v>210058.82570000002</v>
      </c>
      <c r="M17" s="21">
        <v>27966</v>
      </c>
      <c r="N17" s="23">
        <v>46052</v>
      </c>
      <c r="O17" s="29" t="s">
        <v>43</v>
      </c>
      <c r="R17" s="17"/>
    </row>
    <row r="18" spans="1:19" ht="24.9" customHeight="1">
      <c r="A18" s="17">
        <v>16</v>
      </c>
      <c r="B18" s="22">
        <v>15</v>
      </c>
      <c r="C18" s="53" t="s">
        <v>98</v>
      </c>
      <c r="D18" s="19">
        <v>3664.04</v>
      </c>
      <c r="E18" s="19">
        <v>6559.45</v>
      </c>
      <c r="F18" s="20">
        <f>(D18-E18)/E18</f>
        <v>-0.44141048411071049</v>
      </c>
      <c r="G18" s="21">
        <v>481</v>
      </c>
      <c r="H18" s="21">
        <v>23</v>
      </c>
      <c r="I18" s="22">
        <f>G18/H18</f>
        <v>20.913043478260871</v>
      </c>
      <c r="J18" s="21">
        <v>4</v>
      </c>
      <c r="K18" s="21">
        <v>6</v>
      </c>
      <c r="L18" s="19">
        <v>156244.57</v>
      </c>
      <c r="M18" s="21">
        <v>21696</v>
      </c>
      <c r="N18" s="23">
        <v>46045</v>
      </c>
      <c r="O18" s="29" t="s">
        <v>88</v>
      </c>
      <c r="R18" s="6"/>
      <c r="S18" s="52"/>
    </row>
    <row r="19" spans="1:19" ht="24.75" customHeight="1">
      <c r="A19" s="17">
        <v>17</v>
      </c>
      <c r="B19" s="22">
        <v>20</v>
      </c>
      <c r="C19" s="53" t="s">
        <v>145</v>
      </c>
      <c r="D19" s="19">
        <v>2555.9</v>
      </c>
      <c r="E19" s="19">
        <v>4808.6499999999996</v>
      </c>
      <c r="F19" s="20">
        <f>(D19-E19)/E19</f>
        <v>-0.46847867904713375</v>
      </c>
      <c r="G19" s="21">
        <v>530</v>
      </c>
      <c r="H19" s="21">
        <v>23</v>
      </c>
      <c r="I19" s="22">
        <f>G19/H19</f>
        <v>23.043478260869566</v>
      </c>
      <c r="J19" s="21">
        <v>12</v>
      </c>
      <c r="K19" s="21">
        <v>3</v>
      </c>
      <c r="L19" s="19">
        <v>17166.55</v>
      </c>
      <c r="M19" s="21">
        <v>3064</v>
      </c>
      <c r="N19" s="23">
        <v>46066</v>
      </c>
      <c r="O19" s="29" t="s">
        <v>146</v>
      </c>
    </row>
    <row r="20" spans="1:19" s="26" customFormat="1" ht="24.75" customHeight="1">
      <c r="A20" s="17">
        <v>18</v>
      </c>
      <c r="B20" s="22" t="s">
        <v>51</v>
      </c>
      <c r="C20" s="53" t="s">
        <v>169</v>
      </c>
      <c r="D20" s="19">
        <v>2461.08</v>
      </c>
      <c r="E20" s="19" t="s">
        <v>53</v>
      </c>
      <c r="F20" s="20" t="s">
        <v>53</v>
      </c>
      <c r="G20" s="21">
        <v>380</v>
      </c>
      <c r="H20" s="21">
        <v>32</v>
      </c>
      <c r="I20" s="22">
        <f>G20/H20</f>
        <v>11.875</v>
      </c>
      <c r="J20" s="21">
        <v>11</v>
      </c>
      <c r="K20" s="21">
        <v>1</v>
      </c>
      <c r="L20" s="19">
        <v>2461.08</v>
      </c>
      <c r="M20" s="21">
        <v>380</v>
      </c>
      <c r="N20" s="23">
        <v>46080</v>
      </c>
      <c r="O20" s="29" t="s">
        <v>215</v>
      </c>
    </row>
    <row r="21" spans="1:19" s="26" customFormat="1" ht="24.75" customHeight="1">
      <c r="A21" s="17">
        <v>19</v>
      </c>
      <c r="B21" s="22">
        <v>12</v>
      </c>
      <c r="C21" s="53" t="s">
        <v>71</v>
      </c>
      <c r="D21" s="27">
        <v>2322</v>
      </c>
      <c r="E21" s="19">
        <v>9664</v>
      </c>
      <c r="F21" s="20">
        <f>(D21-E21)/E21</f>
        <v>-0.75972682119205293</v>
      </c>
      <c r="G21" s="28">
        <v>297</v>
      </c>
      <c r="H21" s="22">
        <v>40</v>
      </c>
      <c r="I21" s="22">
        <v>7.4249999999999998</v>
      </c>
      <c r="J21" s="22">
        <v>22</v>
      </c>
      <c r="K21" s="21">
        <v>8</v>
      </c>
      <c r="L21" s="27">
        <v>846785</v>
      </c>
      <c r="M21" s="28">
        <v>112287</v>
      </c>
      <c r="N21" s="23">
        <v>46031</v>
      </c>
      <c r="O21" s="29" t="s">
        <v>72</v>
      </c>
    </row>
    <row r="22" spans="1:19" ht="24.6" customHeight="1">
      <c r="A22" s="17">
        <v>20</v>
      </c>
      <c r="B22" s="11" t="s">
        <v>51</v>
      </c>
      <c r="C22" s="13" t="s">
        <v>170</v>
      </c>
      <c r="D22" s="8">
        <v>2264.5</v>
      </c>
      <c r="E22" s="8" t="s">
        <v>53</v>
      </c>
      <c r="F22" s="9" t="s">
        <v>53</v>
      </c>
      <c r="G22" s="10">
        <v>474</v>
      </c>
      <c r="H22" s="10">
        <v>17</v>
      </c>
      <c r="I22" s="11">
        <f t="shared" ref="I22:I27" si="1">G22/H22</f>
        <v>27.882352941176471</v>
      </c>
      <c r="J22" s="10">
        <v>6</v>
      </c>
      <c r="K22" s="10">
        <v>1</v>
      </c>
      <c r="L22" s="8">
        <v>2264.5</v>
      </c>
      <c r="M22" s="10">
        <v>474</v>
      </c>
      <c r="N22" s="12">
        <v>46080</v>
      </c>
      <c r="O22" s="30" t="s">
        <v>54</v>
      </c>
    </row>
    <row r="23" spans="1:19" ht="24.75" customHeight="1">
      <c r="A23" s="17">
        <v>21</v>
      </c>
      <c r="B23" s="11">
        <v>17</v>
      </c>
      <c r="C23" s="13" t="s">
        <v>127</v>
      </c>
      <c r="D23" s="8">
        <v>2002.1</v>
      </c>
      <c r="E23" s="8">
        <v>5903.52</v>
      </c>
      <c r="F23" s="9">
        <f>(D23-E23)/E23</f>
        <v>-0.66086334932379331</v>
      </c>
      <c r="G23" s="10">
        <v>248</v>
      </c>
      <c r="H23" s="10">
        <v>12</v>
      </c>
      <c r="I23" s="11">
        <f t="shared" si="1"/>
        <v>20.666666666666668</v>
      </c>
      <c r="J23" s="10">
        <v>3</v>
      </c>
      <c r="K23" s="10">
        <v>3</v>
      </c>
      <c r="L23" s="8">
        <v>28648.97</v>
      </c>
      <c r="M23" s="10">
        <v>3698</v>
      </c>
      <c r="N23" s="12">
        <v>46066</v>
      </c>
      <c r="O23" s="30" t="s">
        <v>44</v>
      </c>
    </row>
    <row r="24" spans="1:19" ht="24.75" customHeight="1">
      <c r="A24" s="17">
        <v>22</v>
      </c>
      <c r="B24" s="11">
        <v>23</v>
      </c>
      <c r="C24" s="13" t="s">
        <v>122</v>
      </c>
      <c r="D24" s="8">
        <v>1695.1</v>
      </c>
      <c r="E24" s="8">
        <v>1620.35</v>
      </c>
      <c r="F24" s="9">
        <f>(D24-E24)/E24</f>
        <v>4.6132008516678501E-2</v>
      </c>
      <c r="G24" s="10">
        <v>243</v>
      </c>
      <c r="H24" s="10">
        <v>6</v>
      </c>
      <c r="I24" s="11">
        <f t="shared" si="1"/>
        <v>40.5</v>
      </c>
      <c r="J24" s="10">
        <v>3</v>
      </c>
      <c r="K24" s="10">
        <v>4</v>
      </c>
      <c r="L24" s="8">
        <v>14522.59</v>
      </c>
      <c r="M24" s="10">
        <v>2085</v>
      </c>
      <c r="N24" s="12">
        <v>46059</v>
      </c>
      <c r="O24" s="30" t="s">
        <v>54</v>
      </c>
    </row>
    <row r="25" spans="1:19" ht="24.9" customHeight="1">
      <c r="A25" s="17">
        <v>23</v>
      </c>
      <c r="B25" s="22">
        <v>27</v>
      </c>
      <c r="C25" s="53" t="s">
        <v>86</v>
      </c>
      <c r="D25" s="27">
        <v>1477.61</v>
      </c>
      <c r="E25" s="19">
        <v>1193.01</v>
      </c>
      <c r="F25" s="20">
        <f>(D25-E25)/E25</f>
        <v>0.23855625686289295</v>
      </c>
      <c r="G25" s="28">
        <v>222</v>
      </c>
      <c r="H25" s="21">
        <v>8</v>
      </c>
      <c r="I25" s="22">
        <f t="shared" si="1"/>
        <v>27.75</v>
      </c>
      <c r="J25" s="21">
        <v>3</v>
      </c>
      <c r="K25" s="21">
        <v>7</v>
      </c>
      <c r="L25" s="27">
        <v>38082.86</v>
      </c>
      <c r="M25" s="28">
        <v>6029</v>
      </c>
      <c r="N25" s="23">
        <v>46038</v>
      </c>
      <c r="O25" s="29" t="s">
        <v>215</v>
      </c>
    </row>
    <row r="26" spans="1:19" s="26" customFormat="1" ht="24.9" customHeight="1">
      <c r="A26" s="17">
        <v>24</v>
      </c>
      <c r="B26" s="11" t="s">
        <v>57</v>
      </c>
      <c r="C26" s="13" t="s">
        <v>174</v>
      </c>
      <c r="D26" s="8">
        <v>1420.1</v>
      </c>
      <c r="E26" s="8" t="s">
        <v>53</v>
      </c>
      <c r="F26" s="9" t="s">
        <v>53</v>
      </c>
      <c r="G26" s="10">
        <v>202</v>
      </c>
      <c r="H26" s="10">
        <v>15</v>
      </c>
      <c r="I26" s="11">
        <f t="shared" si="1"/>
        <v>13.466666666666667</v>
      </c>
      <c r="J26" s="10">
        <v>9</v>
      </c>
      <c r="K26" s="10">
        <v>0</v>
      </c>
      <c r="L26" s="19">
        <v>1420.1</v>
      </c>
      <c r="M26" s="21">
        <v>202</v>
      </c>
      <c r="N26" s="12" t="s">
        <v>48</v>
      </c>
      <c r="O26" s="29" t="s">
        <v>60</v>
      </c>
    </row>
    <row r="27" spans="1:19" s="26" customFormat="1" ht="24.9" customHeight="1">
      <c r="A27" s="17">
        <v>25</v>
      </c>
      <c r="B27" s="11">
        <v>22</v>
      </c>
      <c r="C27" s="13" t="s">
        <v>123</v>
      </c>
      <c r="D27" s="8">
        <v>1125.1600000000001</v>
      </c>
      <c r="E27" s="8">
        <v>4362.95</v>
      </c>
      <c r="F27" s="9">
        <f>(D27-E27)/E27</f>
        <v>-0.74211026942779545</v>
      </c>
      <c r="G27" s="10">
        <v>157</v>
      </c>
      <c r="H27" s="10">
        <v>6</v>
      </c>
      <c r="I27" s="11">
        <f t="shared" si="1"/>
        <v>26.166666666666668</v>
      </c>
      <c r="J27" s="10">
        <v>3</v>
      </c>
      <c r="K27" s="10">
        <v>4</v>
      </c>
      <c r="L27" s="8">
        <v>32811.660000000003</v>
      </c>
      <c r="M27" s="10">
        <v>5288</v>
      </c>
      <c r="N27" s="12">
        <v>46059</v>
      </c>
      <c r="O27" s="30" t="s">
        <v>124</v>
      </c>
    </row>
    <row r="28" spans="1:19" s="26" customFormat="1" ht="24.9" customHeight="1">
      <c r="A28" s="17">
        <v>26</v>
      </c>
      <c r="B28" s="22" t="s">
        <v>57</v>
      </c>
      <c r="C28" s="53" t="s">
        <v>176</v>
      </c>
      <c r="D28" s="19">
        <v>1115.5999999999999</v>
      </c>
      <c r="E28" s="19" t="s">
        <v>53</v>
      </c>
      <c r="F28" s="20" t="s">
        <v>53</v>
      </c>
      <c r="G28" s="21">
        <v>184</v>
      </c>
      <c r="H28" s="21">
        <v>3</v>
      </c>
      <c r="I28" s="22">
        <v>10</v>
      </c>
      <c r="J28" s="21">
        <v>3</v>
      </c>
      <c r="K28" s="21">
        <v>0</v>
      </c>
      <c r="L28" s="19">
        <v>1115.5999999999999</v>
      </c>
      <c r="M28" s="21">
        <v>184</v>
      </c>
      <c r="N28" s="23" t="s">
        <v>48</v>
      </c>
      <c r="O28" s="29" t="s">
        <v>40</v>
      </c>
    </row>
    <row r="29" spans="1:19" ht="24.9" customHeight="1">
      <c r="A29" s="17">
        <v>27</v>
      </c>
      <c r="B29" s="11">
        <v>24</v>
      </c>
      <c r="C29" s="13" t="s">
        <v>155</v>
      </c>
      <c r="D29" s="8">
        <v>960.25</v>
      </c>
      <c r="E29" s="8">
        <v>1591.4</v>
      </c>
      <c r="F29" s="9">
        <f>(D29-E29)/E29</f>
        <v>-0.39660047756692224</v>
      </c>
      <c r="G29" s="10">
        <v>198</v>
      </c>
      <c r="H29" s="10">
        <v>9</v>
      </c>
      <c r="I29" s="11">
        <f t="shared" ref="I29:I35" si="2">G29/H29</f>
        <v>22</v>
      </c>
      <c r="J29" s="10">
        <v>1</v>
      </c>
      <c r="K29" s="10">
        <v>2</v>
      </c>
      <c r="L29" s="8">
        <v>2551.65</v>
      </c>
      <c r="M29" s="10">
        <v>437</v>
      </c>
      <c r="N29" s="12">
        <v>46077</v>
      </c>
      <c r="O29" s="30" t="s">
        <v>156</v>
      </c>
    </row>
    <row r="30" spans="1:19" s="26" customFormat="1" ht="24.9" customHeight="1">
      <c r="A30" s="17">
        <v>28</v>
      </c>
      <c r="B30" s="11" t="s">
        <v>51</v>
      </c>
      <c r="C30" s="13" t="s">
        <v>171</v>
      </c>
      <c r="D30" s="8">
        <v>947.07</v>
      </c>
      <c r="E30" s="8" t="s">
        <v>53</v>
      </c>
      <c r="F30" s="9" t="s">
        <v>53</v>
      </c>
      <c r="G30" s="10">
        <v>152</v>
      </c>
      <c r="H30" s="10">
        <v>20</v>
      </c>
      <c r="I30" s="11">
        <f t="shared" si="2"/>
        <v>7.6</v>
      </c>
      <c r="J30" s="10">
        <v>7</v>
      </c>
      <c r="K30" s="10">
        <v>1</v>
      </c>
      <c r="L30" s="8">
        <v>947.06999999999994</v>
      </c>
      <c r="M30" s="10">
        <v>152</v>
      </c>
      <c r="N30" s="12">
        <v>46080</v>
      </c>
      <c r="O30" s="30" t="s">
        <v>49</v>
      </c>
    </row>
    <row r="31" spans="1:19" s="26" customFormat="1" ht="24.9" customHeight="1">
      <c r="A31" s="17">
        <v>29</v>
      </c>
      <c r="B31" s="11" t="s">
        <v>51</v>
      </c>
      <c r="C31" s="13" t="s">
        <v>173</v>
      </c>
      <c r="D31" s="8">
        <v>803.6</v>
      </c>
      <c r="E31" s="8" t="s">
        <v>53</v>
      </c>
      <c r="F31" s="9" t="s">
        <v>53</v>
      </c>
      <c r="G31" s="10">
        <v>104</v>
      </c>
      <c r="H31" s="10">
        <v>11</v>
      </c>
      <c r="I31" s="11">
        <f t="shared" si="2"/>
        <v>9.454545454545455</v>
      </c>
      <c r="J31" s="10">
        <v>5</v>
      </c>
      <c r="K31" s="10">
        <v>1</v>
      </c>
      <c r="L31" s="8">
        <v>803.6</v>
      </c>
      <c r="M31" s="10">
        <v>104</v>
      </c>
      <c r="N31" s="12">
        <v>46080</v>
      </c>
      <c r="O31" s="30" t="s">
        <v>45</v>
      </c>
    </row>
    <row r="32" spans="1:19" ht="24.9" customHeight="1">
      <c r="A32" s="17">
        <v>30</v>
      </c>
      <c r="B32" s="22">
        <v>14</v>
      </c>
      <c r="C32" s="53" t="s">
        <v>153</v>
      </c>
      <c r="D32" s="19">
        <v>798</v>
      </c>
      <c r="E32" s="19">
        <v>6785.92</v>
      </c>
      <c r="F32" s="20">
        <f>(D32-E32)/E32</f>
        <v>-0.88240356502876549</v>
      </c>
      <c r="G32" s="21">
        <v>133</v>
      </c>
      <c r="H32" s="21">
        <v>14</v>
      </c>
      <c r="I32" s="22">
        <f t="shared" si="2"/>
        <v>9.5</v>
      </c>
      <c r="J32" s="21">
        <v>4</v>
      </c>
      <c r="K32" s="21">
        <v>2</v>
      </c>
      <c r="L32" s="19">
        <v>7583.92</v>
      </c>
      <c r="M32" s="21">
        <v>1060</v>
      </c>
      <c r="N32" s="23">
        <v>46073</v>
      </c>
      <c r="O32" s="29" t="s">
        <v>90</v>
      </c>
    </row>
    <row r="33" spans="1:15" s="26" customFormat="1" ht="24.9" customHeight="1">
      <c r="A33" s="17">
        <v>31</v>
      </c>
      <c r="B33" s="11">
        <v>19</v>
      </c>
      <c r="C33" s="13" t="s">
        <v>152</v>
      </c>
      <c r="D33" s="8">
        <v>580.15</v>
      </c>
      <c r="E33" s="8">
        <v>4848.2</v>
      </c>
      <c r="F33" s="9">
        <f>(D33-E33)/E33</f>
        <v>-0.88033703230064775</v>
      </c>
      <c r="G33" s="10">
        <v>110</v>
      </c>
      <c r="H33" s="10">
        <v>4</v>
      </c>
      <c r="I33" s="11">
        <f t="shared" si="2"/>
        <v>27.5</v>
      </c>
      <c r="J33" s="10">
        <v>3</v>
      </c>
      <c r="K33" s="10">
        <v>2</v>
      </c>
      <c r="L33" s="8">
        <v>5428.3499999999995</v>
      </c>
      <c r="M33" s="10">
        <v>1014</v>
      </c>
      <c r="N33" s="12">
        <v>46073</v>
      </c>
      <c r="O33" s="30" t="s">
        <v>54</v>
      </c>
    </row>
    <row r="34" spans="1:15" s="26" customFormat="1" ht="24.9" customHeight="1">
      <c r="A34" s="17">
        <v>32</v>
      </c>
      <c r="B34" s="11">
        <v>13</v>
      </c>
      <c r="C34" s="13" t="s">
        <v>151</v>
      </c>
      <c r="D34" s="8">
        <v>489.84</v>
      </c>
      <c r="E34" s="8">
        <v>8007.58</v>
      </c>
      <c r="F34" s="9">
        <f>(D34-E34)/E34</f>
        <v>-0.93882796050741923</v>
      </c>
      <c r="G34" s="10">
        <v>71</v>
      </c>
      <c r="H34" s="10">
        <v>3</v>
      </c>
      <c r="I34" s="11">
        <f t="shared" si="2"/>
        <v>23.666666666666668</v>
      </c>
      <c r="J34" s="10">
        <v>2</v>
      </c>
      <c r="K34" s="10">
        <v>2</v>
      </c>
      <c r="L34" s="8">
        <v>8497.42</v>
      </c>
      <c r="M34" s="10">
        <v>1267</v>
      </c>
      <c r="N34" s="12">
        <v>46073</v>
      </c>
      <c r="O34" s="30" t="s">
        <v>49</v>
      </c>
    </row>
    <row r="35" spans="1:15" ht="24.9" customHeight="1">
      <c r="A35" s="17">
        <v>33</v>
      </c>
      <c r="B35" s="11">
        <v>29</v>
      </c>
      <c r="C35" s="13" t="s">
        <v>121</v>
      </c>
      <c r="D35" s="8">
        <v>455.6</v>
      </c>
      <c r="E35" s="8">
        <v>1029.5</v>
      </c>
      <c r="F35" s="9">
        <f>(D35-E35)/E35</f>
        <v>-0.55745507527926175</v>
      </c>
      <c r="G35" s="10">
        <v>83</v>
      </c>
      <c r="H35" s="10">
        <v>7</v>
      </c>
      <c r="I35" s="11">
        <f t="shared" si="2"/>
        <v>11.857142857142858</v>
      </c>
      <c r="J35" s="10">
        <v>4</v>
      </c>
      <c r="K35" s="10">
        <v>4</v>
      </c>
      <c r="L35" s="8">
        <v>39775.85</v>
      </c>
      <c r="M35" s="10">
        <v>6985</v>
      </c>
      <c r="N35" s="12">
        <v>46059</v>
      </c>
      <c r="O35" s="30" t="s">
        <v>44</v>
      </c>
    </row>
    <row r="36" spans="1:15" s="26" customFormat="1" ht="24.9" customHeight="1">
      <c r="A36" s="17">
        <v>34</v>
      </c>
      <c r="B36" s="11" t="s">
        <v>53</v>
      </c>
      <c r="C36" s="13" t="s">
        <v>172</v>
      </c>
      <c r="D36" s="8">
        <v>350</v>
      </c>
      <c r="E36" s="8" t="s">
        <v>53</v>
      </c>
      <c r="F36" s="9" t="s">
        <v>53</v>
      </c>
      <c r="G36" s="10">
        <v>62</v>
      </c>
      <c r="H36" s="10">
        <v>2</v>
      </c>
      <c r="I36" s="11">
        <v>31</v>
      </c>
      <c r="J36" s="10">
        <v>1</v>
      </c>
      <c r="K36" s="10" t="s">
        <v>53</v>
      </c>
      <c r="L36" s="8">
        <v>94335.700000000012</v>
      </c>
      <c r="M36" s="10">
        <v>18851</v>
      </c>
      <c r="N36" s="12">
        <v>45709</v>
      </c>
      <c r="O36" s="30" t="s">
        <v>49</v>
      </c>
    </row>
    <row r="37" spans="1:15" ht="24.9" customHeight="1">
      <c r="A37" s="17">
        <v>35</v>
      </c>
      <c r="B37" s="11">
        <v>25</v>
      </c>
      <c r="C37" s="13" t="s">
        <v>117</v>
      </c>
      <c r="D37" s="8">
        <v>308</v>
      </c>
      <c r="E37" s="8">
        <v>1570.86</v>
      </c>
      <c r="F37" s="9">
        <f>(D37-E37)/E37</f>
        <v>-0.80392905796824665</v>
      </c>
      <c r="G37" s="10">
        <v>49</v>
      </c>
      <c r="H37" s="10">
        <v>3</v>
      </c>
      <c r="I37" s="11">
        <f>G37/H37</f>
        <v>16.333333333333332</v>
      </c>
      <c r="J37" s="10">
        <v>2</v>
      </c>
      <c r="K37" s="10">
        <v>4</v>
      </c>
      <c r="L37" s="8">
        <v>9755.4800000000014</v>
      </c>
      <c r="M37" s="10">
        <v>1424</v>
      </c>
      <c r="N37" s="12">
        <v>46059</v>
      </c>
      <c r="O37" s="30" t="s">
        <v>49</v>
      </c>
    </row>
    <row r="38" spans="1:15" s="26" customFormat="1" ht="25.2" customHeight="1">
      <c r="A38" s="17">
        <v>36</v>
      </c>
      <c r="B38" s="22">
        <v>35</v>
      </c>
      <c r="C38" s="53" t="s">
        <v>115</v>
      </c>
      <c r="D38" s="19">
        <v>287.5</v>
      </c>
      <c r="E38" s="19">
        <v>236</v>
      </c>
      <c r="F38" s="20">
        <f>(D38-E38)/E38</f>
        <v>0.21822033898305085</v>
      </c>
      <c r="G38" s="21">
        <v>33</v>
      </c>
      <c r="H38" s="21">
        <v>2</v>
      </c>
      <c r="I38" s="22">
        <f>G38/H38</f>
        <v>16.5</v>
      </c>
      <c r="J38" s="21">
        <v>1</v>
      </c>
      <c r="K38" s="21">
        <v>5</v>
      </c>
      <c r="L38" s="19">
        <v>17585.52</v>
      </c>
      <c r="M38" s="21">
        <v>2500</v>
      </c>
      <c r="N38" s="23">
        <v>46052</v>
      </c>
      <c r="O38" s="29" t="s">
        <v>40</v>
      </c>
    </row>
    <row r="39" spans="1:15" s="26" customFormat="1" ht="24.9" customHeight="1">
      <c r="A39" s="17">
        <v>37</v>
      </c>
      <c r="B39" s="22">
        <v>28</v>
      </c>
      <c r="C39" s="53" t="s">
        <v>52</v>
      </c>
      <c r="D39" s="19">
        <v>180</v>
      </c>
      <c r="E39" s="19">
        <v>1079.6500000000001</v>
      </c>
      <c r="F39" s="20">
        <f>(D39-E39)/E39</f>
        <v>-0.83327930347797896</v>
      </c>
      <c r="G39" s="21">
        <v>30</v>
      </c>
      <c r="H39" s="21">
        <v>1</v>
      </c>
      <c r="I39" s="22">
        <v>30</v>
      </c>
      <c r="J39" s="21">
        <v>1</v>
      </c>
      <c r="K39" s="21">
        <v>9</v>
      </c>
      <c r="L39" s="19">
        <v>49791.759999999995</v>
      </c>
      <c r="M39" s="21">
        <v>7449</v>
      </c>
      <c r="N39" s="23">
        <v>46024</v>
      </c>
      <c r="O39" s="29" t="s">
        <v>54</v>
      </c>
    </row>
    <row r="40" spans="1:15" s="26" customFormat="1" ht="24.9" customHeight="1">
      <c r="A40" s="17">
        <v>38</v>
      </c>
      <c r="B40" s="22" t="s">
        <v>53</v>
      </c>
      <c r="C40" s="53" t="s">
        <v>97</v>
      </c>
      <c r="D40" s="19">
        <v>145</v>
      </c>
      <c r="E40" s="19" t="s">
        <v>53</v>
      </c>
      <c r="F40" s="20" t="s">
        <v>53</v>
      </c>
      <c r="G40" s="21">
        <v>29</v>
      </c>
      <c r="H40" s="21">
        <v>1</v>
      </c>
      <c r="I40" s="22">
        <f>G40/H40</f>
        <v>29</v>
      </c>
      <c r="J40" s="21">
        <v>1</v>
      </c>
      <c r="K40" s="21" t="s">
        <v>53</v>
      </c>
      <c r="L40" s="19">
        <v>35986.620000000003</v>
      </c>
      <c r="M40" s="21">
        <v>6137</v>
      </c>
      <c r="N40" s="23">
        <v>45303</v>
      </c>
      <c r="O40" s="29" t="s">
        <v>42</v>
      </c>
    </row>
    <row r="41" spans="1:15" s="26" customFormat="1" ht="24.9" customHeight="1">
      <c r="A41" s="17">
        <v>39</v>
      </c>
      <c r="B41" s="22">
        <v>43</v>
      </c>
      <c r="C41" s="53" t="s">
        <v>37</v>
      </c>
      <c r="D41" s="19">
        <v>135</v>
      </c>
      <c r="E41" s="19">
        <v>10</v>
      </c>
      <c r="F41" s="20">
        <f>(D41-E41)/E41</f>
        <v>12.5</v>
      </c>
      <c r="G41" s="21">
        <v>27</v>
      </c>
      <c r="H41" s="20" t="s">
        <v>53</v>
      </c>
      <c r="I41" s="20" t="s">
        <v>53</v>
      </c>
      <c r="J41" s="21">
        <v>1</v>
      </c>
      <c r="K41" s="21" t="s">
        <v>53</v>
      </c>
      <c r="L41" s="19">
        <v>113925</v>
      </c>
      <c r="M41" s="21">
        <v>21468</v>
      </c>
      <c r="N41" s="23">
        <v>45954</v>
      </c>
      <c r="O41" s="29" t="s">
        <v>46</v>
      </c>
    </row>
    <row r="42" spans="1:15" s="26" customFormat="1" ht="24.9" customHeight="1">
      <c r="A42" s="17">
        <v>40</v>
      </c>
      <c r="B42" s="22">
        <v>38</v>
      </c>
      <c r="C42" s="53" t="s">
        <v>157</v>
      </c>
      <c r="D42" s="19">
        <v>90</v>
      </c>
      <c r="E42" s="19">
        <v>105</v>
      </c>
      <c r="F42" s="20">
        <f>(D42-E42)/E42</f>
        <v>-0.14285714285714285</v>
      </c>
      <c r="G42" s="21">
        <v>18</v>
      </c>
      <c r="H42" s="21">
        <v>1</v>
      </c>
      <c r="I42" s="22">
        <f>G42/H42</f>
        <v>18</v>
      </c>
      <c r="J42" s="21">
        <v>1</v>
      </c>
      <c r="K42" s="20" t="s">
        <v>53</v>
      </c>
      <c r="L42" s="19">
        <v>7011</v>
      </c>
      <c r="M42" s="21">
        <v>1213</v>
      </c>
      <c r="N42" s="23">
        <v>45884</v>
      </c>
      <c r="O42" s="29" t="s">
        <v>90</v>
      </c>
    </row>
    <row r="43" spans="1:15" s="26" customFormat="1" ht="24.9" customHeight="1">
      <c r="A43" s="17">
        <v>41</v>
      </c>
      <c r="B43" s="22" t="s">
        <v>53</v>
      </c>
      <c r="C43" s="53" t="s">
        <v>103</v>
      </c>
      <c r="D43" s="19">
        <v>72.8</v>
      </c>
      <c r="E43" s="19" t="s">
        <v>53</v>
      </c>
      <c r="F43" s="20" t="s">
        <v>53</v>
      </c>
      <c r="G43" s="21">
        <v>23</v>
      </c>
      <c r="H43" s="21">
        <v>1</v>
      </c>
      <c r="I43" s="22">
        <v>23</v>
      </c>
      <c r="J43" s="21">
        <v>1</v>
      </c>
      <c r="K43" s="21" t="s">
        <v>53</v>
      </c>
      <c r="L43" s="19">
        <v>88744.55</v>
      </c>
      <c r="M43" s="21">
        <v>18346</v>
      </c>
      <c r="N43" s="23">
        <v>44855</v>
      </c>
      <c r="O43" s="29" t="s">
        <v>44</v>
      </c>
    </row>
    <row r="44" spans="1:15" s="26" customFormat="1" ht="24.9" customHeight="1">
      <c r="A44" s="17">
        <v>42</v>
      </c>
      <c r="B44" s="22" t="s">
        <v>53</v>
      </c>
      <c r="C44" s="53" t="s">
        <v>175</v>
      </c>
      <c r="D44" s="19">
        <v>45.6</v>
      </c>
      <c r="E44" s="19" t="s">
        <v>53</v>
      </c>
      <c r="F44" s="20" t="s">
        <v>53</v>
      </c>
      <c r="G44" s="21">
        <v>10</v>
      </c>
      <c r="H44" s="21">
        <v>1</v>
      </c>
      <c r="I44" s="22">
        <v>10</v>
      </c>
      <c r="J44" s="21">
        <v>1</v>
      </c>
      <c r="K44" s="21" t="s">
        <v>53</v>
      </c>
      <c r="L44" s="19">
        <v>70381.27</v>
      </c>
      <c r="M44" s="21">
        <v>13851</v>
      </c>
      <c r="N44" s="23">
        <v>45583</v>
      </c>
      <c r="O44" s="29" t="s">
        <v>44</v>
      </c>
    </row>
    <row r="45" spans="1:15" s="26" customFormat="1" ht="24.9" customHeight="1">
      <c r="A45" s="17">
        <v>43</v>
      </c>
      <c r="B45" s="22">
        <v>40</v>
      </c>
      <c r="C45" s="53" t="s">
        <v>159</v>
      </c>
      <c r="D45" s="19">
        <v>41.4</v>
      </c>
      <c r="E45" s="19">
        <v>51.5</v>
      </c>
      <c r="F45" s="20">
        <f>(D45-E45)/E45</f>
        <v>-0.19611650485436896</v>
      </c>
      <c r="G45" s="21">
        <v>9</v>
      </c>
      <c r="H45" s="21">
        <v>1</v>
      </c>
      <c r="I45" s="22">
        <v>9</v>
      </c>
      <c r="J45" s="21">
        <v>1</v>
      </c>
      <c r="K45" s="21" t="s">
        <v>53</v>
      </c>
      <c r="L45" s="19">
        <v>51269</v>
      </c>
      <c r="M45" s="21">
        <v>10059</v>
      </c>
      <c r="N45" s="23">
        <v>45310</v>
      </c>
      <c r="O45" s="29" t="s">
        <v>44</v>
      </c>
    </row>
    <row r="46" spans="1:15" s="26" customFormat="1" ht="24.9" customHeight="1">
      <c r="A46" s="17">
        <v>44</v>
      </c>
      <c r="B46" s="22">
        <v>41</v>
      </c>
      <c r="C46" s="53" t="s">
        <v>160</v>
      </c>
      <c r="D46" s="19">
        <v>14</v>
      </c>
      <c r="E46" s="19">
        <v>22.5</v>
      </c>
      <c r="F46" s="20">
        <f>(D46-E46)/E46</f>
        <v>-0.37777777777777777</v>
      </c>
      <c r="G46" s="21">
        <v>3</v>
      </c>
      <c r="H46" s="21">
        <v>1</v>
      </c>
      <c r="I46" s="22">
        <f>G46/H46</f>
        <v>3</v>
      </c>
      <c r="J46" s="21">
        <v>1</v>
      </c>
      <c r="K46" s="21" t="s">
        <v>53</v>
      </c>
      <c r="L46" s="19">
        <v>25439.42</v>
      </c>
      <c r="M46" s="21">
        <v>4613</v>
      </c>
      <c r="N46" s="23">
        <v>45716</v>
      </c>
      <c r="O46" s="29" t="s">
        <v>44</v>
      </c>
    </row>
    <row r="47" spans="1:15" ht="24.9" customHeight="1">
      <c r="A47" s="33"/>
      <c r="B47" s="34"/>
      <c r="C47" s="35" t="s">
        <v>92</v>
      </c>
      <c r="D47" s="36">
        <f>SUBTOTAL(109,Table13245678910[Pajamos 
(GBO)])</f>
        <v>530619.50999999966</v>
      </c>
      <c r="E47" s="37" t="s">
        <v>166</v>
      </c>
      <c r="F47" s="38">
        <f>(D47-E47)/E47</f>
        <v>-0.29734160972509183</v>
      </c>
      <c r="G47" s="39">
        <f>SUBTOTAL(109,Table13245678910[Žiūrovų sk. 
(ADM)])</f>
        <v>73209</v>
      </c>
      <c r="H47" s="40"/>
      <c r="I47" s="41"/>
      <c r="J47" s="40"/>
      <c r="K47" s="40"/>
      <c r="L47" s="47"/>
      <c r="M47" s="40"/>
      <c r="N47" s="42"/>
      <c r="O47" s="50" t="s">
        <v>15</v>
      </c>
    </row>
    <row r="48" spans="1:15">
      <c r="F48" s="3"/>
      <c r="L48" s="2"/>
    </row>
    <row r="49" spans="1:19">
      <c r="F49" s="3"/>
      <c r="L49" s="2"/>
    </row>
    <row r="50" spans="1:19">
      <c r="F50" s="3"/>
      <c r="L50" s="2"/>
    </row>
    <row r="51" spans="1:19">
      <c r="F51" s="3"/>
      <c r="L51" s="2"/>
    </row>
    <row r="52" spans="1:19">
      <c r="F52" s="3"/>
      <c r="L52" s="2"/>
    </row>
    <row r="53" spans="1:19">
      <c r="F53" s="3"/>
      <c r="L53" s="2"/>
    </row>
    <row r="54" spans="1:19">
      <c r="F54" s="3"/>
      <c r="L54" s="2"/>
    </row>
    <row r="55" spans="1:19">
      <c r="F55" s="3"/>
      <c r="L55" s="2"/>
    </row>
    <row r="56" spans="1:19">
      <c r="F56" s="3"/>
      <c r="L56" s="2"/>
    </row>
    <row r="57" spans="1:19" s="46" customFormat="1">
      <c r="A57" s="1"/>
      <c r="B57" s="1"/>
      <c r="C57" s="1"/>
      <c r="D57" s="44"/>
      <c r="E57" s="44"/>
      <c r="F57" s="3"/>
      <c r="I57" s="1"/>
      <c r="L57" s="2"/>
      <c r="N57" s="49"/>
      <c r="O57" s="51"/>
      <c r="P57" s="1"/>
      <c r="Q57" s="1"/>
      <c r="R57" s="1"/>
      <c r="S57" s="1"/>
    </row>
    <row r="58" spans="1:19" s="46" customFormat="1">
      <c r="A58" s="1"/>
      <c r="B58" s="1"/>
      <c r="C58" s="1"/>
      <c r="D58" s="44"/>
      <c r="E58" s="44"/>
      <c r="F58" s="3"/>
      <c r="I58" s="1"/>
      <c r="L58" s="2"/>
      <c r="N58" s="49"/>
      <c r="O58" s="51"/>
      <c r="P58" s="1"/>
      <c r="Q58" s="1"/>
      <c r="R58" s="1"/>
      <c r="S58" s="1"/>
    </row>
    <row r="59" spans="1:19" s="46" customFormat="1">
      <c r="A59" s="1"/>
      <c r="B59" s="1"/>
      <c r="C59" s="1"/>
      <c r="D59" s="44"/>
      <c r="E59" s="44"/>
      <c r="F59" s="3"/>
      <c r="I59" s="1"/>
      <c r="L59" s="2"/>
      <c r="N59" s="49"/>
      <c r="O59" s="51"/>
      <c r="P59" s="1"/>
      <c r="Q59" s="1"/>
      <c r="R59" s="1"/>
      <c r="S59" s="1"/>
    </row>
    <row r="60" spans="1:19" s="46" customFormat="1">
      <c r="A60" s="1"/>
      <c r="B60" s="1"/>
      <c r="C60" s="1"/>
      <c r="D60" s="44"/>
      <c r="E60" s="44"/>
      <c r="F60" s="3"/>
      <c r="I60" s="1"/>
      <c r="L60" s="2"/>
      <c r="N60" s="49"/>
      <c r="O60" s="51"/>
      <c r="P60" s="1"/>
      <c r="Q60" s="1"/>
      <c r="R60" s="1"/>
      <c r="S60" s="1"/>
    </row>
    <row r="61" spans="1:19" s="46" customFormat="1">
      <c r="A61" s="1"/>
      <c r="B61" s="1"/>
      <c r="C61" s="1"/>
      <c r="D61" s="44"/>
      <c r="E61" s="44"/>
      <c r="F61" s="3"/>
      <c r="I61" s="1"/>
      <c r="L61" s="44"/>
      <c r="N61" s="49"/>
      <c r="O61" s="51"/>
      <c r="P61" s="1"/>
      <c r="Q61" s="1"/>
      <c r="R61" s="1"/>
      <c r="S61" s="1"/>
    </row>
    <row r="62" spans="1:19" s="46" customFormat="1">
      <c r="A62" s="1"/>
      <c r="B62" s="1"/>
      <c r="C62" s="1"/>
      <c r="D62" s="44"/>
      <c r="E62" s="44"/>
      <c r="F62" s="3"/>
      <c r="I62" s="1"/>
      <c r="L62" s="44"/>
      <c r="N62" s="49"/>
      <c r="O62" s="51"/>
      <c r="P62" s="1"/>
      <c r="Q62" s="1"/>
      <c r="R62" s="1"/>
      <c r="S62" s="1"/>
    </row>
    <row r="63" spans="1:19" s="46" customFormat="1">
      <c r="A63" s="1"/>
      <c r="B63" s="1"/>
      <c r="C63" s="1"/>
      <c r="D63" s="44"/>
      <c r="E63" s="44"/>
      <c r="F63" s="3"/>
      <c r="I63" s="1"/>
      <c r="L63" s="44"/>
      <c r="N63" s="49"/>
      <c r="O63" s="51"/>
      <c r="P63" s="1"/>
      <c r="Q63" s="1"/>
      <c r="R63" s="1"/>
      <c r="S63" s="1"/>
    </row>
    <row r="64" spans="1:19" s="46" customFormat="1">
      <c r="A64" s="1"/>
      <c r="B64" s="1"/>
      <c r="C64" s="1"/>
      <c r="D64" s="44"/>
      <c r="E64" s="44"/>
      <c r="F64" s="3"/>
      <c r="I64" s="1"/>
      <c r="L64" s="44"/>
      <c r="N64" s="49"/>
      <c r="O64" s="51"/>
      <c r="P64" s="1"/>
      <c r="Q64" s="1"/>
      <c r="R64" s="1"/>
      <c r="S64" s="1"/>
    </row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</sheetData>
  <mergeCells count="1">
    <mergeCell ref="A1:O1"/>
  </mergeCells>
  <conditionalFormatting sqref="C3:C39">
    <cfRule type="duplicateValues" dxfId="30" priority="25"/>
  </conditionalFormatting>
  <conditionalFormatting sqref="C3:C46">
    <cfRule type="duplicateValues" dxfId="29" priority="28"/>
  </conditionalFormatting>
  <conditionalFormatting sqref="D20">
    <cfRule type="duplicateValues" dxfId="28" priority="2"/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legacyDrawing r:id="rId2"/>
  <tableParts count="1">
    <tablePart r:id="rId3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5C53E-2013-48D2-BF52-0BA95B6F62EC}">
  <sheetPr>
    <pageSetUpPr fitToPage="1"/>
  </sheetPr>
  <dimension ref="A1:S166"/>
  <sheetViews>
    <sheetView topLeftCell="A17" zoomScale="60" zoomScaleNormal="60" workbookViewId="0">
      <selection activeCell="C17" sqref="C17"/>
    </sheetView>
  </sheetViews>
  <sheetFormatPr defaultColWidth="0" defaultRowHeight="11.4" zeroHeight="1"/>
  <cols>
    <col min="1" max="2" width="4.75" style="1" customWidth="1"/>
    <col min="3" max="3" width="30.75" style="1" customWidth="1"/>
    <col min="4" max="5" width="20.75" style="44" customWidth="1"/>
    <col min="6" max="6" width="20.75" style="1" customWidth="1"/>
    <col min="7" max="8" width="20.75" style="46" customWidth="1"/>
    <col min="9" max="9" width="20.75" style="1" customWidth="1"/>
    <col min="10" max="11" width="20.75" style="46" customWidth="1"/>
    <col min="12" max="12" width="20.75" style="44" customWidth="1"/>
    <col min="13" max="13" width="20.75" style="46" customWidth="1"/>
    <col min="14" max="14" width="20.75" style="49" customWidth="1"/>
    <col min="15" max="15" width="30.75" style="51" customWidth="1"/>
    <col min="16" max="16384" width="5.375" style="1" hidden="1"/>
  </cols>
  <sheetData>
    <row r="1" spans="1:18" s="4" customFormat="1" ht="40.5" customHeight="1" thickBot="1">
      <c r="A1" s="174" t="s">
        <v>149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2" spans="1:18" s="5" customFormat="1" ht="63.6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45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52" customFormat="1" ht="24.9" customHeight="1">
      <c r="A3" s="17">
        <v>1</v>
      </c>
      <c r="B3" s="22">
        <v>1</v>
      </c>
      <c r="C3" s="53" t="s">
        <v>131</v>
      </c>
      <c r="D3" s="19">
        <v>221211.36</v>
      </c>
      <c r="E3" s="19">
        <v>365258.01</v>
      </c>
      <c r="F3" s="20">
        <f>(D3-E3)/E3</f>
        <v>-0.39436958548835116</v>
      </c>
      <c r="G3" s="21">
        <v>26859</v>
      </c>
      <c r="H3" s="21">
        <v>333</v>
      </c>
      <c r="I3" s="22">
        <v>138.64088397790056</v>
      </c>
      <c r="J3" s="21">
        <v>15</v>
      </c>
      <c r="K3" s="21">
        <v>2</v>
      </c>
      <c r="L3" s="19">
        <v>586469.37</v>
      </c>
      <c r="M3" s="21">
        <v>72840</v>
      </c>
      <c r="N3" s="23">
        <v>46066</v>
      </c>
      <c r="O3" s="29" t="s">
        <v>132</v>
      </c>
      <c r="R3" s="6"/>
    </row>
    <row r="4" spans="1:18" s="24" customFormat="1" ht="24.9" customHeight="1">
      <c r="A4" s="17">
        <v>2</v>
      </c>
      <c r="B4" s="22" t="s">
        <v>51</v>
      </c>
      <c r="C4" s="53" t="s">
        <v>134</v>
      </c>
      <c r="D4" s="19">
        <v>115244.29</v>
      </c>
      <c r="E4" s="20" t="s">
        <v>53</v>
      </c>
      <c r="F4" s="20" t="s">
        <v>53</v>
      </c>
      <c r="G4" s="21">
        <v>15481</v>
      </c>
      <c r="H4" s="20" t="s">
        <v>53</v>
      </c>
      <c r="I4" s="20" t="s">
        <v>53</v>
      </c>
      <c r="J4" s="21">
        <v>19</v>
      </c>
      <c r="K4" s="21">
        <v>1</v>
      </c>
      <c r="L4" s="19">
        <v>134241.75</v>
      </c>
      <c r="M4" s="21">
        <v>17965</v>
      </c>
      <c r="N4" s="23">
        <v>46073</v>
      </c>
      <c r="O4" s="29" t="s">
        <v>148</v>
      </c>
      <c r="R4" s="17"/>
    </row>
    <row r="5" spans="1:18" s="24" customFormat="1" ht="24.9" customHeight="1">
      <c r="A5" s="17">
        <v>3</v>
      </c>
      <c r="B5" s="22">
        <v>2</v>
      </c>
      <c r="C5" s="53" t="s">
        <v>125</v>
      </c>
      <c r="D5" s="19">
        <v>110283.27</v>
      </c>
      <c r="E5" s="19">
        <v>244886.36</v>
      </c>
      <c r="F5" s="20">
        <f>(D5-E5)/E5</f>
        <v>-0.549655317674696</v>
      </c>
      <c r="G5" s="21">
        <v>13716</v>
      </c>
      <c r="H5" s="21">
        <v>227</v>
      </c>
      <c r="I5" s="22">
        <f t="shared" ref="I5:I11" si="0">G5/H5</f>
        <v>60.422907488986787</v>
      </c>
      <c r="J5" s="21">
        <v>20</v>
      </c>
      <c r="K5" s="21">
        <v>2</v>
      </c>
      <c r="L5" s="19">
        <v>382803.95</v>
      </c>
      <c r="M5" s="21">
        <v>43626</v>
      </c>
      <c r="N5" s="23">
        <v>46066</v>
      </c>
      <c r="O5" s="29" t="s">
        <v>60</v>
      </c>
      <c r="R5" s="17"/>
    </row>
    <row r="6" spans="1:18" s="24" customFormat="1" ht="24.9" customHeight="1">
      <c r="A6" s="17">
        <v>4</v>
      </c>
      <c r="B6" s="22" t="s">
        <v>51</v>
      </c>
      <c r="C6" s="53" t="s">
        <v>135</v>
      </c>
      <c r="D6" s="19">
        <v>103208.49</v>
      </c>
      <c r="E6" s="20" t="s">
        <v>53</v>
      </c>
      <c r="F6" s="20" t="s">
        <v>53</v>
      </c>
      <c r="G6" s="21">
        <v>17148</v>
      </c>
      <c r="H6" s="21">
        <v>306</v>
      </c>
      <c r="I6" s="22">
        <f t="shared" si="0"/>
        <v>56.03921568627451</v>
      </c>
      <c r="J6" s="21">
        <v>19</v>
      </c>
      <c r="K6" s="21">
        <v>1</v>
      </c>
      <c r="L6" s="19">
        <v>115836.23</v>
      </c>
      <c r="M6" s="21">
        <v>19270</v>
      </c>
      <c r="N6" s="23">
        <v>46073</v>
      </c>
      <c r="O6" s="29" t="s">
        <v>41</v>
      </c>
      <c r="R6" s="17"/>
    </row>
    <row r="7" spans="1:18" s="24" customFormat="1" ht="24.9" customHeight="1">
      <c r="A7" s="17">
        <v>5</v>
      </c>
      <c r="B7" s="22">
        <v>3</v>
      </c>
      <c r="C7" s="53" t="s">
        <v>95</v>
      </c>
      <c r="D7" s="19">
        <v>36730.36</v>
      </c>
      <c r="E7" s="19">
        <v>70632.460000000006</v>
      </c>
      <c r="F7" s="20">
        <f t="shared" ref="F7:F14" si="1">(D7-E7)/E7</f>
        <v>-0.47997903513483747</v>
      </c>
      <c r="G7" s="21">
        <v>4970</v>
      </c>
      <c r="H7" s="21">
        <v>119</v>
      </c>
      <c r="I7" s="22">
        <f t="shared" si="0"/>
        <v>41.764705882352942</v>
      </c>
      <c r="J7" s="21">
        <v>15</v>
      </c>
      <c r="K7" s="21">
        <v>5</v>
      </c>
      <c r="L7" s="19">
        <v>670614.56999999995</v>
      </c>
      <c r="M7" s="21">
        <v>82378</v>
      </c>
      <c r="N7" s="23">
        <v>46045</v>
      </c>
      <c r="O7" s="29" t="s">
        <v>44</v>
      </c>
      <c r="R7" s="17"/>
    </row>
    <row r="8" spans="1:18" s="24" customFormat="1" ht="24.75" customHeight="1">
      <c r="A8" s="17">
        <v>6</v>
      </c>
      <c r="B8" s="22">
        <v>7</v>
      </c>
      <c r="C8" s="53" t="s">
        <v>94</v>
      </c>
      <c r="D8" s="19">
        <v>18903.38</v>
      </c>
      <c r="E8" s="19">
        <v>44553.67</v>
      </c>
      <c r="F8" s="20">
        <f t="shared" si="1"/>
        <v>-0.57571665813388662</v>
      </c>
      <c r="G8" s="21">
        <v>3341</v>
      </c>
      <c r="H8" s="21">
        <v>114</v>
      </c>
      <c r="I8" s="22">
        <f t="shared" si="0"/>
        <v>29.307017543859651</v>
      </c>
      <c r="J8" s="21">
        <v>16</v>
      </c>
      <c r="K8" s="21">
        <v>6</v>
      </c>
      <c r="L8" s="19">
        <v>281213.99</v>
      </c>
      <c r="M8" s="21">
        <v>49700</v>
      </c>
      <c r="N8" s="23">
        <v>46038</v>
      </c>
      <c r="O8" s="29" t="s">
        <v>44</v>
      </c>
      <c r="R8" s="17"/>
    </row>
    <row r="9" spans="1:18" s="24" customFormat="1" ht="24.9" customHeight="1">
      <c r="A9" s="17">
        <v>7</v>
      </c>
      <c r="B9" s="22">
        <v>6</v>
      </c>
      <c r="C9" s="18" t="s">
        <v>17</v>
      </c>
      <c r="D9" s="19">
        <v>16865.7</v>
      </c>
      <c r="E9" s="19">
        <v>45857.38</v>
      </c>
      <c r="F9" s="20">
        <f t="shared" si="1"/>
        <v>-0.63221405147873688</v>
      </c>
      <c r="G9" s="21">
        <v>2697</v>
      </c>
      <c r="H9" s="21">
        <v>84</v>
      </c>
      <c r="I9" s="22">
        <f t="shared" si="0"/>
        <v>32.107142857142854</v>
      </c>
      <c r="J9" s="21">
        <v>8</v>
      </c>
      <c r="K9" s="21">
        <v>13</v>
      </c>
      <c r="L9" s="19">
        <v>1257482.95</v>
      </c>
      <c r="M9" s="21">
        <v>200110</v>
      </c>
      <c r="N9" s="23">
        <v>45989</v>
      </c>
      <c r="O9" s="29" t="s">
        <v>40</v>
      </c>
      <c r="R9" s="17"/>
    </row>
    <row r="10" spans="1:18" s="24" customFormat="1" ht="24.9" customHeight="1">
      <c r="A10" s="17">
        <v>8</v>
      </c>
      <c r="B10" s="22">
        <v>8</v>
      </c>
      <c r="C10" s="18" t="s">
        <v>16</v>
      </c>
      <c r="D10" s="19">
        <v>16649.830000000002</v>
      </c>
      <c r="E10" s="19">
        <v>33182.61</v>
      </c>
      <c r="F10" s="20">
        <f t="shared" si="1"/>
        <v>-0.49823627496450695</v>
      </c>
      <c r="G10" s="21">
        <v>1989</v>
      </c>
      <c r="H10" s="21">
        <v>38</v>
      </c>
      <c r="I10" s="22">
        <f t="shared" si="0"/>
        <v>52.342105263157897</v>
      </c>
      <c r="J10" s="21">
        <v>5</v>
      </c>
      <c r="K10" s="21">
        <v>10</v>
      </c>
      <c r="L10" s="19">
        <v>2020650.12</v>
      </c>
      <c r="M10" s="21">
        <v>222256</v>
      </c>
      <c r="N10" s="23">
        <v>46010</v>
      </c>
      <c r="O10" s="29" t="s">
        <v>40</v>
      </c>
      <c r="R10" s="17"/>
    </row>
    <row r="11" spans="1:18" s="24" customFormat="1" ht="24.9" customHeight="1">
      <c r="A11" s="17">
        <v>9</v>
      </c>
      <c r="B11" s="22">
        <v>5</v>
      </c>
      <c r="C11" s="53" t="s">
        <v>133</v>
      </c>
      <c r="D11" s="19">
        <v>13451.98</v>
      </c>
      <c r="E11" s="19">
        <v>49910.400000000001</v>
      </c>
      <c r="F11" s="20">
        <f t="shared" si="1"/>
        <v>-0.73047741552862722</v>
      </c>
      <c r="G11" s="21">
        <v>2306</v>
      </c>
      <c r="H11" s="21">
        <v>99</v>
      </c>
      <c r="I11" s="22">
        <f t="shared" si="0"/>
        <v>23.292929292929294</v>
      </c>
      <c r="J11" s="21">
        <v>15</v>
      </c>
      <c r="K11" s="21">
        <v>2</v>
      </c>
      <c r="L11" s="19">
        <v>63362.38</v>
      </c>
      <c r="M11" s="21">
        <v>10884</v>
      </c>
      <c r="N11" s="23">
        <v>46066</v>
      </c>
      <c r="O11" s="29" t="s">
        <v>49</v>
      </c>
      <c r="R11" s="17"/>
    </row>
    <row r="12" spans="1:18" s="24" customFormat="1" ht="24.6" customHeight="1">
      <c r="A12" s="17">
        <v>10</v>
      </c>
      <c r="B12" s="22">
        <v>4</v>
      </c>
      <c r="C12" s="53" t="s">
        <v>104</v>
      </c>
      <c r="D12" s="19">
        <v>12499.7</v>
      </c>
      <c r="E12" s="19">
        <v>51379.289499999999</v>
      </c>
      <c r="F12" s="20">
        <f t="shared" si="1"/>
        <v>-0.75671714962115233</v>
      </c>
      <c r="G12" s="21">
        <v>1756</v>
      </c>
      <c r="H12" s="20" t="s">
        <v>53</v>
      </c>
      <c r="I12" s="20" t="s">
        <v>53</v>
      </c>
      <c r="J12" s="21">
        <v>13</v>
      </c>
      <c r="K12" s="21">
        <v>4</v>
      </c>
      <c r="L12" s="19">
        <v>205095.78570000004</v>
      </c>
      <c r="M12" s="21">
        <v>27282</v>
      </c>
      <c r="N12" s="23">
        <v>46052</v>
      </c>
      <c r="O12" s="29" t="s">
        <v>43</v>
      </c>
      <c r="R12" s="17"/>
    </row>
    <row r="13" spans="1:18" s="24" customFormat="1" ht="24.9" customHeight="1">
      <c r="A13" s="17">
        <v>11</v>
      </c>
      <c r="B13" s="22">
        <v>15</v>
      </c>
      <c r="C13" s="53" t="s">
        <v>78</v>
      </c>
      <c r="D13" s="27">
        <v>9667.3799999999992</v>
      </c>
      <c r="E13" s="19">
        <v>14604.71</v>
      </c>
      <c r="F13" s="20">
        <f t="shared" si="1"/>
        <v>-0.33806422722532664</v>
      </c>
      <c r="G13" s="28">
        <v>1390</v>
      </c>
      <c r="H13" s="28">
        <v>35</v>
      </c>
      <c r="I13" s="22">
        <f t="shared" ref="I13:I27" si="2">G13/H13</f>
        <v>39.714285714285715</v>
      </c>
      <c r="J13" s="21">
        <v>10</v>
      </c>
      <c r="K13" s="21">
        <v>6</v>
      </c>
      <c r="L13" s="27">
        <v>141994.4</v>
      </c>
      <c r="M13" s="28">
        <v>19596</v>
      </c>
      <c r="N13" s="23">
        <v>46038</v>
      </c>
      <c r="O13" s="29" t="s">
        <v>47</v>
      </c>
      <c r="R13" s="17"/>
    </row>
    <row r="14" spans="1:18" s="24" customFormat="1" ht="24.9" customHeight="1">
      <c r="A14" s="17">
        <v>12</v>
      </c>
      <c r="B14" s="22">
        <v>9</v>
      </c>
      <c r="C14" s="53" t="s">
        <v>71</v>
      </c>
      <c r="D14" s="27">
        <v>9664</v>
      </c>
      <c r="E14" s="19">
        <v>32341</v>
      </c>
      <c r="F14" s="20">
        <f t="shared" si="1"/>
        <v>-0.70118425527967598</v>
      </c>
      <c r="G14" s="28">
        <v>1259</v>
      </c>
      <c r="H14" s="22">
        <v>40</v>
      </c>
      <c r="I14" s="22">
        <f t="shared" si="2"/>
        <v>31.475000000000001</v>
      </c>
      <c r="J14" s="22">
        <v>22</v>
      </c>
      <c r="K14" s="21">
        <v>7</v>
      </c>
      <c r="L14" s="27">
        <v>844463</v>
      </c>
      <c r="M14" s="28">
        <v>111990</v>
      </c>
      <c r="N14" s="23">
        <v>46031</v>
      </c>
      <c r="O14" s="29" t="s">
        <v>72</v>
      </c>
      <c r="R14" s="17"/>
    </row>
    <row r="15" spans="1:18" s="24" customFormat="1" ht="24.9" customHeight="1">
      <c r="A15" s="17">
        <v>13</v>
      </c>
      <c r="B15" s="22" t="s">
        <v>51</v>
      </c>
      <c r="C15" s="53" t="s">
        <v>151</v>
      </c>
      <c r="D15" s="19">
        <v>8007.58</v>
      </c>
      <c r="E15" s="19" t="s">
        <v>53</v>
      </c>
      <c r="F15" s="19" t="s">
        <v>53</v>
      </c>
      <c r="G15" s="21">
        <v>1196</v>
      </c>
      <c r="H15" s="21">
        <v>72</v>
      </c>
      <c r="I15" s="22">
        <f t="shared" si="2"/>
        <v>16.611111111111111</v>
      </c>
      <c r="J15" s="21">
        <v>12</v>
      </c>
      <c r="K15" s="21">
        <v>1</v>
      </c>
      <c r="L15" s="19">
        <v>8007.58</v>
      </c>
      <c r="M15" s="21">
        <v>1196</v>
      </c>
      <c r="N15" s="23">
        <v>46073</v>
      </c>
      <c r="O15" s="29" t="s">
        <v>49</v>
      </c>
      <c r="R15" s="17"/>
    </row>
    <row r="16" spans="1:18" s="24" customFormat="1" ht="24.9" customHeight="1">
      <c r="A16" s="17">
        <v>14</v>
      </c>
      <c r="B16" s="22" t="s">
        <v>51</v>
      </c>
      <c r="C16" s="53" t="s">
        <v>153</v>
      </c>
      <c r="D16" s="19">
        <v>6785.92</v>
      </c>
      <c r="E16" s="19" t="s">
        <v>53</v>
      </c>
      <c r="F16" s="19" t="s">
        <v>53</v>
      </c>
      <c r="G16" s="21">
        <v>927</v>
      </c>
      <c r="H16" s="21">
        <v>34</v>
      </c>
      <c r="I16" s="22">
        <f t="shared" si="2"/>
        <v>27.264705882352942</v>
      </c>
      <c r="J16" s="21">
        <v>6</v>
      </c>
      <c r="K16" s="21">
        <v>1</v>
      </c>
      <c r="L16" s="19">
        <v>6785.92</v>
      </c>
      <c r="M16" s="21">
        <v>927</v>
      </c>
      <c r="N16" s="23">
        <v>46073</v>
      </c>
      <c r="O16" s="29" t="s">
        <v>90</v>
      </c>
      <c r="R16" s="17"/>
    </row>
    <row r="17" spans="1:19" s="24" customFormat="1" ht="24.9" customHeight="1">
      <c r="A17" s="17">
        <v>15</v>
      </c>
      <c r="B17" s="22">
        <v>11</v>
      </c>
      <c r="C17" s="53" t="s">
        <v>98</v>
      </c>
      <c r="D17" s="19">
        <v>6559.45</v>
      </c>
      <c r="E17" s="19">
        <v>21524.35</v>
      </c>
      <c r="F17" s="20">
        <f>(D17-E17)/E17</f>
        <v>-0.69525444438508011</v>
      </c>
      <c r="G17" s="21">
        <v>940</v>
      </c>
      <c r="H17" s="21">
        <v>35</v>
      </c>
      <c r="I17" s="22">
        <f t="shared" si="2"/>
        <v>26.857142857142858</v>
      </c>
      <c r="J17" s="21">
        <v>7</v>
      </c>
      <c r="K17" s="21">
        <v>5</v>
      </c>
      <c r="L17" s="19">
        <v>152580.53</v>
      </c>
      <c r="M17" s="21">
        <v>21215</v>
      </c>
      <c r="N17" s="23">
        <v>46045</v>
      </c>
      <c r="O17" s="29" t="s">
        <v>88</v>
      </c>
      <c r="R17" s="17"/>
    </row>
    <row r="18" spans="1:19" s="26" customFormat="1" ht="24.75" customHeight="1">
      <c r="A18" s="17">
        <v>16</v>
      </c>
      <c r="B18" s="22" t="s">
        <v>57</v>
      </c>
      <c r="C18" s="53" t="s">
        <v>164</v>
      </c>
      <c r="D18" s="19">
        <v>6376.46</v>
      </c>
      <c r="E18" s="19" t="s">
        <v>53</v>
      </c>
      <c r="F18" s="20" t="s">
        <v>53</v>
      </c>
      <c r="G18" s="21">
        <v>803</v>
      </c>
      <c r="H18" s="21">
        <v>10</v>
      </c>
      <c r="I18" s="22">
        <f t="shared" si="2"/>
        <v>80.3</v>
      </c>
      <c r="J18" s="21">
        <v>10</v>
      </c>
      <c r="K18" s="21">
        <v>0</v>
      </c>
      <c r="L18" s="19">
        <v>6376.46</v>
      </c>
      <c r="M18" s="21">
        <v>803</v>
      </c>
      <c r="N18" s="23" t="s">
        <v>48</v>
      </c>
      <c r="O18" s="29" t="s">
        <v>308</v>
      </c>
      <c r="R18" s="17"/>
      <c r="S18" s="24"/>
    </row>
    <row r="19" spans="1:19" s="26" customFormat="1" ht="24.9" customHeight="1">
      <c r="A19" s="17">
        <v>17</v>
      </c>
      <c r="B19" s="22">
        <v>12</v>
      </c>
      <c r="C19" s="53" t="s">
        <v>127</v>
      </c>
      <c r="D19" s="19">
        <v>5903.52</v>
      </c>
      <c r="E19" s="19">
        <v>20703.349999999999</v>
      </c>
      <c r="F19" s="20">
        <f>(D19-E19)/E19</f>
        <v>-0.71485194425056808</v>
      </c>
      <c r="G19" s="21">
        <v>815</v>
      </c>
      <c r="H19" s="21">
        <v>34</v>
      </c>
      <c r="I19" s="22">
        <f t="shared" si="2"/>
        <v>23.970588235294116</v>
      </c>
      <c r="J19" s="21">
        <v>6</v>
      </c>
      <c r="K19" s="21">
        <v>2</v>
      </c>
      <c r="L19" s="19">
        <v>26646.87</v>
      </c>
      <c r="M19" s="21">
        <v>3450</v>
      </c>
      <c r="N19" s="23">
        <v>46066</v>
      </c>
      <c r="O19" s="29" t="s">
        <v>44</v>
      </c>
      <c r="R19" s="17"/>
      <c r="S19" s="24"/>
    </row>
    <row r="20" spans="1:19" s="26" customFormat="1" ht="24.75" customHeight="1">
      <c r="A20" s="17">
        <v>18</v>
      </c>
      <c r="B20" s="22" t="s">
        <v>51</v>
      </c>
      <c r="C20" s="53" t="s">
        <v>144</v>
      </c>
      <c r="D20" s="19">
        <v>4924.54</v>
      </c>
      <c r="E20" s="20" t="s">
        <v>53</v>
      </c>
      <c r="F20" s="20" t="s">
        <v>53</v>
      </c>
      <c r="G20" s="21">
        <v>709</v>
      </c>
      <c r="H20" s="21">
        <v>77</v>
      </c>
      <c r="I20" s="22">
        <f t="shared" si="2"/>
        <v>9.2077922077922079</v>
      </c>
      <c r="J20" s="21">
        <v>12</v>
      </c>
      <c r="K20" s="21">
        <v>1</v>
      </c>
      <c r="L20" s="19">
        <v>5202.3100000000004</v>
      </c>
      <c r="M20" s="21">
        <v>770</v>
      </c>
      <c r="N20" s="23">
        <v>46073</v>
      </c>
      <c r="O20" s="29" t="s">
        <v>40</v>
      </c>
      <c r="R20" s="17"/>
      <c r="S20" s="24"/>
    </row>
    <row r="21" spans="1:19" s="26" customFormat="1" ht="24.75" customHeight="1">
      <c r="A21" s="17">
        <v>19</v>
      </c>
      <c r="B21" s="22" t="s">
        <v>51</v>
      </c>
      <c r="C21" s="53" t="s">
        <v>152</v>
      </c>
      <c r="D21" s="19">
        <v>4848.2</v>
      </c>
      <c r="E21" s="19" t="s">
        <v>53</v>
      </c>
      <c r="F21" s="9" t="s">
        <v>53</v>
      </c>
      <c r="G21" s="21">
        <v>904</v>
      </c>
      <c r="H21" s="21">
        <v>25</v>
      </c>
      <c r="I21" s="22">
        <f t="shared" si="2"/>
        <v>36.159999999999997</v>
      </c>
      <c r="J21" s="21">
        <v>11</v>
      </c>
      <c r="K21" s="21">
        <v>1</v>
      </c>
      <c r="L21" s="19">
        <v>4848.2</v>
      </c>
      <c r="M21" s="21">
        <v>904</v>
      </c>
      <c r="N21" s="23">
        <v>46073</v>
      </c>
      <c r="O21" s="29" t="s">
        <v>54</v>
      </c>
    </row>
    <row r="22" spans="1:19" ht="24.75" customHeight="1">
      <c r="A22" s="17">
        <v>20</v>
      </c>
      <c r="B22" s="22">
        <v>20</v>
      </c>
      <c r="C22" s="53" t="s">
        <v>145</v>
      </c>
      <c r="D22" s="19">
        <v>4808.6499999999996</v>
      </c>
      <c r="E22" s="19">
        <v>8617.5</v>
      </c>
      <c r="F22" s="20">
        <f>(D22-E22)/E22</f>
        <v>-0.4419901363504497</v>
      </c>
      <c r="G22" s="21">
        <v>814</v>
      </c>
      <c r="H22" s="21">
        <v>31</v>
      </c>
      <c r="I22" s="22">
        <f t="shared" si="2"/>
        <v>26.258064516129032</v>
      </c>
      <c r="J22" s="21">
        <v>14</v>
      </c>
      <c r="K22" s="21">
        <v>2</v>
      </c>
      <c r="L22" s="19">
        <v>14559.65</v>
      </c>
      <c r="M22" s="21">
        <v>2524</v>
      </c>
      <c r="N22" s="23">
        <v>46066</v>
      </c>
      <c r="O22" s="29" t="s">
        <v>146</v>
      </c>
    </row>
    <row r="23" spans="1:19" s="26" customFormat="1" ht="24.75" customHeight="1">
      <c r="A23" s="17">
        <v>21</v>
      </c>
      <c r="B23" s="22">
        <v>10</v>
      </c>
      <c r="C23" s="53" t="s">
        <v>126</v>
      </c>
      <c r="D23" s="19">
        <v>4372.32</v>
      </c>
      <c r="E23" s="19">
        <v>25655.4</v>
      </c>
      <c r="F23" s="20">
        <f>(D23-E23)/E23</f>
        <v>-0.82957506022123995</v>
      </c>
      <c r="G23" s="21">
        <v>668</v>
      </c>
      <c r="H23" s="21">
        <v>35</v>
      </c>
      <c r="I23" s="22">
        <f t="shared" si="2"/>
        <v>19.085714285714285</v>
      </c>
      <c r="J23" s="21">
        <v>7</v>
      </c>
      <c r="K23" s="21">
        <v>2</v>
      </c>
      <c r="L23" s="19">
        <v>30134.62</v>
      </c>
      <c r="M23" s="21">
        <v>3794</v>
      </c>
      <c r="N23" s="23">
        <v>46066</v>
      </c>
      <c r="O23" s="29" t="s">
        <v>41</v>
      </c>
    </row>
    <row r="24" spans="1:19" s="26" customFormat="1" ht="24.6" customHeight="1">
      <c r="A24" s="17">
        <v>22</v>
      </c>
      <c r="B24" s="22">
        <v>17</v>
      </c>
      <c r="C24" s="53" t="s">
        <v>123</v>
      </c>
      <c r="D24" s="19">
        <v>4362.95</v>
      </c>
      <c r="E24" s="19">
        <v>11009.47</v>
      </c>
      <c r="F24" s="20">
        <f>(D24-E24)/E24</f>
        <v>-0.60370935203965315</v>
      </c>
      <c r="G24" s="21">
        <v>649</v>
      </c>
      <c r="H24" s="21">
        <v>25</v>
      </c>
      <c r="I24" s="22">
        <f t="shared" si="2"/>
        <v>25.96</v>
      </c>
      <c r="J24" s="21">
        <v>7</v>
      </c>
      <c r="K24" s="21">
        <v>3</v>
      </c>
      <c r="L24" s="19">
        <v>31686.5</v>
      </c>
      <c r="M24" s="21">
        <v>5131</v>
      </c>
      <c r="N24" s="23">
        <v>46059</v>
      </c>
      <c r="O24" s="29" t="s">
        <v>124</v>
      </c>
    </row>
    <row r="25" spans="1:19" s="26" customFormat="1" ht="24.75" customHeight="1">
      <c r="A25" s="17">
        <v>23</v>
      </c>
      <c r="B25" s="22">
        <v>25</v>
      </c>
      <c r="C25" s="53" t="s">
        <v>122</v>
      </c>
      <c r="D25" s="19">
        <v>1620.35</v>
      </c>
      <c r="E25" s="19">
        <v>1444.5</v>
      </c>
      <c r="F25" s="20">
        <f>(D25-E25)/E25</f>
        <v>0.12173762547594318</v>
      </c>
      <c r="G25" s="21">
        <v>242</v>
      </c>
      <c r="H25" s="21">
        <v>8</v>
      </c>
      <c r="I25" s="22">
        <f t="shared" si="2"/>
        <v>30.25</v>
      </c>
      <c r="J25" s="21">
        <v>3</v>
      </c>
      <c r="K25" s="21">
        <v>3</v>
      </c>
      <c r="L25" s="19">
        <v>12827.49</v>
      </c>
      <c r="M25" s="21">
        <v>1842</v>
      </c>
      <c r="N25" s="23">
        <v>46059</v>
      </c>
      <c r="O25" s="29" t="s">
        <v>54</v>
      </c>
    </row>
    <row r="26" spans="1:19" ht="24.75" customHeight="1">
      <c r="A26" s="17">
        <v>24</v>
      </c>
      <c r="B26" s="22" t="s">
        <v>51</v>
      </c>
      <c r="C26" s="53" t="s">
        <v>155</v>
      </c>
      <c r="D26" s="19">
        <v>1591.4</v>
      </c>
      <c r="E26" s="19" t="s">
        <v>53</v>
      </c>
      <c r="F26" s="19" t="s">
        <v>53</v>
      </c>
      <c r="G26" s="21">
        <v>239</v>
      </c>
      <c r="H26" s="21">
        <v>9</v>
      </c>
      <c r="I26" s="22">
        <f t="shared" si="2"/>
        <v>26.555555555555557</v>
      </c>
      <c r="J26" s="21">
        <v>1</v>
      </c>
      <c r="K26" s="21">
        <v>1</v>
      </c>
      <c r="L26" s="19">
        <v>1591.4</v>
      </c>
      <c r="M26" s="21">
        <v>239</v>
      </c>
      <c r="N26" s="23">
        <v>46077</v>
      </c>
      <c r="O26" s="29" t="s">
        <v>156</v>
      </c>
    </row>
    <row r="27" spans="1:19" s="26" customFormat="1" ht="24.9" customHeight="1">
      <c r="A27" s="17">
        <v>25</v>
      </c>
      <c r="B27" s="22">
        <v>26</v>
      </c>
      <c r="C27" s="53" t="s">
        <v>117</v>
      </c>
      <c r="D27" s="19">
        <v>1570.86</v>
      </c>
      <c r="E27" s="19">
        <v>1305.67</v>
      </c>
      <c r="F27" s="20">
        <f t="shared" ref="F27:F32" si="3">(D27-E27)/E27</f>
        <v>0.20310645109407416</v>
      </c>
      <c r="G27" s="21">
        <v>234</v>
      </c>
      <c r="H27" s="21">
        <v>8</v>
      </c>
      <c r="I27" s="22">
        <f t="shared" si="2"/>
        <v>29.25</v>
      </c>
      <c r="J27" s="21">
        <v>3</v>
      </c>
      <c r="K27" s="21">
        <v>3</v>
      </c>
      <c r="L27" s="19">
        <v>9447.4800000000014</v>
      </c>
      <c r="M27" s="21">
        <v>1375</v>
      </c>
      <c r="N27" s="23">
        <v>46059</v>
      </c>
      <c r="O27" s="29" t="s">
        <v>49</v>
      </c>
    </row>
    <row r="28" spans="1:19" s="26" customFormat="1" ht="24.9" customHeight="1">
      <c r="A28" s="17">
        <v>26</v>
      </c>
      <c r="B28" s="22">
        <v>18</v>
      </c>
      <c r="C28" s="53" t="s">
        <v>136</v>
      </c>
      <c r="D28" s="19">
        <v>1427</v>
      </c>
      <c r="E28" s="19">
        <v>10444</v>
      </c>
      <c r="F28" s="20">
        <f t="shared" si="3"/>
        <v>-0.86336652623515897</v>
      </c>
      <c r="G28" s="21">
        <v>253</v>
      </c>
      <c r="H28" s="20" t="s">
        <v>53</v>
      </c>
      <c r="I28" s="20" t="s">
        <v>53</v>
      </c>
      <c r="J28" s="21">
        <v>3</v>
      </c>
      <c r="K28" s="21">
        <v>2</v>
      </c>
      <c r="L28" s="19">
        <v>11871</v>
      </c>
      <c r="M28" s="21">
        <v>1606</v>
      </c>
      <c r="N28" s="23">
        <v>46066</v>
      </c>
      <c r="O28" s="29" t="s">
        <v>46</v>
      </c>
    </row>
    <row r="29" spans="1:19" s="26" customFormat="1" ht="24.9" customHeight="1">
      <c r="A29" s="17">
        <v>27</v>
      </c>
      <c r="B29" s="22">
        <v>22</v>
      </c>
      <c r="C29" s="53" t="s">
        <v>86</v>
      </c>
      <c r="D29" s="27">
        <v>1193.01</v>
      </c>
      <c r="E29" s="19">
        <v>2893.23</v>
      </c>
      <c r="F29" s="20">
        <f t="shared" si="3"/>
        <v>-0.58765462821828895</v>
      </c>
      <c r="G29" s="28">
        <v>171</v>
      </c>
      <c r="H29" s="21">
        <v>6</v>
      </c>
      <c r="I29" s="22">
        <f>G29/H29</f>
        <v>28.5</v>
      </c>
      <c r="J29" s="21">
        <v>4</v>
      </c>
      <c r="K29" s="21">
        <v>6</v>
      </c>
      <c r="L29" s="27">
        <v>36605.25</v>
      </c>
      <c r="M29" s="28">
        <v>5807</v>
      </c>
      <c r="N29" s="23">
        <v>46038</v>
      </c>
      <c r="O29" s="29" t="s">
        <v>215</v>
      </c>
    </row>
    <row r="30" spans="1:19" s="26" customFormat="1" ht="24.9" customHeight="1">
      <c r="A30" s="17">
        <v>28</v>
      </c>
      <c r="B30" s="22">
        <v>27</v>
      </c>
      <c r="C30" s="53" t="s">
        <v>52</v>
      </c>
      <c r="D30" s="19">
        <v>1079.6500000000001</v>
      </c>
      <c r="E30" s="19">
        <v>1091.4000000000001</v>
      </c>
      <c r="F30" s="20">
        <f t="shared" si="3"/>
        <v>-1.0765988638446031E-2</v>
      </c>
      <c r="G30" s="21">
        <v>261</v>
      </c>
      <c r="H30" s="21">
        <v>6</v>
      </c>
      <c r="I30" s="22">
        <f>G30/H30</f>
        <v>43.5</v>
      </c>
      <c r="J30" s="21">
        <v>3</v>
      </c>
      <c r="K30" s="21">
        <v>8</v>
      </c>
      <c r="L30" s="19">
        <v>49611.759999999995</v>
      </c>
      <c r="M30" s="21">
        <v>7419</v>
      </c>
      <c r="N30" s="23">
        <v>46024</v>
      </c>
      <c r="O30" s="29" t="s">
        <v>54</v>
      </c>
    </row>
    <row r="31" spans="1:19" ht="24.9" customHeight="1">
      <c r="A31" s="17">
        <v>29</v>
      </c>
      <c r="B31" s="22">
        <v>14</v>
      </c>
      <c r="C31" s="53" t="s">
        <v>121</v>
      </c>
      <c r="D31" s="19">
        <v>1029.5</v>
      </c>
      <c r="E31" s="19">
        <v>17180.71</v>
      </c>
      <c r="F31" s="20">
        <f t="shared" si="3"/>
        <v>-0.94007814578093685</v>
      </c>
      <c r="G31" s="21">
        <v>206</v>
      </c>
      <c r="H31" s="21">
        <v>14</v>
      </c>
      <c r="I31" s="22">
        <f>G31/H31</f>
        <v>14.714285714285714</v>
      </c>
      <c r="J31" s="21">
        <v>8</v>
      </c>
      <c r="K31" s="21">
        <v>3</v>
      </c>
      <c r="L31" s="19">
        <v>38234.25</v>
      </c>
      <c r="M31" s="21">
        <v>6721</v>
      </c>
      <c r="N31" s="23">
        <v>46059</v>
      </c>
      <c r="O31" s="29" t="s">
        <v>44</v>
      </c>
    </row>
    <row r="32" spans="1:19" s="26" customFormat="1" ht="24.9" customHeight="1">
      <c r="A32" s="17">
        <v>30</v>
      </c>
      <c r="B32" s="22">
        <v>28</v>
      </c>
      <c r="C32" s="53" t="s">
        <v>137</v>
      </c>
      <c r="D32" s="19">
        <v>899.69999999999993</v>
      </c>
      <c r="E32" s="19">
        <v>891.56000000000006</v>
      </c>
      <c r="F32" s="20">
        <f t="shared" si="3"/>
        <v>9.1300641572074469E-3</v>
      </c>
      <c r="G32" s="21">
        <v>131</v>
      </c>
      <c r="H32" s="21">
        <v>8</v>
      </c>
      <c r="I32" s="22">
        <v>7.1428571428571432</v>
      </c>
      <c r="J32" s="21">
        <v>4</v>
      </c>
      <c r="K32" s="21">
        <v>2</v>
      </c>
      <c r="L32" s="19">
        <v>1791.2599999999998</v>
      </c>
      <c r="M32" s="21">
        <v>286</v>
      </c>
      <c r="N32" s="23">
        <v>46066</v>
      </c>
      <c r="O32" s="29" t="s">
        <v>45</v>
      </c>
    </row>
    <row r="33" spans="1:15" s="26" customFormat="1" ht="24.9" customHeight="1">
      <c r="A33" s="17">
        <v>31</v>
      </c>
      <c r="B33" s="22" t="s">
        <v>57</v>
      </c>
      <c r="C33" s="53" t="s">
        <v>162</v>
      </c>
      <c r="D33" s="19">
        <v>841.62</v>
      </c>
      <c r="E33" s="19" t="s">
        <v>53</v>
      </c>
      <c r="F33" s="20" t="s">
        <v>53</v>
      </c>
      <c r="G33" s="21">
        <v>494</v>
      </c>
      <c r="H33" s="21">
        <v>4</v>
      </c>
      <c r="I33" s="22">
        <f>G33/H33</f>
        <v>123.5</v>
      </c>
      <c r="J33" s="21">
        <v>3</v>
      </c>
      <c r="K33" s="21">
        <v>0</v>
      </c>
      <c r="L33" s="19">
        <v>841.62</v>
      </c>
      <c r="M33" s="21">
        <v>494</v>
      </c>
      <c r="N33" s="23" t="s">
        <v>48</v>
      </c>
      <c r="O33" s="29" t="s">
        <v>163</v>
      </c>
    </row>
    <row r="34" spans="1:15" s="26" customFormat="1" ht="24.9" customHeight="1">
      <c r="A34" s="17">
        <v>32</v>
      </c>
      <c r="B34" s="22" t="s">
        <v>57</v>
      </c>
      <c r="C34" s="53" t="s">
        <v>158</v>
      </c>
      <c r="D34" s="19">
        <v>791.47</v>
      </c>
      <c r="E34" s="19" t="s">
        <v>53</v>
      </c>
      <c r="F34" s="19" t="s">
        <v>53</v>
      </c>
      <c r="G34" s="21">
        <v>110</v>
      </c>
      <c r="H34" s="21">
        <v>4</v>
      </c>
      <c r="I34" s="22">
        <f>G34/H34</f>
        <v>27.5</v>
      </c>
      <c r="J34" s="21">
        <v>4</v>
      </c>
      <c r="K34" s="21">
        <v>0</v>
      </c>
      <c r="L34" s="19">
        <v>791.47</v>
      </c>
      <c r="M34" s="21">
        <v>110</v>
      </c>
      <c r="N34" s="23" t="s">
        <v>48</v>
      </c>
      <c r="O34" s="29" t="s">
        <v>44</v>
      </c>
    </row>
    <row r="35" spans="1:15" s="26" customFormat="1" ht="24.9" customHeight="1">
      <c r="A35" s="17">
        <v>33</v>
      </c>
      <c r="B35" s="22">
        <v>19</v>
      </c>
      <c r="C35" s="53" t="s">
        <v>18</v>
      </c>
      <c r="D35" s="27">
        <v>614.37</v>
      </c>
      <c r="E35" s="19">
        <v>9136.4599999999991</v>
      </c>
      <c r="F35" s="20">
        <f>(D35-E35)/E35</f>
        <v>-0.93275623162581556</v>
      </c>
      <c r="G35" s="28">
        <v>90</v>
      </c>
      <c r="H35" s="21">
        <v>1</v>
      </c>
      <c r="I35" s="22">
        <f>G35/H35</f>
        <v>90</v>
      </c>
      <c r="J35" s="21">
        <v>1</v>
      </c>
      <c r="K35" s="21">
        <v>9</v>
      </c>
      <c r="L35" s="27">
        <v>312165.44</v>
      </c>
      <c r="M35" s="28">
        <v>51422</v>
      </c>
      <c r="N35" s="23">
        <v>46017</v>
      </c>
      <c r="O35" s="29" t="s">
        <v>308</v>
      </c>
    </row>
    <row r="36" spans="1:15" ht="24.9" customHeight="1">
      <c r="A36" s="17">
        <v>34</v>
      </c>
      <c r="B36" s="22" t="s">
        <v>53</v>
      </c>
      <c r="C36" s="53" t="s">
        <v>154</v>
      </c>
      <c r="D36" s="19">
        <v>315</v>
      </c>
      <c r="E36" s="19" t="s">
        <v>53</v>
      </c>
      <c r="F36" s="19" t="s">
        <v>53</v>
      </c>
      <c r="G36" s="21">
        <v>45</v>
      </c>
      <c r="H36" s="21">
        <v>1</v>
      </c>
      <c r="I36" s="22">
        <v>45</v>
      </c>
      <c r="J36" s="21">
        <v>1</v>
      </c>
      <c r="K36" s="21" t="s">
        <v>53</v>
      </c>
      <c r="L36" s="19">
        <v>14325</v>
      </c>
      <c r="M36" s="21">
        <v>2655</v>
      </c>
      <c r="N36" s="23">
        <v>45618</v>
      </c>
      <c r="O36" s="29" t="s">
        <v>54</v>
      </c>
    </row>
    <row r="37" spans="1:15" ht="24.9" customHeight="1">
      <c r="A37" s="17">
        <v>35</v>
      </c>
      <c r="B37" s="22">
        <v>30</v>
      </c>
      <c r="C37" s="53" t="s">
        <v>115</v>
      </c>
      <c r="D37" s="19">
        <v>236</v>
      </c>
      <c r="E37" s="19">
        <v>585</v>
      </c>
      <c r="F37" s="20">
        <f>(D37-E37)/E37</f>
        <v>-0.59658119658119657</v>
      </c>
      <c r="G37" s="21">
        <v>32</v>
      </c>
      <c r="H37" s="21">
        <v>2</v>
      </c>
      <c r="I37" s="22">
        <f>G37/H37</f>
        <v>16</v>
      </c>
      <c r="J37" s="21">
        <v>1</v>
      </c>
      <c r="K37" s="21">
        <v>4</v>
      </c>
      <c r="L37" s="19">
        <v>17298.02</v>
      </c>
      <c r="M37" s="21">
        <v>2467</v>
      </c>
      <c r="N37" s="23">
        <v>46052</v>
      </c>
      <c r="O37" s="29" t="s">
        <v>40</v>
      </c>
    </row>
    <row r="38" spans="1:15" s="26" customFormat="1" ht="24.9" customHeight="1">
      <c r="A38" s="17">
        <v>36</v>
      </c>
      <c r="B38" s="22">
        <v>23</v>
      </c>
      <c r="C38" s="18" t="s">
        <v>22</v>
      </c>
      <c r="D38" s="19">
        <v>181</v>
      </c>
      <c r="E38" s="19">
        <v>2798.3</v>
      </c>
      <c r="F38" s="20">
        <f>(D38-E38)/E38</f>
        <v>-0.93531787156487867</v>
      </c>
      <c r="G38" s="21">
        <v>27</v>
      </c>
      <c r="H38" s="22" t="s">
        <v>53</v>
      </c>
      <c r="I38" s="22" t="s">
        <v>53</v>
      </c>
      <c r="J38" s="22">
        <v>2</v>
      </c>
      <c r="K38" s="21">
        <v>10</v>
      </c>
      <c r="L38" s="19">
        <v>130180.34000000001</v>
      </c>
      <c r="M38" s="21">
        <v>20772</v>
      </c>
      <c r="N38" s="23">
        <v>46010</v>
      </c>
      <c r="O38" s="29" t="s">
        <v>43</v>
      </c>
    </row>
    <row r="39" spans="1:15" ht="24.9" customHeight="1">
      <c r="A39" s="17">
        <v>37</v>
      </c>
      <c r="B39" s="22">
        <v>21</v>
      </c>
      <c r="C39" s="53" t="s">
        <v>113</v>
      </c>
      <c r="D39" s="19">
        <v>145</v>
      </c>
      <c r="E39" s="19">
        <v>3576</v>
      </c>
      <c r="F39" s="20">
        <f>(D39-E39)/E39</f>
        <v>-0.95945190156599558</v>
      </c>
      <c r="G39" s="21">
        <v>39</v>
      </c>
      <c r="H39" s="20" t="s">
        <v>53</v>
      </c>
      <c r="I39" s="20" t="s">
        <v>53</v>
      </c>
      <c r="J39" s="21">
        <v>2</v>
      </c>
      <c r="K39" s="21">
        <v>4</v>
      </c>
      <c r="L39" s="19">
        <v>22728</v>
      </c>
      <c r="M39" s="21">
        <v>4116</v>
      </c>
      <c r="N39" s="23">
        <v>46052</v>
      </c>
      <c r="O39" s="29" t="s">
        <v>46</v>
      </c>
    </row>
    <row r="40" spans="1:15" ht="24.9" customHeight="1">
      <c r="A40" s="17">
        <v>38</v>
      </c>
      <c r="B40" s="22" t="s">
        <v>53</v>
      </c>
      <c r="C40" s="53" t="s">
        <v>157</v>
      </c>
      <c r="D40" s="19">
        <v>105</v>
      </c>
      <c r="E40" s="19" t="s">
        <v>53</v>
      </c>
      <c r="F40" s="19" t="s">
        <v>53</v>
      </c>
      <c r="G40" s="21">
        <v>21</v>
      </c>
      <c r="H40" s="21">
        <v>1</v>
      </c>
      <c r="I40" s="22">
        <f>G40/H40</f>
        <v>21</v>
      </c>
      <c r="J40" s="21">
        <v>1</v>
      </c>
      <c r="K40" s="21" t="s">
        <v>53</v>
      </c>
      <c r="L40" s="19">
        <v>6921</v>
      </c>
      <c r="M40" s="21">
        <v>1195</v>
      </c>
      <c r="N40" s="23">
        <v>45884</v>
      </c>
      <c r="O40" s="29" t="s">
        <v>90</v>
      </c>
    </row>
    <row r="41" spans="1:15" ht="24.9" customHeight="1">
      <c r="A41" s="17">
        <v>39</v>
      </c>
      <c r="B41" s="22">
        <v>33</v>
      </c>
      <c r="C41" s="18" t="s">
        <v>29</v>
      </c>
      <c r="D41" s="19">
        <v>85</v>
      </c>
      <c r="E41" s="19">
        <v>205</v>
      </c>
      <c r="F41" s="20">
        <f>(D41-E41)/E41</f>
        <v>-0.58536585365853655</v>
      </c>
      <c r="G41" s="21">
        <v>17</v>
      </c>
      <c r="H41" s="21">
        <v>1</v>
      </c>
      <c r="I41" s="22">
        <v>17</v>
      </c>
      <c r="J41" s="21">
        <v>1</v>
      </c>
      <c r="K41" s="21">
        <v>8</v>
      </c>
      <c r="L41" s="19">
        <v>31311.129999999997</v>
      </c>
      <c r="M41" s="21">
        <v>5505</v>
      </c>
      <c r="N41" s="23">
        <v>46024</v>
      </c>
      <c r="O41" s="29" t="s">
        <v>49</v>
      </c>
    </row>
    <row r="42" spans="1:15" s="26" customFormat="1" ht="25.2" customHeight="1">
      <c r="A42" s="17">
        <v>40</v>
      </c>
      <c r="B42" s="22" t="s">
        <v>53</v>
      </c>
      <c r="C42" s="53" t="s">
        <v>159</v>
      </c>
      <c r="D42" s="19">
        <v>51.5</v>
      </c>
      <c r="E42" s="19" t="s">
        <v>53</v>
      </c>
      <c r="F42" s="20" t="s">
        <v>53</v>
      </c>
      <c r="G42" s="21">
        <v>13</v>
      </c>
      <c r="H42" s="21">
        <v>1</v>
      </c>
      <c r="I42" s="22">
        <v>13</v>
      </c>
      <c r="J42" s="21">
        <v>1</v>
      </c>
      <c r="K42" s="21" t="s">
        <v>53</v>
      </c>
      <c r="L42" s="19">
        <v>51227.6</v>
      </c>
      <c r="M42" s="21">
        <v>10050</v>
      </c>
      <c r="N42" s="23">
        <v>45310</v>
      </c>
      <c r="O42" s="29" t="s">
        <v>44</v>
      </c>
    </row>
    <row r="43" spans="1:15" ht="24.9" customHeight="1">
      <c r="A43" s="17">
        <v>41</v>
      </c>
      <c r="B43" s="22" t="s">
        <v>53</v>
      </c>
      <c r="C43" s="53" t="s">
        <v>160</v>
      </c>
      <c r="D43" s="19">
        <v>22.5</v>
      </c>
      <c r="E43" s="19" t="s">
        <v>53</v>
      </c>
      <c r="F43" s="20" t="s">
        <v>53</v>
      </c>
      <c r="G43" s="21">
        <v>6</v>
      </c>
      <c r="H43" s="21">
        <v>1</v>
      </c>
      <c r="I43" s="22">
        <v>6</v>
      </c>
      <c r="J43" s="21">
        <v>1</v>
      </c>
      <c r="K43" s="21" t="s">
        <v>53</v>
      </c>
      <c r="L43" s="19">
        <v>25425.42</v>
      </c>
      <c r="M43" s="21">
        <v>4610</v>
      </c>
      <c r="N43" s="23">
        <v>45716</v>
      </c>
      <c r="O43" s="29" t="s">
        <v>44</v>
      </c>
    </row>
    <row r="44" spans="1:15" s="26" customFormat="1" ht="24.9" customHeight="1">
      <c r="A44" s="17">
        <v>42</v>
      </c>
      <c r="B44" s="22" t="s">
        <v>53</v>
      </c>
      <c r="C44" s="53" t="s">
        <v>161</v>
      </c>
      <c r="D44" s="19">
        <v>20.399999999999999</v>
      </c>
      <c r="E44" s="19" t="s">
        <v>53</v>
      </c>
      <c r="F44" s="20" t="s">
        <v>53</v>
      </c>
      <c r="G44" s="21">
        <v>4</v>
      </c>
      <c r="H44" s="21">
        <v>1</v>
      </c>
      <c r="I44" s="22">
        <v>4</v>
      </c>
      <c r="J44" s="21">
        <v>1</v>
      </c>
      <c r="K44" s="21" t="s">
        <v>53</v>
      </c>
      <c r="L44" s="19">
        <v>68645.19</v>
      </c>
      <c r="M44" s="21">
        <v>15192</v>
      </c>
      <c r="N44" s="23">
        <v>44113</v>
      </c>
      <c r="O44" s="29" t="s">
        <v>44</v>
      </c>
    </row>
    <row r="45" spans="1:15" s="26" customFormat="1" ht="24.9" customHeight="1">
      <c r="A45" s="17">
        <v>43</v>
      </c>
      <c r="B45" s="22">
        <v>36</v>
      </c>
      <c r="C45" s="53" t="s">
        <v>37</v>
      </c>
      <c r="D45" s="19">
        <v>10</v>
      </c>
      <c r="E45" s="19">
        <v>105</v>
      </c>
      <c r="F45" s="20">
        <f>(D45-E45)/E45</f>
        <v>-0.90476190476190477</v>
      </c>
      <c r="G45" s="21">
        <v>2</v>
      </c>
      <c r="H45" s="20" t="s">
        <v>53</v>
      </c>
      <c r="I45" s="20" t="s">
        <v>53</v>
      </c>
      <c r="J45" s="21">
        <v>1</v>
      </c>
      <c r="K45" s="21" t="s">
        <v>53</v>
      </c>
      <c r="L45" s="19">
        <v>113790</v>
      </c>
      <c r="M45" s="21">
        <v>21441</v>
      </c>
      <c r="N45" s="23">
        <v>45954</v>
      </c>
      <c r="O45" s="29" t="s">
        <v>46</v>
      </c>
    </row>
    <row r="46" spans="1:15" ht="24.9" customHeight="1">
      <c r="A46" s="33"/>
      <c r="B46" s="34"/>
      <c r="C46" s="35" t="s">
        <v>165</v>
      </c>
      <c r="D46" s="36">
        <f>SUBTOTAL(109,Table132456789[Pajamos 
(GBO)])</f>
        <v>755159.65999999968</v>
      </c>
      <c r="E46" s="37" t="s">
        <v>150</v>
      </c>
      <c r="F46" s="38">
        <f>(D46-E46)/E46</f>
        <v>-0.32995899861140099</v>
      </c>
      <c r="G46" s="39">
        <f>SUBTOTAL(109,Table132456789[Žiūrovų sk. 
(ADM)])</f>
        <v>103974</v>
      </c>
      <c r="H46" s="40"/>
      <c r="I46" s="41"/>
      <c r="J46" s="40"/>
      <c r="K46" s="40"/>
      <c r="L46" s="47"/>
      <c r="M46" s="40"/>
      <c r="N46" s="42"/>
      <c r="O46" s="50" t="s">
        <v>15</v>
      </c>
    </row>
    <row r="47" spans="1:15">
      <c r="F47" s="3"/>
      <c r="L47" s="2"/>
    </row>
    <row r="48" spans="1:15">
      <c r="F48" s="3"/>
      <c r="L48" s="2"/>
    </row>
    <row r="49" spans="1:19">
      <c r="F49" s="3"/>
      <c r="L49" s="2"/>
    </row>
    <row r="50" spans="1:19">
      <c r="F50" s="3"/>
      <c r="L50" s="2"/>
    </row>
    <row r="51" spans="1:19">
      <c r="F51" s="3"/>
      <c r="L51" s="2"/>
    </row>
    <row r="52" spans="1:19">
      <c r="F52" s="3"/>
      <c r="L52" s="2"/>
    </row>
    <row r="53" spans="1:19">
      <c r="F53" s="3"/>
      <c r="L53" s="2"/>
    </row>
    <row r="54" spans="1:19">
      <c r="F54" s="3"/>
      <c r="L54" s="2"/>
    </row>
    <row r="55" spans="1:19">
      <c r="F55" s="3"/>
      <c r="L55" s="2"/>
    </row>
    <row r="56" spans="1:19" s="46" customFormat="1">
      <c r="A56" s="1"/>
      <c r="B56" s="1"/>
      <c r="C56" s="1"/>
      <c r="D56" s="44"/>
      <c r="E56" s="44"/>
      <c r="F56" s="3"/>
      <c r="I56" s="1"/>
      <c r="L56" s="2"/>
      <c r="N56" s="49"/>
      <c r="O56" s="51"/>
      <c r="P56" s="1"/>
      <c r="Q56" s="1"/>
      <c r="R56" s="1"/>
      <c r="S56" s="1"/>
    </row>
    <row r="57" spans="1:19" s="46" customFormat="1">
      <c r="A57" s="1"/>
      <c r="B57" s="1"/>
      <c r="C57" s="1"/>
      <c r="D57" s="44"/>
      <c r="E57" s="44"/>
      <c r="F57" s="3"/>
      <c r="I57" s="1"/>
      <c r="L57" s="2"/>
      <c r="N57" s="49"/>
      <c r="O57" s="51"/>
      <c r="P57" s="1"/>
      <c r="Q57" s="1"/>
      <c r="R57" s="1"/>
      <c r="S57" s="1"/>
    </row>
    <row r="58" spans="1:19" s="46" customFormat="1">
      <c r="A58" s="1"/>
      <c r="B58" s="1"/>
      <c r="C58" s="1"/>
      <c r="D58" s="44"/>
      <c r="E58" s="44"/>
      <c r="F58" s="3"/>
      <c r="I58" s="1"/>
      <c r="L58" s="2"/>
      <c r="N58" s="49"/>
      <c r="O58" s="51"/>
      <c r="P58" s="1"/>
      <c r="Q58" s="1"/>
      <c r="R58" s="1"/>
      <c r="S58" s="1"/>
    </row>
    <row r="59" spans="1:19" s="46" customFormat="1">
      <c r="A59" s="1"/>
      <c r="B59" s="1"/>
      <c r="C59" s="1"/>
      <c r="D59" s="44"/>
      <c r="E59" s="44"/>
      <c r="F59" s="3"/>
      <c r="I59" s="1"/>
      <c r="L59" s="2"/>
      <c r="N59" s="49"/>
      <c r="O59" s="51"/>
      <c r="P59" s="1"/>
      <c r="Q59" s="1"/>
      <c r="R59" s="1"/>
      <c r="S59" s="1"/>
    </row>
    <row r="60" spans="1:19" s="46" customFormat="1">
      <c r="A60" s="1"/>
      <c r="B60" s="1"/>
      <c r="C60" s="1"/>
      <c r="D60" s="44"/>
      <c r="E60" s="44"/>
      <c r="F60" s="3"/>
      <c r="I60" s="1"/>
      <c r="L60" s="44"/>
      <c r="N60" s="49"/>
      <c r="O60" s="51"/>
      <c r="P60" s="1"/>
      <c r="Q60" s="1"/>
      <c r="R60" s="1"/>
      <c r="S60" s="1"/>
    </row>
    <row r="61" spans="1:19" s="46" customFormat="1">
      <c r="A61" s="1"/>
      <c r="B61" s="1"/>
      <c r="C61" s="1"/>
      <c r="D61" s="44"/>
      <c r="E61" s="44"/>
      <c r="F61" s="3"/>
      <c r="I61" s="1"/>
      <c r="L61" s="44"/>
      <c r="N61" s="49"/>
      <c r="O61" s="51"/>
      <c r="P61" s="1"/>
      <c r="Q61" s="1"/>
      <c r="R61" s="1"/>
      <c r="S61" s="1"/>
    </row>
    <row r="62" spans="1:19" s="46" customFormat="1">
      <c r="A62" s="1"/>
      <c r="B62" s="1"/>
      <c r="C62" s="1"/>
      <c r="D62" s="44"/>
      <c r="E62" s="44"/>
      <c r="F62" s="3"/>
      <c r="I62" s="1"/>
      <c r="L62" s="44"/>
      <c r="N62" s="49"/>
      <c r="O62" s="51"/>
      <c r="P62" s="1"/>
      <c r="Q62" s="1"/>
      <c r="R62" s="1"/>
      <c r="S62" s="1"/>
    </row>
    <row r="63" spans="1:19" s="46" customFormat="1">
      <c r="A63" s="1"/>
      <c r="B63" s="1"/>
      <c r="C63" s="1"/>
      <c r="D63" s="44"/>
      <c r="E63" s="44"/>
      <c r="F63" s="3"/>
      <c r="I63" s="1"/>
      <c r="L63" s="44"/>
      <c r="N63" s="49"/>
      <c r="O63" s="51"/>
      <c r="P63" s="1"/>
      <c r="Q63" s="1"/>
      <c r="R63" s="1"/>
      <c r="S63" s="1"/>
    </row>
    <row r="64" spans="1:19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</sheetData>
  <mergeCells count="1">
    <mergeCell ref="A1:O1"/>
  </mergeCells>
  <conditionalFormatting sqref="C3:C43">
    <cfRule type="duplicateValues" dxfId="27" priority="2"/>
  </conditionalFormatting>
  <conditionalFormatting sqref="D22">
    <cfRule type="duplicateValues" dxfId="26" priority="1"/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31D10-1581-46D2-A9AC-9F382CC8B565}">
  <sheetPr>
    <pageSetUpPr fitToPage="1"/>
  </sheetPr>
  <dimension ref="A1:S150"/>
  <sheetViews>
    <sheetView topLeftCell="A13" zoomScale="60" zoomScaleNormal="60" workbookViewId="0">
      <selection activeCell="N27" sqref="N27:O27"/>
    </sheetView>
  </sheetViews>
  <sheetFormatPr defaultColWidth="0" defaultRowHeight="11.4" zeroHeight="1"/>
  <cols>
    <col min="1" max="2" width="4.75" style="1" customWidth="1"/>
    <col min="3" max="3" width="30.75" style="1" customWidth="1"/>
    <col min="4" max="5" width="20.75" style="44" customWidth="1"/>
    <col min="6" max="6" width="20.75" style="1" customWidth="1"/>
    <col min="7" max="8" width="20.75" style="46" customWidth="1"/>
    <col min="9" max="9" width="20.75" style="1" customWidth="1"/>
    <col min="10" max="11" width="20.75" style="46" customWidth="1"/>
    <col min="12" max="12" width="20.75" style="44" customWidth="1"/>
    <col min="13" max="13" width="20.75" style="46" customWidth="1"/>
    <col min="14" max="14" width="20.75" style="49" customWidth="1"/>
    <col min="15" max="15" width="30.75" style="51" customWidth="1"/>
    <col min="16" max="16384" width="5.375" style="1" hidden="1"/>
  </cols>
  <sheetData>
    <row r="1" spans="1:18" s="4" customFormat="1" ht="40.5" customHeight="1" thickBot="1">
      <c r="A1" s="174" t="s">
        <v>129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2" spans="1:18" s="5" customFormat="1" ht="63.6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45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52" customFormat="1" ht="24.9" customHeight="1">
      <c r="A3" s="6">
        <v>1</v>
      </c>
      <c r="B3" s="11" t="s">
        <v>51</v>
      </c>
      <c r="C3" s="13" t="s">
        <v>131</v>
      </c>
      <c r="D3" s="8">
        <v>365258.01</v>
      </c>
      <c r="E3" s="8" t="s">
        <v>53</v>
      </c>
      <c r="F3" s="9" t="s">
        <v>53</v>
      </c>
      <c r="G3" s="10">
        <v>45981</v>
      </c>
      <c r="H3" s="10">
        <v>385</v>
      </c>
      <c r="I3" s="11">
        <v>138.64088397790056</v>
      </c>
      <c r="J3" s="10">
        <v>17</v>
      </c>
      <c r="K3" s="10">
        <v>1</v>
      </c>
      <c r="L3" s="8">
        <v>365258.01</v>
      </c>
      <c r="M3" s="10">
        <v>45981</v>
      </c>
      <c r="N3" s="12">
        <v>46066</v>
      </c>
      <c r="O3" s="30" t="s">
        <v>132</v>
      </c>
      <c r="R3" s="6"/>
    </row>
    <row r="4" spans="1:18" s="52" customFormat="1" ht="24.9" customHeight="1">
      <c r="A4" s="6">
        <v>2</v>
      </c>
      <c r="B4" s="11" t="s">
        <v>51</v>
      </c>
      <c r="C4" s="13" t="s">
        <v>125</v>
      </c>
      <c r="D4" s="8">
        <v>244886.36</v>
      </c>
      <c r="E4" s="8" t="s">
        <v>53</v>
      </c>
      <c r="F4" s="9" t="s">
        <v>53</v>
      </c>
      <c r="G4" s="10">
        <v>27244</v>
      </c>
      <c r="H4" s="10">
        <v>279</v>
      </c>
      <c r="I4" s="11">
        <f>G4/H4</f>
        <v>97.648745519713259</v>
      </c>
      <c r="J4" s="10">
        <v>20</v>
      </c>
      <c r="K4" s="10">
        <v>1</v>
      </c>
      <c r="L4" s="8">
        <v>271885.18</v>
      </c>
      <c r="M4" s="10">
        <v>29935</v>
      </c>
      <c r="N4" s="12">
        <v>46066</v>
      </c>
      <c r="O4" s="30" t="s">
        <v>60</v>
      </c>
      <c r="R4" s="6"/>
    </row>
    <row r="5" spans="1:18" s="52" customFormat="1" ht="24.9" customHeight="1">
      <c r="A5" s="6">
        <v>3</v>
      </c>
      <c r="B5" s="11">
        <v>1</v>
      </c>
      <c r="C5" s="13" t="s">
        <v>95</v>
      </c>
      <c r="D5" s="8">
        <v>70632.460000000006</v>
      </c>
      <c r="E5" s="8">
        <v>127721.63</v>
      </c>
      <c r="F5" s="9">
        <f>(D5-E5)/E5</f>
        <v>-0.44698122001731416</v>
      </c>
      <c r="G5" s="10">
        <v>8840</v>
      </c>
      <c r="H5" s="10">
        <v>136</v>
      </c>
      <c r="I5" s="11">
        <f>G5/H5</f>
        <v>65</v>
      </c>
      <c r="J5" s="10">
        <v>15</v>
      </c>
      <c r="K5" s="10">
        <v>4</v>
      </c>
      <c r="L5" s="8">
        <v>634061.21</v>
      </c>
      <c r="M5" s="10">
        <v>77426</v>
      </c>
      <c r="N5" s="12">
        <v>46045</v>
      </c>
      <c r="O5" s="30" t="s">
        <v>44</v>
      </c>
      <c r="R5" s="6"/>
    </row>
    <row r="6" spans="1:18" s="52" customFormat="1" ht="24.9" customHeight="1">
      <c r="A6" s="6">
        <v>4</v>
      </c>
      <c r="B6" s="11">
        <v>2</v>
      </c>
      <c r="C6" s="13" t="s">
        <v>104</v>
      </c>
      <c r="D6" s="8">
        <v>51379.289499999999</v>
      </c>
      <c r="E6" s="8">
        <v>72211.570000000007</v>
      </c>
      <c r="F6" s="9">
        <f>(D6-E6)/E6</f>
        <v>-0.28848951075291684</v>
      </c>
      <c r="G6" s="10">
        <v>6794</v>
      </c>
      <c r="H6" s="9" t="s">
        <v>53</v>
      </c>
      <c r="I6" s="9" t="s">
        <v>53</v>
      </c>
      <c r="J6" s="10">
        <v>20</v>
      </c>
      <c r="K6" s="10">
        <v>3</v>
      </c>
      <c r="L6" s="8">
        <v>192843.45570000002</v>
      </c>
      <c r="M6" s="10">
        <v>25493</v>
      </c>
      <c r="N6" s="12">
        <v>46052</v>
      </c>
      <c r="O6" s="30" t="s">
        <v>43</v>
      </c>
      <c r="R6" s="6"/>
    </row>
    <row r="7" spans="1:18" s="52" customFormat="1" ht="24.9" customHeight="1">
      <c r="A7" s="6">
        <v>5</v>
      </c>
      <c r="B7" s="11" t="s">
        <v>51</v>
      </c>
      <c r="C7" s="13" t="s">
        <v>133</v>
      </c>
      <c r="D7" s="8">
        <v>49910.400000000001</v>
      </c>
      <c r="E7" s="8" t="s">
        <v>53</v>
      </c>
      <c r="F7" s="9" t="s">
        <v>53</v>
      </c>
      <c r="G7" s="10">
        <v>8578</v>
      </c>
      <c r="H7" s="10">
        <v>215</v>
      </c>
      <c r="I7" s="11">
        <f>G7/H7</f>
        <v>39.897674418604652</v>
      </c>
      <c r="J7" s="10">
        <v>18</v>
      </c>
      <c r="K7" s="10">
        <v>1</v>
      </c>
      <c r="L7" s="8">
        <v>49910.399999999994</v>
      </c>
      <c r="M7" s="10">
        <v>8578</v>
      </c>
      <c r="N7" s="12">
        <v>46066</v>
      </c>
      <c r="O7" s="30" t="s">
        <v>49</v>
      </c>
      <c r="R7" s="6"/>
    </row>
    <row r="8" spans="1:18" s="52" customFormat="1" ht="24.75" customHeight="1">
      <c r="A8" s="6">
        <v>6</v>
      </c>
      <c r="B8" s="11">
        <v>8</v>
      </c>
      <c r="C8" s="7" t="s">
        <v>17</v>
      </c>
      <c r="D8" s="8">
        <v>45857.38</v>
      </c>
      <c r="E8" s="8">
        <v>24418.04</v>
      </c>
      <c r="F8" s="9">
        <f>(D8-E8)/E8</f>
        <v>0.87801232203731328</v>
      </c>
      <c r="G8" s="10">
        <v>7501</v>
      </c>
      <c r="H8" s="10">
        <v>138</v>
      </c>
      <c r="I8" s="11">
        <f>G8/H8</f>
        <v>54.355072463768117</v>
      </c>
      <c r="J8" s="10">
        <v>13</v>
      </c>
      <c r="K8" s="10">
        <v>12</v>
      </c>
      <c r="L8" s="8">
        <v>1240617.25</v>
      </c>
      <c r="M8" s="10">
        <v>197413</v>
      </c>
      <c r="N8" s="12">
        <v>45989</v>
      </c>
      <c r="O8" s="30" t="s">
        <v>40</v>
      </c>
      <c r="R8" s="6"/>
    </row>
    <row r="9" spans="1:18" s="52" customFormat="1" ht="24.9" customHeight="1">
      <c r="A9" s="6">
        <v>7</v>
      </c>
      <c r="B9" s="11">
        <v>3</v>
      </c>
      <c r="C9" s="13" t="s">
        <v>94</v>
      </c>
      <c r="D9" s="8">
        <v>44553.67</v>
      </c>
      <c r="E9" s="8">
        <v>37876.379999999997</v>
      </c>
      <c r="F9" s="9">
        <f>(D9-E9)/E9</f>
        <v>0.17629166250840236</v>
      </c>
      <c r="G9" s="10">
        <v>7965</v>
      </c>
      <c r="H9" s="10">
        <v>189</v>
      </c>
      <c r="I9" s="11">
        <f>G9/H9</f>
        <v>42.142857142857146</v>
      </c>
      <c r="J9" s="10">
        <v>19</v>
      </c>
      <c r="K9" s="10">
        <v>5</v>
      </c>
      <c r="L9" s="8">
        <v>262310.61</v>
      </c>
      <c r="M9" s="10">
        <v>46359</v>
      </c>
      <c r="N9" s="12">
        <v>46038</v>
      </c>
      <c r="O9" s="30" t="s">
        <v>44</v>
      </c>
      <c r="R9" s="6"/>
    </row>
    <row r="10" spans="1:18" s="52" customFormat="1" ht="24.9" customHeight="1">
      <c r="A10" s="6">
        <v>8</v>
      </c>
      <c r="B10" s="11">
        <v>4</v>
      </c>
      <c r="C10" s="7" t="s">
        <v>16</v>
      </c>
      <c r="D10" s="8">
        <v>33182.61</v>
      </c>
      <c r="E10" s="8">
        <v>36016.65</v>
      </c>
      <c r="F10" s="9">
        <f>(D10-E10)/E10</f>
        <v>-7.8686940623295079E-2</v>
      </c>
      <c r="G10" s="10">
        <v>3677</v>
      </c>
      <c r="H10" s="10">
        <v>53</v>
      </c>
      <c r="I10" s="11">
        <f>G10/H10</f>
        <v>69.377358490566039</v>
      </c>
      <c r="J10" s="10">
        <v>7</v>
      </c>
      <c r="K10" s="10">
        <v>9</v>
      </c>
      <c r="L10" s="8">
        <v>2004092.79</v>
      </c>
      <c r="M10" s="10">
        <v>220275</v>
      </c>
      <c r="N10" s="12">
        <v>46010</v>
      </c>
      <c r="O10" s="30" t="s">
        <v>40</v>
      </c>
      <c r="R10" s="6"/>
    </row>
    <row r="11" spans="1:18" s="52" customFormat="1" ht="24.9" customHeight="1">
      <c r="A11" s="6">
        <v>9</v>
      </c>
      <c r="B11" s="11">
        <v>5</v>
      </c>
      <c r="C11" s="13" t="s">
        <v>71</v>
      </c>
      <c r="D11" s="31">
        <v>32341</v>
      </c>
      <c r="E11" s="8">
        <v>57845</v>
      </c>
      <c r="F11" s="9">
        <f>(D11-E11)/E11</f>
        <v>-0.44090241161725302</v>
      </c>
      <c r="G11" s="32">
        <v>4237</v>
      </c>
      <c r="H11" s="11">
        <v>40</v>
      </c>
      <c r="I11" s="11">
        <v>67.95</v>
      </c>
      <c r="J11" s="11">
        <v>22</v>
      </c>
      <c r="K11" s="10">
        <v>6</v>
      </c>
      <c r="L11" s="31">
        <v>834799</v>
      </c>
      <c r="M11" s="32">
        <v>110731</v>
      </c>
      <c r="N11" s="12">
        <v>46031</v>
      </c>
      <c r="O11" s="30" t="s">
        <v>72</v>
      </c>
      <c r="R11" s="6"/>
    </row>
    <row r="12" spans="1:18" s="52" customFormat="1" ht="24.6" customHeight="1">
      <c r="A12" s="6">
        <v>10</v>
      </c>
      <c r="B12" s="11" t="s">
        <v>51</v>
      </c>
      <c r="C12" s="13" t="s">
        <v>126</v>
      </c>
      <c r="D12" s="8">
        <v>25655.4</v>
      </c>
      <c r="E12" s="8" t="s">
        <v>53</v>
      </c>
      <c r="F12" s="9" t="s">
        <v>53</v>
      </c>
      <c r="G12" s="10">
        <v>3109</v>
      </c>
      <c r="H12" s="10">
        <v>94</v>
      </c>
      <c r="I12" s="11">
        <f>G12/H12</f>
        <v>33.074468085106382</v>
      </c>
      <c r="J12" s="10">
        <v>12</v>
      </c>
      <c r="K12" s="10">
        <v>1</v>
      </c>
      <c r="L12" s="8">
        <v>25776.3</v>
      </c>
      <c r="M12" s="10">
        <v>3128</v>
      </c>
      <c r="N12" s="12">
        <v>46066</v>
      </c>
      <c r="O12" s="30" t="s">
        <v>41</v>
      </c>
      <c r="R12" s="6"/>
    </row>
    <row r="13" spans="1:18" s="52" customFormat="1" ht="24.9" customHeight="1">
      <c r="A13" s="6">
        <v>11</v>
      </c>
      <c r="B13" s="11">
        <v>7</v>
      </c>
      <c r="C13" s="13" t="s">
        <v>98</v>
      </c>
      <c r="D13" s="8">
        <v>21524.35</v>
      </c>
      <c r="E13" s="8">
        <v>24821.02</v>
      </c>
      <c r="F13" s="9">
        <f>(D13-E13)/E13</f>
        <v>-0.13281766825053934</v>
      </c>
      <c r="G13" s="10">
        <v>2836</v>
      </c>
      <c r="H13" s="10">
        <v>60</v>
      </c>
      <c r="I13" s="11">
        <f>G13/H13</f>
        <v>47.266666666666666</v>
      </c>
      <c r="J13" s="10">
        <v>8</v>
      </c>
      <c r="K13" s="10">
        <v>4</v>
      </c>
      <c r="L13" s="8">
        <v>146021.07999999999</v>
      </c>
      <c r="M13" s="10">
        <v>20275</v>
      </c>
      <c r="N13" s="12">
        <v>46045</v>
      </c>
      <c r="O13" s="30" t="s">
        <v>88</v>
      </c>
      <c r="R13" s="6"/>
    </row>
    <row r="14" spans="1:18" s="24" customFormat="1" ht="24.9" customHeight="1">
      <c r="A14" s="6">
        <v>12</v>
      </c>
      <c r="B14" s="11" t="s">
        <v>51</v>
      </c>
      <c r="C14" s="13" t="s">
        <v>127</v>
      </c>
      <c r="D14" s="8">
        <v>20703.349999999999</v>
      </c>
      <c r="E14" s="8" t="s">
        <v>53</v>
      </c>
      <c r="F14" s="9" t="s">
        <v>53</v>
      </c>
      <c r="G14" s="10">
        <v>2631</v>
      </c>
      <c r="H14" s="10">
        <v>66</v>
      </c>
      <c r="I14" s="11">
        <f>G14/H14</f>
        <v>39.863636363636367</v>
      </c>
      <c r="J14" s="10">
        <v>13</v>
      </c>
      <c r="K14" s="10">
        <v>1</v>
      </c>
      <c r="L14" s="8">
        <v>20775.349999999999</v>
      </c>
      <c r="M14" s="10">
        <v>2639</v>
      </c>
      <c r="N14" s="12">
        <v>46066</v>
      </c>
      <c r="O14" s="30" t="s">
        <v>44</v>
      </c>
      <c r="R14" s="17"/>
    </row>
    <row r="15" spans="1:18" s="52" customFormat="1" ht="24.9" customHeight="1">
      <c r="A15" s="6">
        <v>13</v>
      </c>
      <c r="B15" s="11" t="s">
        <v>57</v>
      </c>
      <c r="C15" s="13" t="s">
        <v>134</v>
      </c>
      <c r="D15" s="8">
        <v>18698.46</v>
      </c>
      <c r="E15" s="8" t="s">
        <v>53</v>
      </c>
      <c r="F15" s="9" t="s">
        <v>53</v>
      </c>
      <c r="G15" s="10">
        <v>2416</v>
      </c>
      <c r="H15" s="8" t="s">
        <v>53</v>
      </c>
      <c r="I15" s="9" t="s">
        <v>53</v>
      </c>
      <c r="J15" s="10">
        <v>15</v>
      </c>
      <c r="K15" s="10">
        <v>0</v>
      </c>
      <c r="L15" s="8">
        <v>18698.46</v>
      </c>
      <c r="M15" s="10">
        <v>2416</v>
      </c>
      <c r="N15" s="12" t="s">
        <v>48</v>
      </c>
      <c r="O15" s="30" t="s">
        <v>148</v>
      </c>
      <c r="R15" s="6"/>
    </row>
    <row r="16" spans="1:18" s="52" customFormat="1" ht="24.9" customHeight="1">
      <c r="A16" s="6">
        <v>14</v>
      </c>
      <c r="B16" s="11">
        <v>10</v>
      </c>
      <c r="C16" s="13" t="s">
        <v>121</v>
      </c>
      <c r="D16" s="8">
        <v>17180.71</v>
      </c>
      <c r="E16" s="8">
        <v>20024.04</v>
      </c>
      <c r="F16" s="9">
        <f>(D16-E16)/E16</f>
        <v>-0.14199582102313027</v>
      </c>
      <c r="G16" s="10">
        <v>3054</v>
      </c>
      <c r="H16" s="10">
        <v>122</v>
      </c>
      <c r="I16" s="11">
        <f>G16/H16</f>
        <v>25.032786885245901</v>
      </c>
      <c r="J16" s="10">
        <v>18</v>
      </c>
      <c r="K16" s="10">
        <v>2</v>
      </c>
      <c r="L16" s="8">
        <v>37204.75</v>
      </c>
      <c r="M16" s="10">
        <v>6515</v>
      </c>
      <c r="N16" s="12">
        <v>46059</v>
      </c>
      <c r="O16" s="30" t="s">
        <v>44</v>
      </c>
      <c r="R16" s="6"/>
    </row>
    <row r="17" spans="1:19" s="24" customFormat="1" ht="24.9" customHeight="1">
      <c r="A17" s="6">
        <v>15</v>
      </c>
      <c r="B17" s="11">
        <v>9</v>
      </c>
      <c r="C17" s="13" t="s">
        <v>78</v>
      </c>
      <c r="D17" s="31">
        <v>14604.71</v>
      </c>
      <c r="E17" s="8">
        <v>21470.560000000001</v>
      </c>
      <c r="F17" s="9">
        <f>(D17-E17)/E17</f>
        <v>-0.31977973560074829</v>
      </c>
      <c r="G17" s="32">
        <v>1938</v>
      </c>
      <c r="H17" s="32">
        <v>60</v>
      </c>
      <c r="I17" s="11">
        <f>G17/H17</f>
        <v>32.299999999999997</v>
      </c>
      <c r="J17" s="10">
        <v>10</v>
      </c>
      <c r="K17" s="10">
        <v>5</v>
      </c>
      <c r="L17" s="31">
        <v>131884.01999999999</v>
      </c>
      <c r="M17" s="32">
        <v>18135</v>
      </c>
      <c r="N17" s="12">
        <v>46038</v>
      </c>
      <c r="O17" s="30" t="s">
        <v>47</v>
      </c>
      <c r="R17" s="17"/>
    </row>
    <row r="18" spans="1:19" ht="24.75" customHeight="1">
      <c r="A18" s="6">
        <v>16</v>
      </c>
      <c r="B18" s="11" t="s">
        <v>57</v>
      </c>
      <c r="C18" s="13" t="s">
        <v>135</v>
      </c>
      <c r="D18" s="8">
        <v>12627.74</v>
      </c>
      <c r="E18" s="8" t="s">
        <v>53</v>
      </c>
      <c r="F18" s="9" t="s">
        <v>53</v>
      </c>
      <c r="G18" s="10">
        <v>2122</v>
      </c>
      <c r="H18" s="10">
        <v>11</v>
      </c>
      <c r="I18" s="11">
        <f>G18/H18</f>
        <v>192.90909090909091</v>
      </c>
      <c r="J18" s="10">
        <v>10</v>
      </c>
      <c r="K18" s="10">
        <v>0</v>
      </c>
      <c r="L18" s="8">
        <v>12627.74</v>
      </c>
      <c r="M18" s="10">
        <v>2122</v>
      </c>
      <c r="N18" s="12" t="s">
        <v>48</v>
      </c>
      <c r="O18" s="30" t="s">
        <v>41</v>
      </c>
      <c r="R18" s="6"/>
      <c r="S18" s="52"/>
    </row>
    <row r="19" spans="1:19" ht="24.9" customHeight="1">
      <c r="A19" s="6">
        <v>17</v>
      </c>
      <c r="B19" s="11">
        <v>11</v>
      </c>
      <c r="C19" s="13" t="s">
        <v>123</v>
      </c>
      <c r="D19" s="8">
        <v>11009.47</v>
      </c>
      <c r="E19" s="8">
        <v>16314.08</v>
      </c>
      <c r="F19" s="9">
        <f>(D19-E19)/E19</f>
        <v>-0.32515532595157071</v>
      </c>
      <c r="G19" s="10">
        <v>1458</v>
      </c>
      <c r="H19" s="10">
        <v>40</v>
      </c>
      <c r="I19" s="11">
        <f>G19/H19</f>
        <v>36.450000000000003</v>
      </c>
      <c r="J19" s="10">
        <v>7</v>
      </c>
      <c r="K19" s="10">
        <v>2</v>
      </c>
      <c r="L19" s="8">
        <v>27323.550000000003</v>
      </c>
      <c r="M19" s="10">
        <v>4482</v>
      </c>
      <c r="N19" s="12">
        <v>46059</v>
      </c>
      <c r="O19" s="30" t="s">
        <v>124</v>
      </c>
      <c r="R19" s="6"/>
      <c r="S19" s="52"/>
    </row>
    <row r="20" spans="1:19" ht="24.75" customHeight="1">
      <c r="A20" s="6">
        <v>18</v>
      </c>
      <c r="B20" s="11" t="s">
        <v>51</v>
      </c>
      <c r="C20" s="13" t="s">
        <v>136</v>
      </c>
      <c r="D20" s="8">
        <v>10444</v>
      </c>
      <c r="E20" s="8" t="s">
        <v>53</v>
      </c>
      <c r="F20" s="9" t="s">
        <v>53</v>
      </c>
      <c r="G20" s="10">
        <v>1353</v>
      </c>
      <c r="H20" s="8" t="s">
        <v>53</v>
      </c>
      <c r="I20" s="9" t="s">
        <v>53</v>
      </c>
      <c r="J20" s="10">
        <v>13</v>
      </c>
      <c r="K20" s="10">
        <v>1</v>
      </c>
      <c r="L20" s="8">
        <v>10444</v>
      </c>
      <c r="M20" s="10">
        <v>1353</v>
      </c>
      <c r="N20" s="12">
        <v>46066</v>
      </c>
      <c r="O20" s="30" t="s">
        <v>46</v>
      </c>
      <c r="R20" s="6"/>
      <c r="S20" s="52"/>
    </row>
    <row r="21" spans="1:19" s="26" customFormat="1" ht="24.75" customHeight="1">
      <c r="A21" s="6">
        <v>19</v>
      </c>
      <c r="B21" s="11">
        <v>14</v>
      </c>
      <c r="C21" s="13" t="s">
        <v>18</v>
      </c>
      <c r="D21" s="31">
        <v>9136.4599999999991</v>
      </c>
      <c r="E21" s="8">
        <v>8834.9</v>
      </c>
      <c r="F21" s="9">
        <f>(D21-E21)/E21</f>
        <v>3.4132814180126488E-2</v>
      </c>
      <c r="G21" s="32">
        <v>1519</v>
      </c>
      <c r="H21" s="10">
        <v>22</v>
      </c>
      <c r="I21" s="11">
        <f>G21/H21</f>
        <v>69.045454545454547</v>
      </c>
      <c r="J21" s="10">
        <v>8</v>
      </c>
      <c r="K21" s="10">
        <v>8</v>
      </c>
      <c r="L21" s="31">
        <v>311563.07</v>
      </c>
      <c r="M21" s="32">
        <v>51334</v>
      </c>
      <c r="N21" s="12">
        <v>46017</v>
      </c>
      <c r="O21" s="30" t="s">
        <v>308</v>
      </c>
    </row>
    <row r="22" spans="1:19" ht="24.75" customHeight="1">
      <c r="A22" s="6">
        <v>20</v>
      </c>
      <c r="B22" s="11" t="s">
        <v>51</v>
      </c>
      <c r="C22" s="13" t="s">
        <v>145</v>
      </c>
      <c r="D22" s="8">
        <v>8617.5</v>
      </c>
      <c r="E22" s="8" t="s">
        <v>53</v>
      </c>
      <c r="F22" s="9" t="s">
        <v>53</v>
      </c>
      <c r="G22" s="10">
        <v>1540</v>
      </c>
      <c r="H22" s="10">
        <v>48</v>
      </c>
      <c r="I22" s="11">
        <f>G22/H22</f>
        <v>32.083333333333336</v>
      </c>
      <c r="J22" s="10">
        <v>14</v>
      </c>
      <c r="K22" s="10">
        <v>1</v>
      </c>
      <c r="L22" s="8">
        <v>8617.5</v>
      </c>
      <c r="M22" s="10">
        <v>1540</v>
      </c>
      <c r="N22" s="12">
        <v>46066</v>
      </c>
      <c r="O22" s="30" t="s">
        <v>146</v>
      </c>
    </row>
    <row r="23" spans="1:19" ht="24.75" customHeight="1">
      <c r="A23" s="6">
        <v>21</v>
      </c>
      <c r="B23" s="11">
        <v>15</v>
      </c>
      <c r="C23" s="13" t="s">
        <v>113</v>
      </c>
      <c r="D23" s="8">
        <v>3576</v>
      </c>
      <c r="E23" s="8">
        <v>7579</v>
      </c>
      <c r="F23" s="9">
        <f t="shared" ref="F23:F29" si="0">(D23-E23)/E23</f>
        <v>-0.5281699432642829</v>
      </c>
      <c r="G23" s="10">
        <v>578</v>
      </c>
      <c r="H23" s="9" t="s">
        <v>53</v>
      </c>
      <c r="I23" s="9" t="s">
        <v>53</v>
      </c>
      <c r="J23" s="10">
        <v>8</v>
      </c>
      <c r="K23" s="10">
        <v>3</v>
      </c>
      <c r="L23" s="8">
        <v>22583</v>
      </c>
      <c r="M23" s="10">
        <v>4077</v>
      </c>
      <c r="N23" s="12">
        <v>46052</v>
      </c>
      <c r="O23" s="30" t="s">
        <v>46</v>
      </c>
    </row>
    <row r="24" spans="1:19" ht="24.6" customHeight="1">
      <c r="A24" s="6">
        <v>22</v>
      </c>
      <c r="B24" s="11">
        <v>19</v>
      </c>
      <c r="C24" s="13" t="s">
        <v>86</v>
      </c>
      <c r="D24" s="31">
        <v>2893.23</v>
      </c>
      <c r="E24" s="8">
        <v>3300.47</v>
      </c>
      <c r="F24" s="9">
        <f t="shared" si="0"/>
        <v>-0.12338848709426227</v>
      </c>
      <c r="G24" s="32">
        <v>440</v>
      </c>
      <c r="H24" s="10">
        <v>10</v>
      </c>
      <c r="I24" s="11">
        <f>G24/H24</f>
        <v>44</v>
      </c>
      <c r="J24" s="10">
        <v>4</v>
      </c>
      <c r="K24" s="10">
        <v>5</v>
      </c>
      <c r="L24" s="31">
        <v>35412.239999999998</v>
      </c>
      <c r="M24" s="32">
        <v>5636</v>
      </c>
      <c r="N24" s="12">
        <v>46038</v>
      </c>
      <c r="O24" s="30" t="s">
        <v>215</v>
      </c>
    </row>
    <row r="25" spans="1:19" s="26" customFormat="1" ht="24.75" customHeight="1">
      <c r="A25" s="6">
        <v>23</v>
      </c>
      <c r="B25" s="11">
        <v>23</v>
      </c>
      <c r="C25" s="7" t="s">
        <v>22</v>
      </c>
      <c r="D25" s="8">
        <v>2798.3</v>
      </c>
      <c r="E25" s="8">
        <v>857.24</v>
      </c>
      <c r="F25" s="9">
        <f t="shared" si="0"/>
        <v>2.2643133778171811</v>
      </c>
      <c r="G25" s="10">
        <v>431</v>
      </c>
      <c r="H25" s="11" t="s">
        <v>53</v>
      </c>
      <c r="I25" s="11" t="s">
        <v>53</v>
      </c>
      <c r="J25" s="11">
        <v>7</v>
      </c>
      <c r="K25" s="10">
        <v>9</v>
      </c>
      <c r="L25" s="8">
        <v>129873.34000000001</v>
      </c>
      <c r="M25" s="10">
        <v>20724</v>
      </c>
      <c r="N25" s="12">
        <v>46010</v>
      </c>
      <c r="O25" s="30" t="s">
        <v>43</v>
      </c>
    </row>
    <row r="26" spans="1:19" ht="24.75" customHeight="1">
      <c r="A26" s="6">
        <v>24</v>
      </c>
      <c r="B26" s="11">
        <v>12</v>
      </c>
      <c r="C26" s="13" t="s">
        <v>102</v>
      </c>
      <c r="D26" s="8">
        <v>1790.22</v>
      </c>
      <c r="E26" s="8">
        <v>12437.12</v>
      </c>
      <c r="F26" s="9">
        <f t="shared" si="0"/>
        <v>-0.85605831575155666</v>
      </c>
      <c r="G26" s="10">
        <v>205</v>
      </c>
      <c r="H26" s="10">
        <v>6</v>
      </c>
      <c r="I26" s="11">
        <f>G26/H26</f>
        <v>34.166666666666664</v>
      </c>
      <c r="J26" s="10">
        <v>2</v>
      </c>
      <c r="K26" s="10">
        <v>3</v>
      </c>
      <c r="L26" s="8">
        <v>37195.129999999997</v>
      </c>
      <c r="M26" s="10">
        <v>4754</v>
      </c>
      <c r="N26" s="12">
        <v>46052</v>
      </c>
      <c r="O26" s="30" t="s">
        <v>44</v>
      </c>
    </row>
    <row r="27" spans="1:19" ht="24.9" customHeight="1">
      <c r="A27" s="6">
        <v>25</v>
      </c>
      <c r="B27" s="22">
        <v>13</v>
      </c>
      <c r="C27" s="53" t="s">
        <v>122</v>
      </c>
      <c r="D27" s="19">
        <v>1444.5</v>
      </c>
      <c r="E27" s="19">
        <v>9762.64</v>
      </c>
      <c r="F27" s="20">
        <f t="shared" si="0"/>
        <v>-0.85203797333508147</v>
      </c>
      <c r="G27" s="21">
        <v>194</v>
      </c>
      <c r="H27" s="21">
        <v>7</v>
      </c>
      <c r="I27" s="22">
        <f>G27/H27</f>
        <v>27.714285714285715</v>
      </c>
      <c r="J27" s="21">
        <v>3</v>
      </c>
      <c r="K27" s="21">
        <v>2</v>
      </c>
      <c r="L27" s="19">
        <v>11207.14</v>
      </c>
      <c r="M27" s="21">
        <v>1600</v>
      </c>
      <c r="N27" s="23">
        <v>46059</v>
      </c>
      <c r="O27" s="29" t="s">
        <v>54</v>
      </c>
    </row>
    <row r="28" spans="1:19" ht="24.9" customHeight="1">
      <c r="A28" s="6">
        <v>26</v>
      </c>
      <c r="B28" s="11">
        <v>17</v>
      </c>
      <c r="C28" s="13" t="s">
        <v>117</v>
      </c>
      <c r="D28" s="8">
        <v>1305.67</v>
      </c>
      <c r="E28" s="8">
        <v>6181.95</v>
      </c>
      <c r="F28" s="9">
        <f t="shared" si="0"/>
        <v>-0.78879318014542332</v>
      </c>
      <c r="G28" s="10">
        <v>187</v>
      </c>
      <c r="H28" s="10">
        <v>8</v>
      </c>
      <c r="I28" s="11">
        <f>G28/H28</f>
        <v>23.375</v>
      </c>
      <c r="J28" s="10">
        <v>4</v>
      </c>
      <c r="K28" s="10">
        <v>2</v>
      </c>
      <c r="L28" s="8">
        <v>7876.6200000000008</v>
      </c>
      <c r="M28" s="10">
        <v>1141</v>
      </c>
      <c r="N28" s="12">
        <v>46059</v>
      </c>
      <c r="O28" s="30" t="s">
        <v>49</v>
      </c>
    </row>
    <row r="29" spans="1:19" s="26" customFormat="1" ht="24.9" customHeight="1">
      <c r="A29" s="6">
        <v>27</v>
      </c>
      <c r="B29" s="22">
        <v>20</v>
      </c>
      <c r="C29" s="53" t="s">
        <v>52</v>
      </c>
      <c r="D29" s="19">
        <v>1091.4000000000001</v>
      </c>
      <c r="E29" s="19">
        <v>1210.2</v>
      </c>
      <c r="F29" s="20">
        <f t="shared" si="0"/>
        <v>-9.8165592464055484E-2</v>
      </c>
      <c r="G29" s="21">
        <v>136</v>
      </c>
      <c r="H29" s="21">
        <v>6</v>
      </c>
      <c r="I29" s="22">
        <f>G29/H29</f>
        <v>22.666666666666668</v>
      </c>
      <c r="J29" s="21">
        <v>1</v>
      </c>
      <c r="K29" s="21">
        <v>7</v>
      </c>
      <c r="L29" s="19">
        <v>48532.11</v>
      </c>
      <c r="M29" s="21">
        <v>7158</v>
      </c>
      <c r="N29" s="23">
        <v>46024</v>
      </c>
      <c r="O29" s="29" t="s">
        <v>54</v>
      </c>
    </row>
    <row r="30" spans="1:19" ht="24.9" customHeight="1">
      <c r="A30" s="6">
        <v>28</v>
      </c>
      <c r="B30" s="11" t="s">
        <v>51</v>
      </c>
      <c r="C30" s="13" t="s">
        <v>137</v>
      </c>
      <c r="D30" s="8">
        <v>891.56000000000006</v>
      </c>
      <c r="E30" s="8" t="s">
        <v>53</v>
      </c>
      <c r="F30" s="9" t="s">
        <v>53</v>
      </c>
      <c r="G30" s="10">
        <v>155</v>
      </c>
      <c r="H30" s="10">
        <v>17</v>
      </c>
      <c r="I30" s="11">
        <v>7.1428571428571432</v>
      </c>
      <c r="J30" s="10">
        <v>5</v>
      </c>
      <c r="K30" s="10">
        <v>1</v>
      </c>
      <c r="L30" s="8">
        <v>891.56000000000006</v>
      </c>
      <c r="M30" s="10">
        <v>155</v>
      </c>
      <c r="N30" s="12">
        <v>46066</v>
      </c>
      <c r="O30" s="30" t="s">
        <v>45</v>
      </c>
    </row>
    <row r="31" spans="1:19" ht="24.9" customHeight="1">
      <c r="A31" s="6">
        <v>29</v>
      </c>
      <c r="B31" s="11">
        <v>22</v>
      </c>
      <c r="C31" s="13" t="s">
        <v>58</v>
      </c>
      <c r="D31" s="31">
        <v>712.46</v>
      </c>
      <c r="E31" s="8">
        <v>881.92</v>
      </c>
      <c r="F31" s="9">
        <f>(D31-E31)/E31</f>
        <v>-0.19214894775036276</v>
      </c>
      <c r="G31" s="32">
        <v>181</v>
      </c>
      <c r="H31" s="10">
        <v>4</v>
      </c>
      <c r="I31" s="11">
        <f>G31/H31</f>
        <v>45.25</v>
      </c>
      <c r="J31" s="10">
        <v>2</v>
      </c>
      <c r="K31" s="10">
        <v>6</v>
      </c>
      <c r="L31" s="31">
        <v>38480.410000000003</v>
      </c>
      <c r="M31" s="32">
        <v>6685</v>
      </c>
      <c r="N31" s="12">
        <v>46031</v>
      </c>
      <c r="O31" s="30" t="s">
        <v>44</v>
      </c>
    </row>
    <row r="32" spans="1:19" ht="24.9" customHeight="1">
      <c r="A32" s="6">
        <v>30</v>
      </c>
      <c r="B32" s="11">
        <v>18</v>
      </c>
      <c r="C32" s="13" t="s">
        <v>115</v>
      </c>
      <c r="D32" s="8">
        <v>585</v>
      </c>
      <c r="E32" s="8">
        <v>4339.25</v>
      </c>
      <c r="F32" s="9">
        <f>(D32-E32)/E32</f>
        <v>-0.86518407558909949</v>
      </c>
      <c r="G32" s="10">
        <v>75</v>
      </c>
      <c r="H32" s="10">
        <v>2</v>
      </c>
      <c r="I32" s="11">
        <f>G32/H32</f>
        <v>37.5</v>
      </c>
      <c r="J32" s="10">
        <v>1</v>
      </c>
      <c r="K32" s="10">
        <v>3</v>
      </c>
      <c r="L32" s="8">
        <v>17062.02</v>
      </c>
      <c r="M32" s="10">
        <v>2435</v>
      </c>
      <c r="N32" s="12">
        <v>46052</v>
      </c>
      <c r="O32" s="30" t="s">
        <v>40</v>
      </c>
    </row>
    <row r="33" spans="1:15" ht="24.9" customHeight="1">
      <c r="A33" s="6">
        <v>31</v>
      </c>
      <c r="B33" s="11">
        <v>27</v>
      </c>
      <c r="C33" s="13" t="s">
        <v>118</v>
      </c>
      <c r="D33" s="8">
        <v>390.5</v>
      </c>
      <c r="E33" s="8">
        <v>103.5</v>
      </c>
      <c r="F33" s="9">
        <f>(D33-E33)/E33</f>
        <v>2.7729468599033815</v>
      </c>
      <c r="G33" s="10">
        <v>63</v>
      </c>
      <c r="H33" s="10">
        <v>2</v>
      </c>
      <c r="I33" s="11">
        <f>G33/H33</f>
        <v>31.5</v>
      </c>
      <c r="J33" s="10">
        <v>1</v>
      </c>
      <c r="K33" s="9" t="s">
        <v>53</v>
      </c>
      <c r="L33" s="8">
        <v>83394.929999999993</v>
      </c>
      <c r="M33" s="10">
        <v>12143</v>
      </c>
      <c r="N33" s="12">
        <v>45765</v>
      </c>
      <c r="O33" s="30" t="s">
        <v>60</v>
      </c>
    </row>
    <row r="34" spans="1:15" ht="24.9" customHeight="1">
      <c r="A34" s="6">
        <v>32</v>
      </c>
      <c r="B34" s="11" t="s">
        <v>57</v>
      </c>
      <c r="C34" s="13" t="s">
        <v>144</v>
      </c>
      <c r="D34" s="8">
        <v>277.77</v>
      </c>
      <c r="E34" s="8" t="s">
        <v>53</v>
      </c>
      <c r="F34" s="9" t="s">
        <v>53</v>
      </c>
      <c r="G34" s="10">
        <v>61</v>
      </c>
      <c r="H34" s="10">
        <v>3</v>
      </c>
      <c r="I34" s="11">
        <f>G34/H34</f>
        <v>20.333333333333332</v>
      </c>
      <c r="J34" s="10">
        <v>3</v>
      </c>
      <c r="K34" s="10">
        <v>0</v>
      </c>
      <c r="L34" s="8">
        <v>277.77</v>
      </c>
      <c r="M34" s="10">
        <v>61</v>
      </c>
      <c r="N34" s="12" t="s">
        <v>48</v>
      </c>
      <c r="O34" s="30" t="s">
        <v>40</v>
      </c>
    </row>
    <row r="35" spans="1:15" ht="24.9" customHeight="1">
      <c r="A35" s="6">
        <v>33</v>
      </c>
      <c r="B35" s="11">
        <v>25</v>
      </c>
      <c r="C35" s="7" t="s">
        <v>29</v>
      </c>
      <c r="D35" s="8">
        <v>205</v>
      </c>
      <c r="E35" s="8">
        <v>160</v>
      </c>
      <c r="F35" s="9">
        <f>(D35-E35)/E35</f>
        <v>0.28125</v>
      </c>
      <c r="G35" s="10">
        <v>41</v>
      </c>
      <c r="H35" s="10">
        <v>2</v>
      </c>
      <c r="I35" s="11">
        <v>20.5</v>
      </c>
      <c r="J35" s="10">
        <v>1</v>
      </c>
      <c r="K35" s="10">
        <v>7</v>
      </c>
      <c r="L35" s="8">
        <v>31226.129999999997</v>
      </c>
      <c r="M35" s="10">
        <v>5488</v>
      </c>
      <c r="N35" s="12">
        <v>46024</v>
      </c>
      <c r="O35" s="30" t="s">
        <v>49</v>
      </c>
    </row>
    <row r="36" spans="1:15" ht="24.9" customHeight="1">
      <c r="A36" s="6">
        <v>34</v>
      </c>
      <c r="B36" s="11" t="s">
        <v>53</v>
      </c>
      <c r="C36" s="13" t="s">
        <v>103</v>
      </c>
      <c r="D36" s="8">
        <v>203.38</v>
      </c>
      <c r="E36" s="8" t="s">
        <v>53</v>
      </c>
      <c r="F36" s="9" t="s">
        <v>53</v>
      </c>
      <c r="G36" s="10">
        <v>51</v>
      </c>
      <c r="H36" s="10">
        <v>1</v>
      </c>
      <c r="I36" s="11">
        <v>51</v>
      </c>
      <c r="J36" s="10">
        <v>1</v>
      </c>
      <c r="K36" s="10" t="s">
        <v>53</v>
      </c>
      <c r="L36" s="8">
        <v>88671.75</v>
      </c>
      <c r="M36" s="10">
        <v>18323</v>
      </c>
      <c r="N36" s="12">
        <v>44855</v>
      </c>
      <c r="O36" s="30" t="s">
        <v>44</v>
      </c>
    </row>
    <row r="37" spans="1:15" ht="24.9" customHeight="1">
      <c r="A37" s="6">
        <v>35</v>
      </c>
      <c r="B37" s="11" t="s">
        <v>53</v>
      </c>
      <c r="C37" s="13" t="s">
        <v>35</v>
      </c>
      <c r="D37" s="8">
        <v>129.30000000000001</v>
      </c>
      <c r="E37" s="8" t="s">
        <v>53</v>
      </c>
      <c r="F37" s="9" t="s">
        <v>53</v>
      </c>
      <c r="G37" s="10">
        <v>16</v>
      </c>
      <c r="H37" s="10">
        <v>1</v>
      </c>
      <c r="I37" s="11">
        <f>G37/H37</f>
        <v>16</v>
      </c>
      <c r="J37" s="10">
        <v>1</v>
      </c>
      <c r="K37" s="10" t="s">
        <v>53</v>
      </c>
      <c r="L37" s="8">
        <v>377282.19</v>
      </c>
      <c r="M37" s="10">
        <v>63613</v>
      </c>
      <c r="N37" s="12">
        <v>45744</v>
      </c>
      <c r="O37" s="30" t="s">
        <v>47</v>
      </c>
    </row>
    <row r="38" spans="1:15" ht="24.9" customHeight="1">
      <c r="A38" s="6">
        <v>36</v>
      </c>
      <c r="B38" s="8" t="s">
        <v>53</v>
      </c>
      <c r="C38" s="13" t="s">
        <v>37</v>
      </c>
      <c r="D38" s="8">
        <v>105</v>
      </c>
      <c r="E38" s="8" t="s">
        <v>53</v>
      </c>
      <c r="F38" s="9" t="s">
        <v>53</v>
      </c>
      <c r="G38" s="10">
        <v>21</v>
      </c>
      <c r="H38" s="8" t="s">
        <v>53</v>
      </c>
      <c r="I38" s="9" t="s">
        <v>53</v>
      </c>
      <c r="J38" s="10">
        <v>1</v>
      </c>
      <c r="K38" s="9" t="s">
        <v>53</v>
      </c>
      <c r="L38" s="8">
        <v>113780</v>
      </c>
      <c r="M38" s="10">
        <v>21439</v>
      </c>
      <c r="N38" s="12">
        <v>45954</v>
      </c>
      <c r="O38" s="30" t="s">
        <v>46</v>
      </c>
    </row>
    <row r="39" spans="1:15" ht="24.9" customHeight="1">
      <c r="A39" s="6">
        <v>37</v>
      </c>
      <c r="B39" s="11" t="s">
        <v>53</v>
      </c>
      <c r="C39" s="13" t="s">
        <v>79</v>
      </c>
      <c r="D39" s="8">
        <v>102.3</v>
      </c>
      <c r="E39" s="8" t="s">
        <v>53</v>
      </c>
      <c r="F39" s="9" t="s">
        <v>53</v>
      </c>
      <c r="G39" s="10">
        <v>13</v>
      </c>
      <c r="H39" s="10">
        <v>1</v>
      </c>
      <c r="I39" s="11">
        <f>G39/H39</f>
        <v>13</v>
      </c>
      <c r="J39" s="10">
        <v>1</v>
      </c>
      <c r="K39" s="10" t="s">
        <v>53</v>
      </c>
      <c r="L39" s="8">
        <v>69421.89</v>
      </c>
      <c r="M39" s="10">
        <v>11427</v>
      </c>
      <c r="N39" s="12">
        <v>45954</v>
      </c>
      <c r="O39" s="30" t="s">
        <v>47</v>
      </c>
    </row>
    <row r="40" spans="1:15" ht="24.9" customHeight="1">
      <c r="A40" s="6">
        <v>38</v>
      </c>
      <c r="B40" s="8" t="s">
        <v>53</v>
      </c>
      <c r="C40" s="13" t="s">
        <v>139</v>
      </c>
      <c r="D40" s="8">
        <v>70.5</v>
      </c>
      <c r="E40" s="8" t="s">
        <v>53</v>
      </c>
      <c r="F40" s="9" t="s">
        <v>53</v>
      </c>
      <c r="G40" s="10">
        <v>18</v>
      </c>
      <c r="H40" s="10">
        <v>1</v>
      </c>
      <c r="I40" s="11">
        <f>G40/H40</f>
        <v>18</v>
      </c>
      <c r="J40" s="10">
        <v>1</v>
      </c>
      <c r="K40" s="10" t="s">
        <v>53</v>
      </c>
      <c r="L40" s="8">
        <v>191791.9</v>
      </c>
      <c r="M40" s="10">
        <v>42306</v>
      </c>
      <c r="N40" s="12">
        <v>43070</v>
      </c>
      <c r="O40" s="30" t="s">
        <v>44</v>
      </c>
    </row>
    <row r="41" spans="1:15" ht="24.9" customHeight="1">
      <c r="A41" s="6">
        <v>39</v>
      </c>
      <c r="B41" s="11" t="s">
        <v>53</v>
      </c>
      <c r="C41" s="13" t="s">
        <v>138</v>
      </c>
      <c r="D41" s="8">
        <v>63</v>
      </c>
      <c r="E41" s="8" t="s">
        <v>53</v>
      </c>
      <c r="F41" s="9" t="s">
        <v>53</v>
      </c>
      <c r="G41" s="10">
        <v>22</v>
      </c>
      <c r="H41" s="10">
        <v>1</v>
      </c>
      <c r="I41" s="11">
        <v>22</v>
      </c>
      <c r="J41" s="10">
        <v>1</v>
      </c>
      <c r="K41" s="10" t="s">
        <v>53</v>
      </c>
      <c r="L41" s="8">
        <v>182636.68</v>
      </c>
      <c r="M41" s="10">
        <v>31554</v>
      </c>
      <c r="N41" s="12">
        <v>44834</v>
      </c>
      <c r="O41" s="30" t="s">
        <v>47</v>
      </c>
    </row>
    <row r="42" spans="1:15" ht="24.9" customHeight="1">
      <c r="A42" s="6">
        <v>40</v>
      </c>
      <c r="B42" s="11" t="s">
        <v>53</v>
      </c>
      <c r="C42" s="13" t="s">
        <v>140</v>
      </c>
      <c r="D42" s="8">
        <v>45.6</v>
      </c>
      <c r="E42" s="8" t="s">
        <v>53</v>
      </c>
      <c r="F42" s="9" t="s">
        <v>53</v>
      </c>
      <c r="G42" s="10">
        <v>10</v>
      </c>
      <c r="H42" s="10">
        <v>1</v>
      </c>
      <c r="I42" s="11">
        <v>10</v>
      </c>
      <c r="J42" s="10">
        <v>1</v>
      </c>
      <c r="K42" s="10" t="s">
        <v>53</v>
      </c>
      <c r="L42" s="8">
        <v>56226.92</v>
      </c>
      <c r="M42" s="10">
        <v>13612</v>
      </c>
      <c r="N42" s="12">
        <v>43560</v>
      </c>
      <c r="O42" s="30" t="s">
        <v>44</v>
      </c>
    </row>
    <row r="43" spans="1:15" ht="24.9" customHeight="1">
      <c r="A43" s="6">
        <v>41</v>
      </c>
      <c r="B43" s="11" t="s">
        <v>53</v>
      </c>
      <c r="C43" s="13" t="s">
        <v>141</v>
      </c>
      <c r="D43" s="8">
        <v>44.4</v>
      </c>
      <c r="E43" s="8" t="s">
        <v>53</v>
      </c>
      <c r="F43" s="9" t="s">
        <v>53</v>
      </c>
      <c r="G43" s="10">
        <v>8</v>
      </c>
      <c r="H43" s="10">
        <v>1</v>
      </c>
      <c r="I43" s="11">
        <v>8</v>
      </c>
      <c r="J43" s="10">
        <v>1</v>
      </c>
      <c r="K43" s="10" t="s">
        <v>53</v>
      </c>
      <c r="L43" s="8">
        <v>278368.67</v>
      </c>
      <c r="M43" s="10">
        <v>66821</v>
      </c>
      <c r="N43" s="12">
        <v>45814</v>
      </c>
      <c r="O43" s="30" t="s">
        <v>42</v>
      </c>
    </row>
    <row r="44" spans="1:15" ht="24.9" customHeight="1">
      <c r="A44" s="6">
        <v>42</v>
      </c>
      <c r="B44" s="11" t="s">
        <v>53</v>
      </c>
      <c r="C44" s="13" t="s">
        <v>142</v>
      </c>
      <c r="D44" s="8">
        <v>38</v>
      </c>
      <c r="E44" s="8" t="s">
        <v>53</v>
      </c>
      <c r="F44" s="9" t="s">
        <v>53</v>
      </c>
      <c r="G44" s="10">
        <v>10</v>
      </c>
      <c r="H44" s="10">
        <v>1</v>
      </c>
      <c r="I44" s="11">
        <f>G44/H44</f>
        <v>10</v>
      </c>
      <c r="J44" s="10">
        <v>1</v>
      </c>
      <c r="K44" s="10" t="s">
        <v>53</v>
      </c>
      <c r="L44" s="8">
        <v>102726.83</v>
      </c>
      <c r="M44" s="10">
        <v>21957</v>
      </c>
      <c r="N44" s="12">
        <v>44603</v>
      </c>
      <c r="O44" s="30" t="s">
        <v>44</v>
      </c>
    </row>
    <row r="45" spans="1:15" ht="24.9" customHeight="1">
      <c r="A45" s="6">
        <v>43</v>
      </c>
      <c r="B45" s="8" t="s">
        <v>53</v>
      </c>
      <c r="C45" s="13" t="s">
        <v>143</v>
      </c>
      <c r="D45" s="8">
        <v>31</v>
      </c>
      <c r="E45" s="8" t="s">
        <v>53</v>
      </c>
      <c r="F45" s="9" t="s">
        <v>53</v>
      </c>
      <c r="G45" s="10">
        <v>8</v>
      </c>
      <c r="H45" s="10">
        <v>1</v>
      </c>
      <c r="I45" s="11">
        <f>G45/H45</f>
        <v>8</v>
      </c>
      <c r="J45" s="10">
        <v>1</v>
      </c>
      <c r="K45" s="10" t="s">
        <v>53</v>
      </c>
      <c r="L45" s="8">
        <v>67665.72</v>
      </c>
      <c r="M45" s="10">
        <v>13844</v>
      </c>
      <c r="N45" s="12">
        <v>45373</v>
      </c>
      <c r="O45" s="30" t="s">
        <v>42</v>
      </c>
    </row>
    <row r="46" spans="1:15" ht="24.9" customHeight="1">
      <c r="A46" s="6">
        <v>44</v>
      </c>
      <c r="B46" s="11" t="s">
        <v>53</v>
      </c>
      <c r="C46" s="13" t="s">
        <v>62</v>
      </c>
      <c r="D46" s="8">
        <v>26</v>
      </c>
      <c r="E46" s="8" t="s">
        <v>53</v>
      </c>
      <c r="F46" s="9" t="s">
        <v>53</v>
      </c>
      <c r="G46" s="10">
        <v>7</v>
      </c>
      <c r="H46" s="10">
        <v>1</v>
      </c>
      <c r="I46" s="11">
        <f>G46/H46</f>
        <v>7</v>
      </c>
      <c r="J46" s="10">
        <v>1</v>
      </c>
      <c r="K46" s="10" t="s">
        <v>53</v>
      </c>
      <c r="L46" s="8">
        <v>61757.29</v>
      </c>
      <c r="M46" s="10">
        <v>12779</v>
      </c>
      <c r="N46" s="12">
        <v>45765</v>
      </c>
      <c r="O46" s="30" t="s">
        <v>42</v>
      </c>
    </row>
    <row r="47" spans="1:15" ht="24.9" customHeight="1">
      <c r="A47" s="6">
        <v>45</v>
      </c>
      <c r="B47" s="11">
        <v>31</v>
      </c>
      <c r="C47" s="13" t="s">
        <v>116</v>
      </c>
      <c r="D47" s="8">
        <v>12</v>
      </c>
      <c r="E47" s="8">
        <v>16</v>
      </c>
      <c r="F47" s="9">
        <f>(D47-E47)/E47</f>
        <v>-0.25</v>
      </c>
      <c r="G47" s="10">
        <v>4</v>
      </c>
      <c r="H47" s="9" t="s">
        <v>53</v>
      </c>
      <c r="I47" s="9" t="s">
        <v>53</v>
      </c>
      <c r="J47" s="10">
        <v>1</v>
      </c>
      <c r="K47" s="10">
        <v>3</v>
      </c>
      <c r="L47" s="8">
        <v>810</v>
      </c>
      <c r="M47" s="10">
        <v>154</v>
      </c>
      <c r="N47" s="12">
        <v>46052</v>
      </c>
      <c r="O47" s="30" t="s">
        <v>46</v>
      </c>
    </row>
    <row r="48" spans="1:15" ht="24.9" customHeight="1">
      <c r="A48" s="33"/>
      <c r="B48" s="34"/>
      <c r="C48" s="35" t="s">
        <v>147</v>
      </c>
      <c r="D48" s="36">
        <f>SUBTOTAL(109,Table13245678[Pajamos 
(GBO)])</f>
        <v>1127035.4194999996</v>
      </c>
      <c r="E48" s="37" t="s">
        <v>130</v>
      </c>
      <c r="F48" s="38">
        <f>(D48-E48)/E48</f>
        <v>1.124834174819149</v>
      </c>
      <c r="G48" s="39">
        <f>SUBTOTAL(109,Table13245678[Žiūrovų sk. 
(ADM)])</f>
        <v>147728</v>
      </c>
      <c r="H48" s="40"/>
      <c r="I48" s="41"/>
      <c r="J48" s="40"/>
      <c r="K48" s="40"/>
      <c r="L48" s="47"/>
      <c r="M48" s="40"/>
      <c r="N48" s="42"/>
      <c r="O48" s="50" t="s">
        <v>15</v>
      </c>
    </row>
    <row r="49" spans="1:19">
      <c r="F49" s="3"/>
      <c r="L49" s="2"/>
    </row>
    <row r="50" spans="1:19">
      <c r="F50" s="3"/>
      <c r="L50" s="2"/>
    </row>
    <row r="51" spans="1:19">
      <c r="F51" s="3"/>
      <c r="L51" s="2"/>
    </row>
    <row r="52" spans="1:19">
      <c r="F52" s="3"/>
      <c r="L52" s="2"/>
    </row>
    <row r="53" spans="1:19">
      <c r="F53" s="3"/>
      <c r="L53" s="2"/>
    </row>
    <row r="54" spans="1:19">
      <c r="F54" s="3"/>
      <c r="L54" s="2"/>
    </row>
    <row r="55" spans="1:19">
      <c r="F55" s="3"/>
      <c r="L55" s="2"/>
    </row>
    <row r="56" spans="1:19">
      <c r="F56" s="3"/>
      <c r="L56" s="2"/>
    </row>
    <row r="57" spans="1:19">
      <c r="F57" s="3"/>
      <c r="L57" s="2"/>
    </row>
    <row r="58" spans="1:19" s="46" customFormat="1">
      <c r="A58" s="1"/>
      <c r="B58" s="1"/>
      <c r="C58" s="1"/>
      <c r="D58" s="44"/>
      <c r="E58" s="44"/>
      <c r="F58" s="3"/>
      <c r="I58" s="1"/>
      <c r="L58" s="2"/>
      <c r="N58" s="49"/>
      <c r="O58" s="51"/>
      <c r="P58" s="1"/>
      <c r="Q58" s="1"/>
      <c r="R58" s="1"/>
      <c r="S58" s="1"/>
    </row>
    <row r="59" spans="1:19" s="46" customFormat="1">
      <c r="A59" s="1"/>
      <c r="B59" s="1"/>
      <c r="C59" s="1"/>
      <c r="D59" s="44"/>
      <c r="E59" s="44"/>
      <c r="F59" s="3"/>
      <c r="I59" s="1"/>
      <c r="L59" s="2"/>
      <c r="N59" s="49"/>
      <c r="O59" s="51"/>
      <c r="P59" s="1"/>
      <c r="Q59" s="1"/>
      <c r="R59" s="1"/>
      <c r="S59" s="1"/>
    </row>
    <row r="60" spans="1:19" s="46" customFormat="1">
      <c r="A60" s="1"/>
      <c r="B60" s="1"/>
      <c r="C60" s="1"/>
      <c r="D60" s="44"/>
      <c r="E60" s="44"/>
      <c r="F60" s="3"/>
      <c r="I60" s="1"/>
      <c r="L60" s="2"/>
      <c r="N60" s="49"/>
      <c r="O60" s="51"/>
      <c r="P60" s="1"/>
      <c r="Q60" s="1"/>
      <c r="R60" s="1"/>
      <c r="S60" s="1"/>
    </row>
    <row r="61" spans="1:19" s="46" customFormat="1">
      <c r="A61" s="1"/>
      <c r="B61" s="1"/>
      <c r="C61" s="1"/>
      <c r="D61" s="44"/>
      <c r="E61" s="44"/>
      <c r="F61" s="3"/>
      <c r="I61" s="1"/>
      <c r="L61" s="2"/>
      <c r="N61" s="49"/>
      <c r="O61" s="51"/>
      <c r="P61" s="1"/>
      <c r="Q61" s="1"/>
      <c r="R61" s="1"/>
      <c r="S61" s="1"/>
    </row>
    <row r="62" spans="1:19" s="46" customFormat="1">
      <c r="A62" s="1"/>
      <c r="B62" s="1"/>
      <c r="C62" s="1"/>
      <c r="D62" s="44"/>
      <c r="E62" s="44"/>
      <c r="F62" s="3"/>
      <c r="I62" s="1"/>
      <c r="L62" s="44"/>
      <c r="N62" s="49"/>
      <c r="O62" s="51"/>
      <c r="P62" s="1"/>
      <c r="Q62" s="1"/>
      <c r="R62" s="1"/>
      <c r="S62" s="1"/>
    </row>
    <row r="63" spans="1:19" s="46" customFormat="1">
      <c r="A63" s="1"/>
      <c r="B63" s="1"/>
      <c r="C63" s="1"/>
      <c r="D63" s="44"/>
      <c r="E63" s="44"/>
      <c r="F63" s="3"/>
      <c r="I63" s="1"/>
      <c r="L63" s="44"/>
      <c r="N63" s="49"/>
      <c r="O63" s="51"/>
      <c r="P63" s="1"/>
      <c r="Q63" s="1"/>
      <c r="R63" s="1"/>
      <c r="S63" s="1"/>
    </row>
    <row r="64" spans="1:19" s="46" customFormat="1">
      <c r="A64" s="1"/>
      <c r="B64" s="1"/>
      <c r="C64" s="1"/>
      <c r="D64" s="44"/>
      <c r="E64" s="44"/>
      <c r="F64" s="3"/>
      <c r="I64" s="1"/>
      <c r="L64" s="44"/>
      <c r="N64" s="49"/>
      <c r="O64" s="51"/>
      <c r="P64" s="1"/>
      <c r="Q64" s="1"/>
      <c r="R64" s="1"/>
      <c r="S64" s="1"/>
    </row>
    <row r="65" spans="1:19" s="46" customFormat="1">
      <c r="A65" s="1"/>
      <c r="B65" s="1"/>
      <c r="C65" s="1"/>
      <c r="D65" s="44"/>
      <c r="E65" s="44"/>
      <c r="F65" s="3"/>
      <c r="I65" s="1"/>
      <c r="L65" s="44"/>
      <c r="N65" s="49"/>
      <c r="O65" s="51"/>
      <c r="P65" s="1"/>
      <c r="Q65" s="1"/>
      <c r="R65" s="1"/>
      <c r="S65" s="1"/>
    </row>
    <row r="66" spans="1:19"/>
    <row r="67" spans="1:19"/>
    <row r="68" spans="1:19"/>
    <row r="69" spans="1:19"/>
    <row r="70" spans="1:19"/>
    <row r="71" spans="1:19"/>
    <row r="72" spans="1:19"/>
    <row r="73" spans="1:19"/>
    <row r="74" spans="1:19"/>
    <row r="75" spans="1:19"/>
    <row r="76" spans="1:19"/>
    <row r="77" spans="1:19"/>
    <row r="78" spans="1:19"/>
    <row r="79" spans="1:19"/>
    <row r="80" spans="1:19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</sheetData>
  <mergeCells count="1">
    <mergeCell ref="A1:O1"/>
  </mergeCells>
  <conditionalFormatting sqref="C3:C43">
    <cfRule type="duplicateValues" dxfId="25" priority="17"/>
  </conditionalFormatting>
  <conditionalFormatting sqref="D22">
    <cfRule type="duplicateValues" dxfId="24" priority="2"/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ACF7D-8675-4E8A-A805-43A0938249F2}">
  <sheetPr>
    <pageSetUpPr fitToPage="1"/>
  </sheetPr>
  <dimension ref="A1:S128"/>
  <sheetViews>
    <sheetView zoomScale="60" zoomScaleNormal="60" workbookViewId="0">
      <selection activeCell="C9" sqref="C9"/>
    </sheetView>
  </sheetViews>
  <sheetFormatPr defaultColWidth="0" defaultRowHeight="11.4" zeroHeight="1"/>
  <cols>
    <col min="1" max="2" width="4.75" style="1" customWidth="1"/>
    <col min="3" max="3" width="30.75" style="1" customWidth="1"/>
    <col min="4" max="5" width="20.75" style="44" customWidth="1"/>
    <col min="6" max="6" width="20.75" style="1" customWidth="1"/>
    <col min="7" max="8" width="20.75" style="46" customWidth="1"/>
    <col min="9" max="9" width="20.75" style="1" customWidth="1"/>
    <col min="10" max="11" width="20.75" style="46" customWidth="1"/>
    <col min="12" max="12" width="20.75" style="44" customWidth="1"/>
    <col min="13" max="13" width="20.75" style="46" customWidth="1"/>
    <col min="14" max="14" width="20.75" style="49" customWidth="1"/>
    <col min="15" max="15" width="30.75" style="51" customWidth="1"/>
    <col min="16" max="16384" width="5.375" style="1" hidden="1"/>
  </cols>
  <sheetData>
    <row r="1" spans="1:18" s="4" customFormat="1" ht="40.5" customHeight="1" thickBot="1">
      <c r="A1" s="174" t="s">
        <v>119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2" spans="1:18" s="5" customFormat="1" ht="63.6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45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24" customFormat="1" ht="24.9" customHeight="1">
      <c r="A3" s="17">
        <v>1</v>
      </c>
      <c r="B3" s="22">
        <v>1</v>
      </c>
      <c r="C3" s="53" t="s">
        <v>95</v>
      </c>
      <c r="D3" s="19">
        <v>127721.63</v>
      </c>
      <c r="E3" s="19">
        <v>174119.45</v>
      </c>
      <c r="F3" s="20">
        <f>(D3-E3)/E3</f>
        <v>-0.26647120697888721</v>
      </c>
      <c r="G3" s="21">
        <v>14471</v>
      </c>
      <c r="H3" s="21">
        <v>260</v>
      </c>
      <c r="I3" s="22">
        <f>G3/H3</f>
        <v>55.657692307692308</v>
      </c>
      <c r="J3" s="21">
        <v>18</v>
      </c>
      <c r="K3" s="21">
        <v>3</v>
      </c>
      <c r="L3" s="19">
        <v>563352.25</v>
      </c>
      <c r="M3" s="21">
        <v>68576</v>
      </c>
      <c r="N3" s="23">
        <v>46045</v>
      </c>
      <c r="O3" s="29" t="s">
        <v>44</v>
      </c>
      <c r="R3" s="17"/>
    </row>
    <row r="4" spans="1:18" s="24" customFormat="1" ht="24.9" customHeight="1">
      <c r="A4" s="17">
        <v>2</v>
      </c>
      <c r="B4" s="22">
        <v>2</v>
      </c>
      <c r="C4" s="53" t="s">
        <v>104</v>
      </c>
      <c r="D4" s="19">
        <v>72211.570000000007</v>
      </c>
      <c r="E4" s="19">
        <v>65290.186199999996</v>
      </c>
      <c r="F4" s="20">
        <f>(D4-E4)/E4</f>
        <v>0.10600955829407653</v>
      </c>
      <c r="G4" s="21">
        <v>8836</v>
      </c>
      <c r="H4" s="20" t="s">
        <v>53</v>
      </c>
      <c r="I4" s="20" t="s">
        <v>53</v>
      </c>
      <c r="J4" s="21">
        <v>23</v>
      </c>
      <c r="K4" s="21">
        <v>2</v>
      </c>
      <c r="L4" s="19">
        <v>141715.36619999999</v>
      </c>
      <c r="M4" s="21">
        <v>18718</v>
      </c>
      <c r="N4" s="23">
        <v>46052</v>
      </c>
      <c r="O4" s="29" t="s">
        <v>43</v>
      </c>
      <c r="R4" s="17"/>
    </row>
    <row r="5" spans="1:18" s="24" customFormat="1" ht="24.9" customHeight="1">
      <c r="A5" s="17">
        <v>5</v>
      </c>
      <c r="B5" s="22">
        <v>4</v>
      </c>
      <c r="C5" s="53" t="s">
        <v>71</v>
      </c>
      <c r="D5" s="27">
        <v>57845</v>
      </c>
      <c r="E5" s="19">
        <v>47969</v>
      </c>
      <c r="F5" s="20">
        <f>(D5-E5)/E5</f>
        <v>0.20588296608226145</v>
      </c>
      <c r="G5" s="28">
        <v>7515</v>
      </c>
      <c r="H5" s="22">
        <v>40</v>
      </c>
      <c r="I5" s="22">
        <v>104.77500000000001</v>
      </c>
      <c r="J5" s="22">
        <v>22</v>
      </c>
      <c r="K5" s="21">
        <v>5</v>
      </c>
      <c r="L5" s="27">
        <v>802458</v>
      </c>
      <c r="M5" s="28">
        <v>106494</v>
      </c>
      <c r="N5" s="23">
        <v>46031</v>
      </c>
      <c r="O5" s="29" t="s">
        <v>72</v>
      </c>
      <c r="R5" s="17"/>
    </row>
    <row r="6" spans="1:18" s="24" customFormat="1" ht="24.9" customHeight="1">
      <c r="A6" s="17">
        <v>3</v>
      </c>
      <c r="B6" s="22">
        <v>5</v>
      </c>
      <c r="C6" s="53" t="s">
        <v>94</v>
      </c>
      <c r="D6" s="19">
        <v>37876.379999999997</v>
      </c>
      <c r="E6" s="19">
        <v>37809.56</v>
      </c>
      <c r="F6" s="20">
        <f>(D6-E6)/E6</f>
        <v>1.7672779053763046E-3</v>
      </c>
      <c r="G6" s="21">
        <v>6650</v>
      </c>
      <c r="H6" s="21">
        <v>226</v>
      </c>
      <c r="I6" s="22">
        <f t="shared" ref="I6:I16" si="0">G6/H6</f>
        <v>29.424778761061948</v>
      </c>
      <c r="J6" s="21">
        <v>20</v>
      </c>
      <c r="K6" s="21">
        <v>4</v>
      </c>
      <c r="L6" s="19">
        <v>217736.94</v>
      </c>
      <c r="M6" s="21">
        <v>38390</v>
      </c>
      <c r="N6" s="23">
        <v>46038</v>
      </c>
      <c r="O6" s="29" t="s">
        <v>44</v>
      </c>
      <c r="R6" s="17"/>
    </row>
    <row r="7" spans="1:18" s="24" customFormat="1" ht="24.9" customHeight="1">
      <c r="A7" s="17">
        <v>4</v>
      </c>
      <c r="B7" s="22">
        <v>3</v>
      </c>
      <c r="C7" s="18" t="s">
        <v>16</v>
      </c>
      <c r="D7" s="19">
        <v>36016.65</v>
      </c>
      <c r="E7" s="19">
        <v>52336.25</v>
      </c>
      <c r="F7" s="20">
        <f>(D7-E7)/E7</f>
        <v>-0.31182211182497788</v>
      </c>
      <c r="G7" s="21">
        <v>3795</v>
      </c>
      <c r="H7" s="21">
        <v>100</v>
      </c>
      <c r="I7" s="22">
        <f t="shared" si="0"/>
        <v>37.950000000000003</v>
      </c>
      <c r="J7" s="21">
        <v>11</v>
      </c>
      <c r="K7" s="21">
        <v>8</v>
      </c>
      <c r="L7" s="19">
        <v>1970910.18</v>
      </c>
      <c r="M7" s="21">
        <v>216598</v>
      </c>
      <c r="N7" s="23">
        <v>46010</v>
      </c>
      <c r="O7" s="29" t="s">
        <v>40</v>
      </c>
      <c r="R7" s="17"/>
    </row>
    <row r="8" spans="1:18" s="24" customFormat="1" ht="25.2">
      <c r="A8" s="17">
        <v>6</v>
      </c>
      <c r="B8" s="22" t="s">
        <v>57</v>
      </c>
      <c r="C8" s="53" t="s">
        <v>125</v>
      </c>
      <c r="D8" s="19">
        <v>26998.82</v>
      </c>
      <c r="E8" s="19" t="s">
        <v>53</v>
      </c>
      <c r="F8" s="20" t="s">
        <v>53</v>
      </c>
      <c r="G8" s="21">
        <v>2691</v>
      </c>
      <c r="H8" s="21">
        <v>16</v>
      </c>
      <c r="I8" s="22">
        <f t="shared" si="0"/>
        <v>168.1875</v>
      </c>
      <c r="J8" s="21">
        <v>12</v>
      </c>
      <c r="K8" s="21">
        <v>0</v>
      </c>
      <c r="L8" s="19">
        <v>26998.82</v>
      </c>
      <c r="M8" s="21">
        <v>2691</v>
      </c>
      <c r="N8" s="23" t="s">
        <v>48</v>
      </c>
      <c r="O8" s="29" t="s">
        <v>60</v>
      </c>
      <c r="R8" s="17"/>
    </row>
    <row r="9" spans="1:18" s="24" customFormat="1" ht="24.75" customHeight="1">
      <c r="A9" s="17">
        <v>7</v>
      </c>
      <c r="B9" s="22">
        <v>6</v>
      </c>
      <c r="C9" s="53" t="s">
        <v>98</v>
      </c>
      <c r="D9" s="19">
        <v>24821.02</v>
      </c>
      <c r="E9" s="19">
        <v>37345.86</v>
      </c>
      <c r="F9" s="20">
        <f>(D9-E9)/E9</f>
        <v>-0.33537425567385515</v>
      </c>
      <c r="G9" s="21">
        <v>3265</v>
      </c>
      <c r="H9" s="21">
        <v>104</v>
      </c>
      <c r="I9" s="22">
        <f t="shared" si="0"/>
        <v>31.39423076923077</v>
      </c>
      <c r="J9" s="21">
        <v>12</v>
      </c>
      <c r="K9" s="21">
        <v>3</v>
      </c>
      <c r="L9" s="19">
        <v>124496.73</v>
      </c>
      <c r="M9" s="21">
        <v>17439</v>
      </c>
      <c r="N9" s="23">
        <v>46045</v>
      </c>
      <c r="O9" s="29" t="s">
        <v>88</v>
      </c>
      <c r="R9" s="17"/>
    </row>
    <row r="10" spans="1:18" s="24" customFormat="1" ht="24.9" customHeight="1">
      <c r="A10" s="17">
        <v>8</v>
      </c>
      <c r="B10" s="22">
        <v>7</v>
      </c>
      <c r="C10" s="18" t="s">
        <v>17</v>
      </c>
      <c r="D10" s="19">
        <v>24418.04</v>
      </c>
      <c r="E10" s="19">
        <v>26306.33</v>
      </c>
      <c r="F10" s="20">
        <f>(D10-E10)/E10</f>
        <v>-7.1780822334396352E-2</v>
      </c>
      <c r="G10" s="21">
        <v>3925</v>
      </c>
      <c r="H10" s="21">
        <v>121</v>
      </c>
      <c r="I10" s="22">
        <f t="shared" si="0"/>
        <v>32.438016528925623</v>
      </c>
      <c r="J10" s="21">
        <v>13</v>
      </c>
      <c r="K10" s="21">
        <v>11</v>
      </c>
      <c r="L10" s="19">
        <v>1194759.8700000001</v>
      </c>
      <c r="M10" s="21">
        <v>189912</v>
      </c>
      <c r="N10" s="23">
        <v>45989</v>
      </c>
      <c r="O10" s="29" t="s">
        <v>40</v>
      </c>
      <c r="R10" s="17"/>
    </row>
    <row r="11" spans="1:18" s="24" customFormat="1" ht="24.9" customHeight="1">
      <c r="A11" s="17">
        <v>9</v>
      </c>
      <c r="B11" s="22">
        <v>9</v>
      </c>
      <c r="C11" s="53" t="s">
        <v>78</v>
      </c>
      <c r="D11" s="27">
        <v>21470.560000000001</v>
      </c>
      <c r="E11" s="19">
        <v>21630.19</v>
      </c>
      <c r="F11" s="20">
        <f>(D11-E11)/E11</f>
        <v>-7.3799629129470152E-3</v>
      </c>
      <c r="G11" s="28">
        <v>2905</v>
      </c>
      <c r="H11" s="28">
        <v>87</v>
      </c>
      <c r="I11" s="22">
        <f t="shared" si="0"/>
        <v>33.390804597701148</v>
      </c>
      <c r="J11" s="21">
        <v>15</v>
      </c>
      <c r="K11" s="21">
        <v>4</v>
      </c>
      <c r="L11" s="27">
        <v>116646.91</v>
      </c>
      <c r="M11" s="28">
        <v>16095</v>
      </c>
      <c r="N11" s="23">
        <v>46038</v>
      </c>
      <c r="O11" s="29" t="s">
        <v>47</v>
      </c>
      <c r="R11" s="17"/>
    </row>
    <row r="12" spans="1:18" s="24" customFormat="1" ht="24.9" customHeight="1">
      <c r="A12" s="17">
        <v>10</v>
      </c>
      <c r="B12" s="22" t="s">
        <v>51</v>
      </c>
      <c r="C12" s="53" t="s">
        <v>121</v>
      </c>
      <c r="D12" s="19">
        <v>20024.04</v>
      </c>
      <c r="E12" s="19" t="s">
        <v>53</v>
      </c>
      <c r="F12" s="20" t="s">
        <v>53</v>
      </c>
      <c r="G12" s="21">
        <v>3461</v>
      </c>
      <c r="H12" s="21">
        <v>168</v>
      </c>
      <c r="I12" s="22">
        <f t="shared" si="0"/>
        <v>20.601190476190474</v>
      </c>
      <c r="J12" s="21">
        <v>19</v>
      </c>
      <c r="K12" s="21">
        <v>1</v>
      </c>
      <c r="L12" s="19">
        <v>20024.04</v>
      </c>
      <c r="M12" s="21">
        <v>3461</v>
      </c>
      <c r="N12" s="23">
        <v>46059</v>
      </c>
      <c r="O12" s="29" t="s">
        <v>44</v>
      </c>
      <c r="R12" s="17"/>
    </row>
    <row r="13" spans="1:18" s="24" customFormat="1" ht="24.6" customHeight="1">
      <c r="A13" s="17">
        <v>11</v>
      </c>
      <c r="B13" s="22" t="s">
        <v>51</v>
      </c>
      <c r="C13" s="53" t="s">
        <v>123</v>
      </c>
      <c r="D13" s="19">
        <v>16314.08</v>
      </c>
      <c r="E13" s="19" t="s">
        <v>53</v>
      </c>
      <c r="F13" s="20" t="s">
        <v>53</v>
      </c>
      <c r="G13" s="21">
        <v>3024</v>
      </c>
      <c r="H13" s="21">
        <v>111</v>
      </c>
      <c r="I13" s="22">
        <f t="shared" si="0"/>
        <v>27.243243243243242</v>
      </c>
      <c r="J13" s="21">
        <v>15</v>
      </c>
      <c r="K13" s="21">
        <v>1</v>
      </c>
      <c r="L13" s="19">
        <v>16314.08</v>
      </c>
      <c r="M13" s="21">
        <v>3024</v>
      </c>
      <c r="N13" s="23">
        <v>46059</v>
      </c>
      <c r="O13" s="29" t="s">
        <v>124</v>
      </c>
      <c r="R13" s="17"/>
    </row>
    <row r="14" spans="1:18" s="52" customFormat="1" ht="24.9" customHeight="1">
      <c r="A14" s="17">
        <v>12</v>
      </c>
      <c r="B14" s="22">
        <v>8</v>
      </c>
      <c r="C14" s="53" t="s">
        <v>102</v>
      </c>
      <c r="D14" s="19">
        <v>12437.12</v>
      </c>
      <c r="E14" s="19">
        <v>21883.32</v>
      </c>
      <c r="F14" s="20">
        <f>(D14-E14)/E14</f>
        <v>-0.43166210611552541</v>
      </c>
      <c r="G14" s="21">
        <v>1494</v>
      </c>
      <c r="H14" s="21">
        <v>63</v>
      </c>
      <c r="I14" s="22">
        <f t="shared" si="0"/>
        <v>23.714285714285715</v>
      </c>
      <c r="J14" s="21">
        <v>8</v>
      </c>
      <c r="K14" s="21">
        <v>2</v>
      </c>
      <c r="L14" s="19">
        <v>35404.910000000003</v>
      </c>
      <c r="M14" s="21">
        <v>4549</v>
      </c>
      <c r="N14" s="23">
        <v>46052</v>
      </c>
      <c r="O14" s="29" t="s">
        <v>44</v>
      </c>
      <c r="R14" s="6"/>
    </row>
    <row r="15" spans="1:18" s="24" customFormat="1" ht="24.9" customHeight="1">
      <c r="A15" s="17">
        <v>13</v>
      </c>
      <c r="B15" s="22" t="s">
        <v>51</v>
      </c>
      <c r="C15" s="53" t="s">
        <v>122</v>
      </c>
      <c r="D15" s="19">
        <v>9762.64</v>
      </c>
      <c r="E15" s="19" t="s">
        <v>53</v>
      </c>
      <c r="F15" s="20" t="s">
        <v>53</v>
      </c>
      <c r="G15" s="21">
        <v>1406</v>
      </c>
      <c r="H15" s="21">
        <v>34</v>
      </c>
      <c r="I15" s="22">
        <f t="shared" si="0"/>
        <v>41.352941176470587</v>
      </c>
      <c r="J15" s="21">
        <v>11</v>
      </c>
      <c r="K15" s="21">
        <v>1</v>
      </c>
      <c r="L15" s="19">
        <v>9762.64</v>
      </c>
      <c r="M15" s="21">
        <v>1406</v>
      </c>
      <c r="N15" s="23">
        <v>46059</v>
      </c>
      <c r="O15" s="29" t="s">
        <v>54</v>
      </c>
      <c r="R15" s="17"/>
    </row>
    <row r="16" spans="1:18" s="24" customFormat="1" ht="24.9" customHeight="1">
      <c r="A16" s="17">
        <v>14</v>
      </c>
      <c r="B16" s="22">
        <v>13</v>
      </c>
      <c r="C16" s="53" t="s">
        <v>18</v>
      </c>
      <c r="D16" s="27">
        <v>8834.9</v>
      </c>
      <c r="E16" s="19">
        <v>9842.9599999999991</v>
      </c>
      <c r="F16" s="20">
        <f>(D16-E16)/E16</f>
        <v>-0.10241431439323126</v>
      </c>
      <c r="G16" s="28">
        <v>1427</v>
      </c>
      <c r="H16" s="21">
        <v>65</v>
      </c>
      <c r="I16" s="22">
        <f t="shared" si="0"/>
        <v>21.953846153846154</v>
      </c>
      <c r="J16" s="21">
        <v>8</v>
      </c>
      <c r="K16" s="21">
        <v>7</v>
      </c>
      <c r="L16" s="27">
        <v>302426.61</v>
      </c>
      <c r="M16" s="28">
        <v>49815</v>
      </c>
      <c r="N16" s="23">
        <v>46017</v>
      </c>
      <c r="O16" s="29" t="s">
        <v>308</v>
      </c>
      <c r="R16" s="17"/>
    </row>
    <row r="17" spans="1:19" s="24" customFormat="1" ht="24.9" customHeight="1">
      <c r="A17" s="17">
        <v>15</v>
      </c>
      <c r="B17" s="11">
        <v>12</v>
      </c>
      <c r="C17" s="13" t="s">
        <v>113</v>
      </c>
      <c r="D17" s="8">
        <v>7579</v>
      </c>
      <c r="E17" s="8">
        <v>11428</v>
      </c>
      <c r="F17" s="9">
        <f>(D17-E17)/E17</f>
        <v>-0.33680434021701083</v>
      </c>
      <c r="G17" s="10">
        <v>1417</v>
      </c>
      <c r="H17" s="9" t="s">
        <v>53</v>
      </c>
      <c r="I17" s="9" t="s">
        <v>53</v>
      </c>
      <c r="J17" s="10">
        <v>13</v>
      </c>
      <c r="K17" s="10">
        <v>2</v>
      </c>
      <c r="L17" s="8">
        <v>19007</v>
      </c>
      <c r="M17" s="10">
        <v>3499</v>
      </c>
      <c r="N17" s="12">
        <v>46052</v>
      </c>
      <c r="O17" s="30" t="s">
        <v>46</v>
      </c>
      <c r="R17" s="17"/>
    </row>
    <row r="18" spans="1:19" s="24" customFormat="1" ht="24.9" customHeight="1">
      <c r="A18" s="17">
        <v>16</v>
      </c>
      <c r="B18" s="22">
        <v>10</v>
      </c>
      <c r="C18" s="53" t="s">
        <v>114</v>
      </c>
      <c r="D18" s="19">
        <v>7226.08</v>
      </c>
      <c r="E18" s="19">
        <v>12679.57</v>
      </c>
      <c r="F18" s="20">
        <f>(D18-E18)/E18</f>
        <v>-0.43010054757377419</v>
      </c>
      <c r="G18" s="21">
        <v>922</v>
      </c>
      <c r="H18" s="21">
        <v>45</v>
      </c>
      <c r="I18" s="22">
        <f t="shared" ref="I18:I24" si="1">G18/H18</f>
        <v>20.488888888888887</v>
      </c>
      <c r="J18" s="21">
        <v>7</v>
      </c>
      <c r="K18" s="21">
        <v>2</v>
      </c>
      <c r="L18" s="19">
        <v>19905.650000000001</v>
      </c>
      <c r="M18" s="21">
        <v>2680</v>
      </c>
      <c r="N18" s="23">
        <v>46052</v>
      </c>
      <c r="O18" s="29" t="s">
        <v>49</v>
      </c>
      <c r="R18" s="17"/>
    </row>
    <row r="19" spans="1:19" s="26" customFormat="1" ht="24.75" customHeight="1">
      <c r="A19" s="17">
        <v>17</v>
      </c>
      <c r="B19" s="22" t="s">
        <v>51</v>
      </c>
      <c r="C19" s="53" t="s">
        <v>117</v>
      </c>
      <c r="D19" s="19">
        <v>6181.95</v>
      </c>
      <c r="E19" s="20" t="s">
        <v>53</v>
      </c>
      <c r="F19" s="20" t="s">
        <v>53</v>
      </c>
      <c r="G19" s="21">
        <v>892</v>
      </c>
      <c r="H19" s="21">
        <v>77</v>
      </c>
      <c r="I19" s="22">
        <f t="shared" si="1"/>
        <v>11.584415584415584</v>
      </c>
      <c r="J19" s="21">
        <v>13</v>
      </c>
      <c r="K19" s="21">
        <v>1</v>
      </c>
      <c r="L19" s="19">
        <v>6570.9500000000007</v>
      </c>
      <c r="M19" s="21">
        <v>954</v>
      </c>
      <c r="N19" s="23">
        <v>46059</v>
      </c>
      <c r="O19" s="29" t="s">
        <v>49</v>
      </c>
      <c r="R19" s="17"/>
      <c r="S19" s="24"/>
    </row>
    <row r="20" spans="1:19" s="26" customFormat="1" ht="24.9" customHeight="1">
      <c r="A20" s="17">
        <v>18</v>
      </c>
      <c r="B20" s="22">
        <v>11</v>
      </c>
      <c r="C20" s="53" t="s">
        <v>115</v>
      </c>
      <c r="D20" s="19">
        <v>4339.25</v>
      </c>
      <c r="E20" s="19">
        <v>12137.77</v>
      </c>
      <c r="F20" s="20">
        <f t="shared" ref="F20:F27" si="2">(D20-E20)/E20</f>
        <v>-0.64250022862519229</v>
      </c>
      <c r="G20" s="21">
        <v>638</v>
      </c>
      <c r="H20" s="21">
        <v>31</v>
      </c>
      <c r="I20" s="22">
        <f t="shared" si="1"/>
        <v>20.580645161290324</v>
      </c>
      <c r="J20" s="21">
        <v>5</v>
      </c>
      <c r="K20" s="21">
        <v>2</v>
      </c>
      <c r="L20" s="19">
        <v>16477.02</v>
      </c>
      <c r="M20" s="21">
        <v>2360</v>
      </c>
      <c r="N20" s="23">
        <v>46052</v>
      </c>
      <c r="O20" s="29" t="s">
        <v>40</v>
      </c>
      <c r="R20" s="17"/>
      <c r="S20" s="24"/>
    </row>
    <row r="21" spans="1:19" s="26" customFormat="1" ht="24.75" customHeight="1">
      <c r="A21" s="17">
        <v>19</v>
      </c>
      <c r="B21" s="22">
        <v>14</v>
      </c>
      <c r="C21" s="53" t="s">
        <v>86</v>
      </c>
      <c r="D21" s="27">
        <v>3300.47</v>
      </c>
      <c r="E21" s="19">
        <v>4868.05</v>
      </c>
      <c r="F21" s="20">
        <f t="shared" si="2"/>
        <v>-0.32201394809009776</v>
      </c>
      <c r="G21" s="28">
        <v>579</v>
      </c>
      <c r="H21" s="21">
        <v>18</v>
      </c>
      <c r="I21" s="22">
        <f t="shared" si="1"/>
        <v>32.166666666666664</v>
      </c>
      <c r="J21" s="21">
        <v>6</v>
      </c>
      <c r="K21" s="21">
        <v>4</v>
      </c>
      <c r="L21" s="27">
        <v>32519.01</v>
      </c>
      <c r="M21" s="28">
        <v>5196</v>
      </c>
      <c r="N21" s="23">
        <v>46038</v>
      </c>
      <c r="O21" s="29" t="s">
        <v>215</v>
      </c>
      <c r="R21" s="17"/>
      <c r="S21" s="24"/>
    </row>
    <row r="22" spans="1:19" s="26" customFormat="1" ht="24.75" customHeight="1">
      <c r="A22" s="17">
        <v>20</v>
      </c>
      <c r="B22" s="22">
        <v>18</v>
      </c>
      <c r="C22" s="53" t="s">
        <v>52</v>
      </c>
      <c r="D22" s="19">
        <v>1210.2</v>
      </c>
      <c r="E22" s="19">
        <v>2069.11</v>
      </c>
      <c r="F22" s="20">
        <f t="shared" si="2"/>
        <v>-0.41511084475934101</v>
      </c>
      <c r="G22" s="21">
        <v>178</v>
      </c>
      <c r="H22" s="21">
        <v>7</v>
      </c>
      <c r="I22" s="22">
        <f t="shared" si="1"/>
        <v>25.428571428571427</v>
      </c>
      <c r="J22" s="21">
        <v>2</v>
      </c>
      <c r="K22" s="21">
        <v>6</v>
      </c>
      <c r="L22" s="19">
        <v>47440.71</v>
      </c>
      <c r="M22" s="21">
        <v>7022</v>
      </c>
      <c r="N22" s="23">
        <v>46024</v>
      </c>
      <c r="O22" s="29" t="s">
        <v>54</v>
      </c>
    </row>
    <row r="23" spans="1:19" ht="24.75" customHeight="1">
      <c r="A23" s="17">
        <v>21</v>
      </c>
      <c r="B23" s="22">
        <v>15</v>
      </c>
      <c r="C23" s="53" t="s">
        <v>56</v>
      </c>
      <c r="D23" s="19">
        <v>979.6</v>
      </c>
      <c r="E23" s="19">
        <v>4346.43</v>
      </c>
      <c r="F23" s="20">
        <f t="shared" si="2"/>
        <v>-0.77461963036330972</v>
      </c>
      <c r="G23" s="21">
        <v>139</v>
      </c>
      <c r="H23" s="21">
        <v>6</v>
      </c>
      <c r="I23" s="22">
        <f t="shared" si="1"/>
        <v>23.166666666666668</v>
      </c>
      <c r="J23" s="21">
        <v>1</v>
      </c>
      <c r="K23" s="21">
        <v>5</v>
      </c>
      <c r="L23" s="19">
        <v>103380.92</v>
      </c>
      <c r="M23" s="21">
        <v>13970</v>
      </c>
      <c r="N23" s="23">
        <v>46031</v>
      </c>
      <c r="O23" s="29" t="s">
        <v>44</v>
      </c>
    </row>
    <row r="24" spans="1:19" ht="24.75" customHeight="1">
      <c r="A24" s="17">
        <v>22</v>
      </c>
      <c r="B24" s="22">
        <v>16</v>
      </c>
      <c r="C24" s="53" t="s">
        <v>58</v>
      </c>
      <c r="D24" s="27">
        <v>881.92</v>
      </c>
      <c r="E24" s="19">
        <v>3103.32</v>
      </c>
      <c r="F24" s="20">
        <f t="shared" si="2"/>
        <v>-0.71581403142441002</v>
      </c>
      <c r="G24" s="28">
        <v>165</v>
      </c>
      <c r="H24" s="21">
        <v>13</v>
      </c>
      <c r="I24" s="22">
        <f t="shared" si="1"/>
        <v>12.692307692307692</v>
      </c>
      <c r="J24" s="21">
        <v>4</v>
      </c>
      <c r="K24" s="21">
        <v>5</v>
      </c>
      <c r="L24" s="27">
        <v>37767.949999999997</v>
      </c>
      <c r="M24" s="28">
        <v>6504</v>
      </c>
      <c r="N24" s="23">
        <v>46031</v>
      </c>
      <c r="O24" s="29" t="s">
        <v>44</v>
      </c>
    </row>
    <row r="25" spans="1:19" ht="24.6" customHeight="1">
      <c r="A25" s="17">
        <v>23</v>
      </c>
      <c r="B25" s="22">
        <v>19</v>
      </c>
      <c r="C25" s="18" t="s">
        <v>22</v>
      </c>
      <c r="D25" s="19">
        <v>857.24</v>
      </c>
      <c r="E25" s="19">
        <v>1482.5</v>
      </c>
      <c r="F25" s="20">
        <f t="shared" si="2"/>
        <v>-0.42176053962900506</v>
      </c>
      <c r="G25" s="21">
        <v>154</v>
      </c>
      <c r="H25" s="22" t="s">
        <v>53</v>
      </c>
      <c r="I25" s="22" t="s">
        <v>53</v>
      </c>
      <c r="J25" s="22">
        <v>4</v>
      </c>
      <c r="K25" s="21">
        <v>8</v>
      </c>
      <c r="L25" s="19">
        <v>127075.04</v>
      </c>
      <c r="M25" s="21">
        <v>20293</v>
      </c>
      <c r="N25" s="23">
        <v>46010</v>
      </c>
      <c r="O25" s="29" t="s">
        <v>43</v>
      </c>
    </row>
    <row r="26" spans="1:19" s="26" customFormat="1" ht="24.75" customHeight="1">
      <c r="A26" s="17">
        <v>24</v>
      </c>
      <c r="B26" s="22">
        <v>17</v>
      </c>
      <c r="C26" s="53" t="s">
        <v>80</v>
      </c>
      <c r="D26" s="19">
        <v>528.5</v>
      </c>
      <c r="E26" s="19">
        <v>2090.9499999999998</v>
      </c>
      <c r="F26" s="20">
        <f t="shared" si="2"/>
        <v>-0.74724407565938922</v>
      </c>
      <c r="G26" s="21">
        <v>65</v>
      </c>
      <c r="H26" s="21">
        <v>5</v>
      </c>
      <c r="I26" s="22">
        <f>G26/H26</f>
        <v>13</v>
      </c>
      <c r="J26" s="21">
        <v>1</v>
      </c>
      <c r="K26" s="21">
        <v>4</v>
      </c>
      <c r="L26" s="19">
        <v>54722.84</v>
      </c>
      <c r="M26" s="21">
        <v>7642</v>
      </c>
      <c r="N26" s="23">
        <v>46038</v>
      </c>
      <c r="O26" s="29" t="s">
        <v>41</v>
      </c>
    </row>
    <row r="27" spans="1:19" ht="24.75" customHeight="1">
      <c r="A27" s="17">
        <v>25</v>
      </c>
      <c r="B27" s="11">
        <v>23</v>
      </c>
      <c r="C27" s="7" t="s">
        <v>29</v>
      </c>
      <c r="D27" s="8">
        <v>160</v>
      </c>
      <c r="E27" s="8">
        <v>414.3</v>
      </c>
      <c r="F27" s="9">
        <f t="shared" si="2"/>
        <v>-0.61380642046825973</v>
      </c>
      <c r="G27" s="10">
        <v>32</v>
      </c>
      <c r="H27" s="10">
        <v>2</v>
      </c>
      <c r="I27" s="11">
        <v>16</v>
      </c>
      <c r="J27" s="10">
        <v>1</v>
      </c>
      <c r="K27" s="10">
        <v>6</v>
      </c>
      <c r="L27" s="19">
        <v>31021.129999999997</v>
      </c>
      <c r="M27" s="21">
        <v>5447</v>
      </c>
      <c r="N27" s="12">
        <v>46024</v>
      </c>
      <c r="O27" s="30" t="s">
        <v>49</v>
      </c>
    </row>
    <row r="28" spans="1:19" s="26" customFormat="1" ht="24.6" customHeight="1">
      <c r="A28" s="17">
        <v>26</v>
      </c>
      <c r="B28" s="22" t="s">
        <v>57</v>
      </c>
      <c r="C28" s="53" t="s">
        <v>126</v>
      </c>
      <c r="D28" s="19">
        <v>120.9</v>
      </c>
      <c r="E28" s="19" t="s">
        <v>53</v>
      </c>
      <c r="F28" s="20" t="s">
        <v>53</v>
      </c>
      <c r="G28" s="21">
        <v>19</v>
      </c>
      <c r="H28" s="21">
        <v>1</v>
      </c>
      <c r="I28" s="22">
        <f>G28/H28</f>
        <v>19</v>
      </c>
      <c r="J28" s="21">
        <v>1</v>
      </c>
      <c r="K28" s="21">
        <v>0</v>
      </c>
      <c r="L28" s="19">
        <v>120.9</v>
      </c>
      <c r="M28" s="21">
        <v>19</v>
      </c>
      <c r="N28" s="23" t="s">
        <v>48</v>
      </c>
      <c r="O28" s="29" t="s">
        <v>41</v>
      </c>
    </row>
    <row r="29" spans="1:19" s="26" customFormat="1" ht="24.9" customHeight="1">
      <c r="A29" s="17">
        <v>27</v>
      </c>
      <c r="B29" s="22">
        <v>27</v>
      </c>
      <c r="C29" s="53" t="s">
        <v>118</v>
      </c>
      <c r="D29" s="19">
        <v>103.5</v>
      </c>
      <c r="E29" s="19">
        <v>248.7</v>
      </c>
      <c r="F29" s="20">
        <f>(D29-E29)/E29</f>
        <v>-0.58383594692400476</v>
      </c>
      <c r="G29" s="21">
        <v>18</v>
      </c>
      <c r="H29" s="21">
        <v>1</v>
      </c>
      <c r="I29" s="22">
        <f>G29/H29</f>
        <v>18</v>
      </c>
      <c r="J29" s="21">
        <v>1</v>
      </c>
      <c r="K29" s="20" t="s">
        <v>53</v>
      </c>
      <c r="L29" s="19">
        <v>83004.429999999993</v>
      </c>
      <c r="M29" s="21">
        <v>12080</v>
      </c>
      <c r="N29" s="23">
        <v>45765</v>
      </c>
      <c r="O29" s="29" t="s">
        <v>60</v>
      </c>
    </row>
    <row r="30" spans="1:19" ht="24.9" customHeight="1">
      <c r="A30" s="17">
        <v>28</v>
      </c>
      <c r="B30" s="22" t="s">
        <v>57</v>
      </c>
      <c r="C30" s="53" t="s">
        <v>127</v>
      </c>
      <c r="D30" s="19">
        <v>72</v>
      </c>
      <c r="E30" s="19" t="s">
        <v>53</v>
      </c>
      <c r="F30" s="20" t="s">
        <v>53</v>
      </c>
      <c r="G30" s="21">
        <v>8</v>
      </c>
      <c r="H30" s="21">
        <v>1</v>
      </c>
      <c r="I30" s="22">
        <f>G30/H30</f>
        <v>8</v>
      </c>
      <c r="J30" s="21">
        <v>1</v>
      </c>
      <c r="K30" s="21">
        <v>0</v>
      </c>
      <c r="L30" s="19">
        <v>72</v>
      </c>
      <c r="M30" s="21">
        <v>8</v>
      </c>
      <c r="N30" s="23" t="s">
        <v>48</v>
      </c>
      <c r="O30" s="29" t="s">
        <v>44</v>
      </c>
    </row>
    <row r="31" spans="1:19" ht="24.9" customHeight="1">
      <c r="A31" s="17">
        <v>29</v>
      </c>
      <c r="B31" s="22">
        <v>26</v>
      </c>
      <c r="C31" s="53" t="s">
        <v>34</v>
      </c>
      <c r="D31" s="19">
        <v>50.1</v>
      </c>
      <c r="E31" s="19">
        <v>278</v>
      </c>
      <c r="F31" s="20">
        <f>(D31-E31)/E31</f>
        <v>-0.81978417266187054</v>
      </c>
      <c r="G31" s="21">
        <v>10</v>
      </c>
      <c r="H31" s="21">
        <v>1</v>
      </c>
      <c r="I31" s="22">
        <f>G31/H31</f>
        <v>10</v>
      </c>
      <c r="J31" s="21">
        <v>1</v>
      </c>
      <c r="K31" s="21">
        <v>6</v>
      </c>
      <c r="L31" s="19">
        <v>18634.75</v>
      </c>
      <c r="M31" s="21">
        <v>2760</v>
      </c>
      <c r="N31" s="23">
        <v>46024</v>
      </c>
      <c r="O31" s="29" t="s">
        <v>40</v>
      </c>
    </row>
    <row r="32" spans="1:19" s="26" customFormat="1" ht="24.9" customHeight="1">
      <c r="A32" s="17">
        <v>30</v>
      </c>
      <c r="B32" s="19" t="s">
        <v>53</v>
      </c>
      <c r="C32" s="53" t="s">
        <v>61</v>
      </c>
      <c r="D32" s="19">
        <v>39</v>
      </c>
      <c r="E32" s="19" t="s">
        <v>53</v>
      </c>
      <c r="F32" s="20" t="s">
        <v>53</v>
      </c>
      <c r="G32" s="21">
        <v>8</v>
      </c>
      <c r="H32" s="21">
        <v>1</v>
      </c>
      <c r="I32" s="22">
        <f>G32/H32</f>
        <v>8</v>
      </c>
      <c r="J32" s="21">
        <v>1</v>
      </c>
      <c r="K32" s="21" t="s">
        <v>53</v>
      </c>
      <c r="L32" s="19">
        <v>295084.76</v>
      </c>
      <c r="M32" s="21">
        <v>55194</v>
      </c>
      <c r="N32" s="23">
        <v>45562</v>
      </c>
      <c r="O32" s="29" t="s">
        <v>44</v>
      </c>
    </row>
    <row r="33" spans="1:19" s="26" customFormat="1" ht="24.9" customHeight="1">
      <c r="A33" s="17">
        <v>31</v>
      </c>
      <c r="B33" s="11">
        <v>22</v>
      </c>
      <c r="C33" s="13" t="s">
        <v>116</v>
      </c>
      <c r="D33" s="8">
        <v>16</v>
      </c>
      <c r="E33" s="8">
        <v>782</v>
      </c>
      <c r="F33" s="9">
        <f>(D33-E33)/E33</f>
        <v>-0.979539641943734</v>
      </c>
      <c r="G33" s="10">
        <v>4</v>
      </c>
      <c r="H33" s="9" t="s">
        <v>53</v>
      </c>
      <c r="I33" s="9" t="s">
        <v>53</v>
      </c>
      <c r="J33" s="10">
        <v>2</v>
      </c>
      <c r="K33" s="10">
        <v>2</v>
      </c>
      <c r="L33" s="8">
        <v>798</v>
      </c>
      <c r="M33" s="10">
        <v>150</v>
      </c>
      <c r="N33" s="12">
        <v>46052</v>
      </c>
      <c r="O33" s="30" t="s">
        <v>46</v>
      </c>
    </row>
    <row r="34" spans="1:19" s="26" customFormat="1" ht="24.9" customHeight="1">
      <c r="A34" s="17">
        <v>32</v>
      </c>
      <c r="B34" s="19" t="s">
        <v>53</v>
      </c>
      <c r="C34" s="53" t="s">
        <v>64</v>
      </c>
      <c r="D34" s="19">
        <v>12.6</v>
      </c>
      <c r="E34" s="19" t="s">
        <v>53</v>
      </c>
      <c r="F34" s="20" t="s">
        <v>53</v>
      </c>
      <c r="G34" s="21">
        <v>3</v>
      </c>
      <c r="H34" s="21">
        <v>1</v>
      </c>
      <c r="I34" s="22">
        <f>G34/H34</f>
        <v>3</v>
      </c>
      <c r="J34" s="21">
        <v>1</v>
      </c>
      <c r="K34" s="21" t="s">
        <v>53</v>
      </c>
      <c r="L34" s="19">
        <v>35026</v>
      </c>
      <c r="M34" s="21">
        <v>6972</v>
      </c>
      <c r="N34" s="23">
        <v>45667</v>
      </c>
      <c r="O34" s="29" t="s">
        <v>44</v>
      </c>
    </row>
    <row r="35" spans="1:19" ht="24.9" customHeight="1">
      <c r="A35" s="33"/>
      <c r="B35" s="34"/>
      <c r="C35" s="35" t="s">
        <v>128</v>
      </c>
      <c r="D35" s="36">
        <f>SUBTOTAL(109,Table1324567[Pajamos 
(GBO)])</f>
        <v>530410.76</v>
      </c>
      <c r="E35" s="37" t="s">
        <v>120</v>
      </c>
      <c r="F35" s="38">
        <f>(D35-E35)/E35</f>
        <v>-4.2654162222065778E-2</v>
      </c>
      <c r="G35" s="39">
        <f>SUBTOTAL(109,Table1324567[Žiūrovų sk. 
(ADM)])</f>
        <v>70116</v>
      </c>
      <c r="H35" s="40"/>
      <c r="I35" s="41"/>
      <c r="J35" s="40"/>
      <c r="K35" s="40"/>
      <c r="L35" s="47"/>
      <c r="M35" s="40"/>
      <c r="N35" s="42"/>
      <c r="O35" s="50" t="s">
        <v>15</v>
      </c>
    </row>
    <row r="36" spans="1:19">
      <c r="F36" s="3"/>
      <c r="L36" s="2"/>
    </row>
    <row r="37" spans="1:19">
      <c r="F37" s="3"/>
      <c r="L37" s="2"/>
    </row>
    <row r="38" spans="1:19">
      <c r="F38" s="3"/>
      <c r="L38" s="2"/>
    </row>
    <row r="39" spans="1:19">
      <c r="F39" s="3"/>
      <c r="L39" s="2"/>
    </row>
    <row r="40" spans="1:19">
      <c r="F40" s="3"/>
      <c r="L40" s="2"/>
    </row>
    <row r="41" spans="1:19">
      <c r="F41" s="3"/>
      <c r="L41" s="2"/>
    </row>
    <row r="42" spans="1:19">
      <c r="F42" s="3"/>
      <c r="L42" s="2"/>
    </row>
    <row r="43" spans="1:19">
      <c r="F43" s="3"/>
      <c r="L43" s="2"/>
    </row>
    <row r="44" spans="1:19">
      <c r="F44" s="3"/>
      <c r="L44" s="2"/>
    </row>
    <row r="45" spans="1:19" s="46" customFormat="1">
      <c r="A45" s="1"/>
      <c r="B45" s="1"/>
      <c r="C45" s="1"/>
      <c r="D45" s="44"/>
      <c r="E45" s="44"/>
      <c r="F45" s="3"/>
      <c r="I45" s="1"/>
      <c r="L45" s="2"/>
      <c r="N45" s="49"/>
      <c r="O45" s="51"/>
      <c r="P45" s="1"/>
      <c r="Q45" s="1"/>
      <c r="R45" s="1"/>
      <c r="S45" s="1"/>
    </row>
    <row r="46" spans="1:19" s="46" customFormat="1">
      <c r="A46" s="1"/>
      <c r="B46" s="1"/>
      <c r="C46" s="1"/>
      <c r="D46" s="44"/>
      <c r="E46" s="44"/>
      <c r="F46" s="3"/>
      <c r="I46" s="1"/>
      <c r="L46" s="2"/>
      <c r="N46" s="49"/>
      <c r="O46" s="51"/>
      <c r="P46" s="1"/>
      <c r="Q46" s="1"/>
      <c r="R46" s="1"/>
      <c r="S46" s="1"/>
    </row>
    <row r="47" spans="1:19" s="46" customFormat="1">
      <c r="A47" s="1"/>
      <c r="B47" s="1"/>
      <c r="C47" s="1"/>
      <c r="D47" s="44"/>
      <c r="E47" s="44"/>
      <c r="F47" s="3"/>
      <c r="I47" s="1"/>
      <c r="L47" s="2"/>
      <c r="N47" s="49"/>
      <c r="O47" s="51"/>
      <c r="P47" s="1"/>
      <c r="Q47" s="1"/>
      <c r="R47" s="1"/>
      <c r="S47" s="1"/>
    </row>
    <row r="48" spans="1:19" s="46" customFormat="1">
      <c r="A48" s="1"/>
      <c r="B48" s="1"/>
      <c r="C48" s="1"/>
      <c r="D48" s="44"/>
      <c r="E48" s="44"/>
      <c r="F48" s="3"/>
      <c r="I48" s="1"/>
      <c r="L48" s="2"/>
      <c r="N48" s="49"/>
      <c r="O48" s="51"/>
      <c r="P48" s="1"/>
      <c r="Q48" s="1"/>
      <c r="R48" s="1"/>
      <c r="S48" s="1"/>
    </row>
    <row r="49" spans="1:19" s="46" customFormat="1">
      <c r="A49" s="1"/>
      <c r="B49" s="1"/>
      <c r="C49" s="1"/>
      <c r="D49" s="44"/>
      <c r="E49" s="44"/>
      <c r="F49" s="3"/>
      <c r="I49" s="1"/>
      <c r="L49" s="44"/>
      <c r="N49" s="49"/>
      <c r="O49" s="51"/>
      <c r="P49" s="1"/>
      <c r="Q49" s="1"/>
      <c r="R49" s="1"/>
      <c r="S49" s="1"/>
    </row>
    <row r="50" spans="1:19" s="46" customFormat="1">
      <c r="A50" s="1"/>
      <c r="B50" s="1"/>
      <c r="C50" s="1"/>
      <c r="D50" s="44"/>
      <c r="E50" s="44"/>
      <c r="F50" s="3"/>
      <c r="I50" s="1"/>
      <c r="L50" s="44"/>
      <c r="N50" s="49"/>
      <c r="O50" s="51"/>
      <c r="P50" s="1"/>
      <c r="Q50" s="1"/>
      <c r="R50" s="1"/>
      <c r="S50" s="1"/>
    </row>
    <row r="51" spans="1:19" s="46" customFormat="1">
      <c r="A51" s="1"/>
      <c r="B51" s="1"/>
      <c r="C51" s="1"/>
      <c r="D51" s="44"/>
      <c r="E51" s="44"/>
      <c r="F51" s="3"/>
      <c r="I51" s="1"/>
      <c r="L51" s="44"/>
      <c r="N51" s="49"/>
      <c r="O51" s="51"/>
      <c r="P51" s="1"/>
      <c r="Q51" s="1"/>
      <c r="R51" s="1"/>
      <c r="S51" s="1"/>
    </row>
    <row r="52" spans="1:19" s="46" customFormat="1">
      <c r="A52" s="1"/>
      <c r="B52" s="1"/>
      <c r="C52" s="1"/>
      <c r="D52" s="44"/>
      <c r="E52" s="44"/>
      <c r="F52" s="3"/>
      <c r="I52" s="1"/>
      <c r="L52" s="44"/>
      <c r="N52" s="49"/>
      <c r="O52" s="51"/>
      <c r="P52" s="1"/>
      <c r="Q52" s="1"/>
      <c r="R52" s="1"/>
      <c r="S52" s="1"/>
    </row>
    <row r="53" spans="1:19"/>
    <row r="54" spans="1:19"/>
    <row r="55" spans="1:19"/>
    <row r="56" spans="1:19"/>
    <row r="57" spans="1:19"/>
    <row r="58" spans="1:19"/>
    <row r="59" spans="1:19"/>
    <row r="60" spans="1:19"/>
    <row r="61" spans="1:19"/>
    <row r="62" spans="1:19"/>
    <row r="63" spans="1:19"/>
    <row r="64" spans="1:19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</sheetData>
  <mergeCells count="1">
    <mergeCell ref="A1:O1"/>
  </mergeCells>
  <conditionalFormatting sqref="C3:C34">
    <cfRule type="duplicateValues" dxfId="23" priority="13"/>
  </conditionalFormatting>
  <conditionalFormatting sqref="D23">
    <cfRule type="duplicateValues" dxfId="22" priority="1"/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E793F-D3A8-42C3-9ACD-BDEEED2F24B2}">
  <sheetPr>
    <pageSetUpPr fitToPage="1"/>
  </sheetPr>
  <dimension ref="A1:S117"/>
  <sheetViews>
    <sheetView topLeftCell="A8" zoomScale="60" zoomScaleNormal="60" workbookViewId="0">
      <selection activeCell="N35" sqref="N35"/>
    </sheetView>
  </sheetViews>
  <sheetFormatPr defaultColWidth="0" defaultRowHeight="11.4" zeroHeight="1"/>
  <cols>
    <col min="1" max="2" width="4.75" style="1" customWidth="1"/>
    <col min="3" max="3" width="30.75" style="1" customWidth="1"/>
    <col min="4" max="5" width="20.75" style="44" customWidth="1"/>
    <col min="6" max="6" width="20.75" style="1" customWidth="1"/>
    <col min="7" max="8" width="20.75" style="46" customWidth="1"/>
    <col min="9" max="9" width="20.75" style="1" customWidth="1"/>
    <col min="10" max="11" width="20.75" style="46" customWidth="1"/>
    <col min="12" max="12" width="20.75" style="44" customWidth="1"/>
    <col min="13" max="13" width="20.75" style="46" customWidth="1"/>
    <col min="14" max="14" width="20.75" style="49" customWidth="1"/>
    <col min="15" max="15" width="30.75" style="51" customWidth="1"/>
    <col min="16" max="16384" width="5.375" style="1" hidden="1"/>
  </cols>
  <sheetData>
    <row r="1" spans="1:18" s="4" customFormat="1" ht="40.5" customHeight="1" thickBot="1">
      <c r="A1" s="174" t="s">
        <v>107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2" spans="1:18" s="5" customFormat="1" ht="63.75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45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24" customFormat="1" ht="24.9" customHeight="1">
      <c r="A3" s="17">
        <v>1</v>
      </c>
      <c r="B3" s="22">
        <v>1</v>
      </c>
      <c r="C3" s="53" t="s">
        <v>95</v>
      </c>
      <c r="D3" s="19">
        <v>174119.45</v>
      </c>
      <c r="E3" s="19">
        <v>219408.93</v>
      </c>
      <c r="F3" s="9">
        <f>(D3-E3)/E3</f>
        <v>-0.20641584642885766</v>
      </c>
      <c r="G3" s="21">
        <v>20552</v>
      </c>
      <c r="H3" s="21">
        <v>290</v>
      </c>
      <c r="I3" s="22">
        <f>G3/H3</f>
        <v>70.868965517241378</v>
      </c>
      <c r="J3" s="21">
        <v>17</v>
      </c>
      <c r="K3" s="21">
        <v>2</v>
      </c>
      <c r="L3" s="8">
        <v>435114.02</v>
      </c>
      <c r="M3" s="10">
        <v>54025</v>
      </c>
      <c r="N3" s="23">
        <v>46045</v>
      </c>
      <c r="O3" s="29" t="s">
        <v>44</v>
      </c>
      <c r="R3" s="17"/>
    </row>
    <row r="4" spans="1:18" s="52" customFormat="1" ht="24.9" customHeight="1">
      <c r="A4" s="6">
        <v>2</v>
      </c>
      <c r="B4" s="11" t="s">
        <v>51</v>
      </c>
      <c r="C4" s="13" t="s">
        <v>104</v>
      </c>
      <c r="D4" s="8">
        <v>65290.186199999996</v>
      </c>
      <c r="E4" s="8" t="s">
        <v>53</v>
      </c>
      <c r="F4" s="9" t="s">
        <v>53</v>
      </c>
      <c r="G4" s="10">
        <v>9250</v>
      </c>
      <c r="H4" s="8" t="s">
        <v>53</v>
      </c>
      <c r="I4" s="9" t="s">
        <v>53</v>
      </c>
      <c r="J4" s="10">
        <v>22</v>
      </c>
      <c r="K4" s="10">
        <v>1</v>
      </c>
      <c r="L4" s="8">
        <v>69503.796199999997</v>
      </c>
      <c r="M4" s="10">
        <v>9882</v>
      </c>
      <c r="N4" s="12">
        <v>46052</v>
      </c>
      <c r="O4" s="30" t="s">
        <v>43</v>
      </c>
      <c r="R4" s="6"/>
    </row>
    <row r="5" spans="1:18" s="52" customFormat="1" ht="24.9" customHeight="1">
      <c r="A5" s="17">
        <v>3</v>
      </c>
      <c r="B5" s="11">
        <v>3</v>
      </c>
      <c r="C5" s="7" t="s">
        <v>16</v>
      </c>
      <c r="D5" s="8">
        <v>52336.25</v>
      </c>
      <c r="E5" s="8">
        <v>90892.06</v>
      </c>
      <c r="F5" s="9">
        <f>(D5-E5)/E5</f>
        <v>-0.42419337838750709</v>
      </c>
      <c r="G5" s="10">
        <v>5521</v>
      </c>
      <c r="H5" s="10">
        <v>126</v>
      </c>
      <c r="I5" s="11">
        <f t="shared" ref="I5:I13" si="0">G5/H5</f>
        <v>43.817460317460316</v>
      </c>
      <c r="J5" s="10">
        <v>15</v>
      </c>
      <c r="K5" s="10">
        <v>7</v>
      </c>
      <c r="L5" s="8">
        <v>1934893.53</v>
      </c>
      <c r="M5" s="10">
        <v>212803</v>
      </c>
      <c r="N5" s="12">
        <v>46010</v>
      </c>
      <c r="O5" s="30" t="s">
        <v>40</v>
      </c>
      <c r="R5" s="6"/>
    </row>
    <row r="6" spans="1:18" s="52" customFormat="1" ht="24.9" customHeight="1">
      <c r="A6" s="6">
        <v>4</v>
      </c>
      <c r="B6" s="11">
        <v>2</v>
      </c>
      <c r="C6" s="13" t="s">
        <v>71</v>
      </c>
      <c r="D6" s="31">
        <v>47969</v>
      </c>
      <c r="E6" s="8">
        <v>129830</v>
      </c>
      <c r="F6" s="9">
        <f>(D6-E6)/E6</f>
        <v>-0.63052453208041281</v>
      </c>
      <c r="G6" s="32">
        <v>6355</v>
      </c>
      <c r="H6" s="11">
        <v>22</v>
      </c>
      <c r="I6" s="11">
        <f t="shared" si="0"/>
        <v>288.86363636363637</v>
      </c>
      <c r="J6" s="11">
        <v>40</v>
      </c>
      <c r="K6" s="10">
        <v>4</v>
      </c>
      <c r="L6" s="31">
        <v>744613</v>
      </c>
      <c r="M6" s="32">
        <v>98979</v>
      </c>
      <c r="N6" s="12">
        <v>46031</v>
      </c>
      <c r="O6" s="30" t="s">
        <v>72</v>
      </c>
      <c r="R6" s="6"/>
    </row>
    <row r="7" spans="1:18" s="52" customFormat="1" ht="24.9" customHeight="1">
      <c r="A7" s="17">
        <v>5</v>
      </c>
      <c r="B7" s="11">
        <v>4</v>
      </c>
      <c r="C7" s="13" t="s">
        <v>94</v>
      </c>
      <c r="D7" s="8">
        <v>37809.56</v>
      </c>
      <c r="E7" s="8">
        <v>60736.19</v>
      </c>
      <c r="F7" s="9">
        <f>(D7-E7)/E7</f>
        <v>-0.37747889684881458</v>
      </c>
      <c r="G7" s="10">
        <v>6728</v>
      </c>
      <c r="H7" s="10">
        <v>231</v>
      </c>
      <c r="I7" s="11">
        <f t="shared" si="0"/>
        <v>29.125541125541126</v>
      </c>
      <c r="J7" s="10">
        <v>21</v>
      </c>
      <c r="K7" s="10">
        <v>3</v>
      </c>
      <c r="L7" s="8">
        <v>178444.56</v>
      </c>
      <c r="M7" s="10">
        <v>31504</v>
      </c>
      <c r="N7" s="12">
        <v>46038</v>
      </c>
      <c r="O7" s="30" t="s">
        <v>44</v>
      </c>
      <c r="R7" s="6"/>
    </row>
    <row r="8" spans="1:18" s="52" customFormat="1" ht="24.9" customHeight="1">
      <c r="A8" s="6">
        <v>6</v>
      </c>
      <c r="B8" s="11">
        <v>5</v>
      </c>
      <c r="C8" s="13" t="s">
        <v>98</v>
      </c>
      <c r="D8" s="8">
        <v>37345.86</v>
      </c>
      <c r="E8" s="8">
        <v>58731.23</v>
      </c>
      <c r="F8" s="9">
        <f>(D8-E8)/E8</f>
        <v>-0.36412263117935723</v>
      </c>
      <c r="G8" s="10">
        <v>5326</v>
      </c>
      <c r="H8" s="10">
        <v>140</v>
      </c>
      <c r="I8" s="11">
        <f t="shared" si="0"/>
        <v>38.042857142857144</v>
      </c>
      <c r="J8" s="10">
        <v>15</v>
      </c>
      <c r="K8" s="10">
        <v>2</v>
      </c>
      <c r="L8" s="8">
        <v>99675.71</v>
      </c>
      <c r="M8" s="10">
        <v>14174</v>
      </c>
      <c r="N8" s="12">
        <v>46045</v>
      </c>
      <c r="O8" s="30" t="s">
        <v>88</v>
      </c>
      <c r="R8" s="6"/>
    </row>
    <row r="9" spans="1:18" s="52" customFormat="1" ht="24.75" customHeight="1">
      <c r="A9" s="17">
        <v>7</v>
      </c>
      <c r="B9" s="11">
        <v>6</v>
      </c>
      <c r="C9" s="7" t="s">
        <v>17</v>
      </c>
      <c r="D9" s="8">
        <v>26306.33</v>
      </c>
      <c r="E9" s="8">
        <v>29157.31</v>
      </c>
      <c r="F9" s="9">
        <f>(D9-E9)/E9</f>
        <v>-9.7779253298743929E-2</v>
      </c>
      <c r="G9" s="10">
        <v>4225</v>
      </c>
      <c r="H9" s="10">
        <v>128</v>
      </c>
      <c r="I9" s="11">
        <f t="shared" si="0"/>
        <v>33.0078125</v>
      </c>
      <c r="J9" s="10">
        <v>14</v>
      </c>
      <c r="K9" s="10">
        <v>10</v>
      </c>
      <c r="L9" s="8">
        <v>1170341.83</v>
      </c>
      <c r="M9" s="10">
        <v>185987</v>
      </c>
      <c r="N9" s="12">
        <v>45989</v>
      </c>
      <c r="O9" s="30" t="s">
        <v>40</v>
      </c>
      <c r="R9" s="6"/>
    </row>
    <row r="10" spans="1:18" s="52" customFormat="1" ht="24.9" customHeight="1">
      <c r="A10" s="6">
        <v>8</v>
      </c>
      <c r="B10" s="11" t="s">
        <v>51</v>
      </c>
      <c r="C10" s="13" t="s">
        <v>102</v>
      </c>
      <c r="D10" s="8">
        <v>21883.32</v>
      </c>
      <c r="E10" s="9" t="s">
        <v>53</v>
      </c>
      <c r="F10" s="9" t="s">
        <v>53</v>
      </c>
      <c r="G10" s="10">
        <v>2901</v>
      </c>
      <c r="H10" s="10">
        <v>134</v>
      </c>
      <c r="I10" s="11">
        <f t="shared" si="0"/>
        <v>21.649253731343283</v>
      </c>
      <c r="J10" s="10">
        <v>12</v>
      </c>
      <c r="K10" s="10">
        <v>1</v>
      </c>
      <c r="L10" s="8">
        <v>22967.79</v>
      </c>
      <c r="M10" s="10">
        <v>3055</v>
      </c>
      <c r="N10" s="12">
        <v>46052</v>
      </c>
      <c r="O10" s="30" t="s">
        <v>44</v>
      </c>
      <c r="R10" s="6"/>
    </row>
    <row r="11" spans="1:18" s="52" customFormat="1" ht="24.9" customHeight="1">
      <c r="A11" s="17">
        <v>9</v>
      </c>
      <c r="B11" s="11">
        <v>7</v>
      </c>
      <c r="C11" s="13" t="s">
        <v>78</v>
      </c>
      <c r="D11" s="31">
        <v>21630.19</v>
      </c>
      <c r="E11" s="8">
        <v>27217.54</v>
      </c>
      <c r="F11" s="9">
        <f>(D11-E11)/E11</f>
        <v>-0.20528490083967918</v>
      </c>
      <c r="G11" s="32">
        <v>2996</v>
      </c>
      <c r="H11" s="32">
        <v>67</v>
      </c>
      <c r="I11" s="11">
        <f t="shared" si="0"/>
        <v>44.71641791044776</v>
      </c>
      <c r="J11" s="10">
        <v>13</v>
      </c>
      <c r="K11" s="10">
        <v>3</v>
      </c>
      <c r="L11" s="31">
        <v>95020.35</v>
      </c>
      <c r="M11" s="32">
        <v>13151</v>
      </c>
      <c r="N11" s="12">
        <v>46038</v>
      </c>
      <c r="O11" s="30" t="s">
        <v>47</v>
      </c>
      <c r="R11" s="6"/>
    </row>
    <row r="12" spans="1:18" s="52" customFormat="1" ht="24.9" customHeight="1">
      <c r="A12" s="6">
        <v>10</v>
      </c>
      <c r="B12" s="11" t="s">
        <v>51</v>
      </c>
      <c r="C12" s="13" t="s">
        <v>114</v>
      </c>
      <c r="D12" s="8">
        <v>12679.57</v>
      </c>
      <c r="E12" s="8" t="s">
        <v>53</v>
      </c>
      <c r="F12" s="9" t="s">
        <v>53</v>
      </c>
      <c r="G12" s="10">
        <v>1758</v>
      </c>
      <c r="H12" s="10">
        <v>79</v>
      </c>
      <c r="I12" s="11">
        <f t="shared" si="0"/>
        <v>22.253164556962027</v>
      </c>
      <c r="J12" s="10">
        <v>10</v>
      </c>
      <c r="K12" s="10">
        <v>1</v>
      </c>
      <c r="L12" s="8">
        <v>12679.570000000002</v>
      </c>
      <c r="M12" s="10">
        <v>1758</v>
      </c>
      <c r="N12" s="12">
        <v>46052</v>
      </c>
      <c r="O12" s="30" t="s">
        <v>49</v>
      </c>
      <c r="R12" s="6"/>
    </row>
    <row r="13" spans="1:18" s="52" customFormat="1" ht="24.9" customHeight="1">
      <c r="A13" s="17">
        <v>11</v>
      </c>
      <c r="B13" s="11" t="s">
        <v>51</v>
      </c>
      <c r="C13" s="13" t="s">
        <v>115</v>
      </c>
      <c r="D13" s="8">
        <v>12137.77</v>
      </c>
      <c r="E13" s="8" t="s">
        <v>53</v>
      </c>
      <c r="F13" s="9" t="s">
        <v>53</v>
      </c>
      <c r="G13" s="10">
        <v>1722</v>
      </c>
      <c r="H13" s="10">
        <v>88</v>
      </c>
      <c r="I13" s="11">
        <f t="shared" si="0"/>
        <v>19.568181818181817</v>
      </c>
      <c r="J13" s="10">
        <v>13</v>
      </c>
      <c r="K13" s="10">
        <v>1</v>
      </c>
      <c r="L13" s="8">
        <v>12137.77</v>
      </c>
      <c r="M13" s="10">
        <v>1722</v>
      </c>
      <c r="N13" s="12">
        <v>46052</v>
      </c>
      <c r="O13" s="30" t="s">
        <v>40</v>
      </c>
      <c r="R13" s="6"/>
    </row>
    <row r="14" spans="1:18" s="24" customFormat="1" ht="24.9" customHeight="1">
      <c r="A14" s="6">
        <v>12</v>
      </c>
      <c r="B14" s="11" t="s">
        <v>51</v>
      </c>
      <c r="C14" s="13" t="s">
        <v>113</v>
      </c>
      <c r="D14" s="8">
        <v>11428</v>
      </c>
      <c r="E14" s="8" t="s">
        <v>53</v>
      </c>
      <c r="F14" s="9" t="s">
        <v>53</v>
      </c>
      <c r="G14" s="10">
        <v>2082</v>
      </c>
      <c r="H14" s="8" t="s">
        <v>53</v>
      </c>
      <c r="I14" s="9" t="s">
        <v>53</v>
      </c>
      <c r="J14" s="10">
        <v>19</v>
      </c>
      <c r="K14" s="10">
        <v>1</v>
      </c>
      <c r="L14" s="8">
        <v>11428</v>
      </c>
      <c r="M14" s="10">
        <v>2082</v>
      </c>
      <c r="N14" s="12">
        <v>46052</v>
      </c>
      <c r="O14" s="30" t="s">
        <v>46</v>
      </c>
      <c r="R14" s="17"/>
    </row>
    <row r="15" spans="1:18" s="52" customFormat="1" ht="24.9" customHeight="1">
      <c r="A15" s="17">
        <v>13</v>
      </c>
      <c r="B15" s="11">
        <v>8</v>
      </c>
      <c r="C15" s="13" t="s">
        <v>18</v>
      </c>
      <c r="D15" s="31">
        <v>9842.9599999999991</v>
      </c>
      <c r="E15" s="8">
        <v>17677.060000000001</v>
      </c>
      <c r="F15" s="9">
        <f t="shared" ref="F15:F22" si="1">(D15-E15)/E15</f>
        <v>-0.44317889965865376</v>
      </c>
      <c r="G15" s="32">
        <v>1633</v>
      </c>
      <c r="H15" s="10">
        <v>61</v>
      </c>
      <c r="I15" s="11">
        <f t="shared" ref="I15:I20" si="2">G15/H15</f>
        <v>26.770491803278688</v>
      </c>
      <c r="J15" s="10">
        <v>13</v>
      </c>
      <c r="K15" s="10">
        <v>6</v>
      </c>
      <c r="L15" s="31">
        <v>293591.71000000002</v>
      </c>
      <c r="M15" s="32">
        <v>48388</v>
      </c>
      <c r="N15" s="12">
        <v>46017</v>
      </c>
      <c r="O15" s="30" t="s">
        <v>308</v>
      </c>
      <c r="R15" s="6"/>
    </row>
    <row r="16" spans="1:18" s="52" customFormat="1" ht="24.9" customHeight="1">
      <c r="A16" s="6">
        <v>14</v>
      </c>
      <c r="B16" s="11">
        <v>15</v>
      </c>
      <c r="C16" s="13" t="s">
        <v>86</v>
      </c>
      <c r="D16" s="31">
        <v>4868.05</v>
      </c>
      <c r="E16" s="8">
        <v>5802.57</v>
      </c>
      <c r="F16" s="9">
        <f t="shared" si="1"/>
        <v>-0.16105277489112577</v>
      </c>
      <c r="G16" s="32">
        <v>832</v>
      </c>
      <c r="H16" s="10">
        <v>28</v>
      </c>
      <c r="I16" s="11">
        <f t="shared" si="2"/>
        <v>29.714285714285715</v>
      </c>
      <c r="J16" s="10">
        <v>7</v>
      </c>
      <c r="K16" s="10">
        <v>3</v>
      </c>
      <c r="L16" s="31">
        <v>29218.54</v>
      </c>
      <c r="M16" s="32">
        <v>4617</v>
      </c>
      <c r="N16" s="12">
        <v>46038</v>
      </c>
      <c r="O16" s="30" t="s">
        <v>215</v>
      </c>
      <c r="R16" s="6"/>
    </row>
    <row r="17" spans="1:19" s="52" customFormat="1" ht="24.9" customHeight="1">
      <c r="A17" s="17">
        <v>15</v>
      </c>
      <c r="B17" s="11">
        <v>9</v>
      </c>
      <c r="C17" s="13" t="s">
        <v>56</v>
      </c>
      <c r="D17" s="8">
        <v>4346.43</v>
      </c>
      <c r="E17" s="8">
        <v>14549.61</v>
      </c>
      <c r="F17" s="9">
        <f t="shared" si="1"/>
        <v>-0.70126828141785247</v>
      </c>
      <c r="G17" s="10">
        <v>603</v>
      </c>
      <c r="H17" s="10">
        <v>23</v>
      </c>
      <c r="I17" s="11">
        <f t="shared" si="2"/>
        <v>26.217391304347824</v>
      </c>
      <c r="J17" s="10">
        <v>4</v>
      </c>
      <c r="K17" s="10">
        <v>4</v>
      </c>
      <c r="L17" s="8">
        <v>102401.32</v>
      </c>
      <c r="M17" s="10">
        <v>13831</v>
      </c>
      <c r="N17" s="12">
        <v>46031</v>
      </c>
      <c r="O17" s="30" t="s">
        <v>44</v>
      </c>
      <c r="R17" s="6"/>
    </row>
    <row r="18" spans="1:19" s="52" customFormat="1" ht="24.9" customHeight="1">
      <c r="A18" s="6">
        <v>16</v>
      </c>
      <c r="B18" s="11">
        <v>14</v>
      </c>
      <c r="C18" s="13" t="s">
        <v>58</v>
      </c>
      <c r="D18" s="31">
        <v>3103.32</v>
      </c>
      <c r="E18" s="8">
        <v>5872.57</v>
      </c>
      <c r="F18" s="9">
        <f t="shared" si="1"/>
        <v>-0.47155674602431297</v>
      </c>
      <c r="G18" s="32">
        <v>533</v>
      </c>
      <c r="H18" s="10">
        <v>25</v>
      </c>
      <c r="I18" s="11">
        <f t="shared" si="2"/>
        <v>21.32</v>
      </c>
      <c r="J18" s="10">
        <v>6</v>
      </c>
      <c r="K18" s="10">
        <v>4</v>
      </c>
      <c r="L18" s="31">
        <v>36886.03</v>
      </c>
      <c r="M18" s="32">
        <v>6339</v>
      </c>
      <c r="N18" s="12">
        <v>46031</v>
      </c>
      <c r="O18" s="30" t="s">
        <v>44</v>
      </c>
      <c r="R18" s="6"/>
    </row>
    <row r="19" spans="1:19" ht="24.75" customHeight="1">
      <c r="A19" s="17">
        <v>17</v>
      </c>
      <c r="B19" s="11">
        <v>11</v>
      </c>
      <c r="C19" s="13" t="s">
        <v>80</v>
      </c>
      <c r="D19" s="8">
        <v>2090.9499999999998</v>
      </c>
      <c r="E19" s="8">
        <v>14468.39</v>
      </c>
      <c r="F19" s="9">
        <f t="shared" si="1"/>
        <v>-0.85548150139718371</v>
      </c>
      <c r="G19" s="10">
        <v>311</v>
      </c>
      <c r="H19" s="10">
        <v>12</v>
      </c>
      <c r="I19" s="11">
        <f t="shared" si="2"/>
        <v>25.916666666666668</v>
      </c>
      <c r="J19" s="10">
        <v>3</v>
      </c>
      <c r="K19" s="10">
        <v>3</v>
      </c>
      <c r="L19" s="8">
        <v>54194.34</v>
      </c>
      <c r="M19" s="10">
        <v>7577</v>
      </c>
      <c r="N19" s="12">
        <v>46038</v>
      </c>
      <c r="O19" s="30" t="s">
        <v>41</v>
      </c>
      <c r="R19" s="6"/>
      <c r="S19" s="52"/>
    </row>
    <row r="20" spans="1:19" ht="24.9" customHeight="1">
      <c r="A20" s="6">
        <v>18</v>
      </c>
      <c r="B20" s="11">
        <v>17</v>
      </c>
      <c r="C20" s="13" t="s">
        <v>52</v>
      </c>
      <c r="D20" s="8">
        <v>2069.11</v>
      </c>
      <c r="E20" s="8">
        <v>2844.4</v>
      </c>
      <c r="F20" s="9">
        <f t="shared" si="1"/>
        <v>-0.27256714948671074</v>
      </c>
      <c r="G20" s="10">
        <v>311</v>
      </c>
      <c r="H20" s="10">
        <v>5</v>
      </c>
      <c r="I20" s="11">
        <f t="shared" si="2"/>
        <v>62.2</v>
      </c>
      <c r="J20" s="10">
        <v>2</v>
      </c>
      <c r="K20" s="10">
        <v>5</v>
      </c>
      <c r="L20" s="8">
        <v>46231</v>
      </c>
      <c r="M20" s="10">
        <v>6844</v>
      </c>
      <c r="N20" s="12">
        <v>46024</v>
      </c>
      <c r="O20" s="30" t="s">
        <v>54</v>
      </c>
      <c r="R20" s="6"/>
      <c r="S20" s="52"/>
    </row>
    <row r="21" spans="1:19" ht="24.75" customHeight="1">
      <c r="A21" s="17">
        <v>19</v>
      </c>
      <c r="B21" s="11">
        <v>13</v>
      </c>
      <c r="C21" s="7" t="s">
        <v>22</v>
      </c>
      <c r="D21" s="8">
        <v>1482.5</v>
      </c>
      <c r="E21" s="8">
        <v>6584.07</v>
      </c>
      <c r="F21" s="9">
        <f t="shared" si="1"/>
        <v>-0.77483532222470297</v>
      </c>
      <c r="G21" s="10">
        <v>238</v>
      </c>
      <c r="H21" s="11">
        <v>4</v>
      </c>
      <c r="I21" s="11" t="s">
        <v>53</v>
      </c>
      <c r="J21" s="11" t="s">
        <v>53</v>
      </c>
      <c r="K21" s="10">
        <v>7</v>
      </c>
      <c r="L21" s="8">
        <v>124417.20000000003</v>
      </c>
      <c r="M21" s="10">
        <v>19861</v>
      </c>
      <c r="N21" s="12">
        <v>46010</v>
      </c>
      <c r="O21" s="30" t="s">
        <v>43</v>
      </c>
      <c r="R21" s="6"/>
      <c r="S21" s="52"/>
    </row>
    <row r="22" spans="1:19" s="26" customFormat="1" ht="24.75" customHeight="1">
      <c r="A22" s="6">
        <v>20</v>
      </c>
      <c r="B22" s="11">
        <v>10</v>
      </c>
      <c r="C22" s="13" t="s">
        <v>96</v>
      </c>
      <c r="D22" s="8">
        <v>1103.19</v>
      </c>
      <c r="E22" s="8">
        <v>14524.49</v>
      </c>
      <c r="F22" s="9">
        <f t="shared" si="1"/>
        <v>-0.92404621435933376</v>
      </c>
      <c r="G22" s="10">
        <v>167</v>
      </c>
      <c r="H22" s="10">
        <v>12</v>
      </c>
      <c r="I22" s="11">
        <f>G22/H22</f>
        <v>13.916666666666666</v>
      </c>
      <c r="J22" s="10">
        <v>2</v>
      </c>
      <c r="K22" s="10">
        <v>2</v>
      </c>
      <c r="L22" s="8">
        <v>17290.82</v>
      </c>
      <c r="M22" s="10">
        <v>2374</v>
      </c>
      <c r="N22" s="12">
        <v>46045</v>
      </c>
      <c r="O22" s="30" t="s">
        <v>41</v>
      </c>
    </row>
    <row r="23" spans="1:19" ht="24.75" customHeight="1">
      <c r="A23" s="17">
        <v>21</v>
      </c>
      <c r="B23" s="9" t="s">
        <v>53</v>
      </c>
      <c r="C23" s="13" t="s">
        <v>79</v>
      </c>
      <c r="D23" s="8">
        <v>835.95</v>
      </c>
      <c r="E23" s="9" t="s">
        <v>53</v>
      </c>
      <c r="F23" s="9" t="s">
        <v>53</v>
      </c>
      <c r="G23" s="10">
        <v>121</v>
      </c>
      <c r="H23" s="10">
        <v>2</v>
      </c>
      <c r="I23" s="11">
        <f>G23/H23</f>
        <v>60.5</v>
      </c>
      <c r="J23" s="10">
        <v>2</v>
      </c>
      <c r="K23" s="9" t="s">
        <v>53</v>
      </c>
      <c r="L23" s="8">
        <v>69171.59</v>
      </c>
      <c r="M23" s="10">
        <v>11377</v>
      </c>
      <c r="N23" s="12">
        <v>45954</v>
      </c>
      <c r="O23" s="30" t="s">
        <v>47</v>
      </c>
    </row>
    <row r="24" spans="1:19" ht="24.75" customHeight="1">
      <c r="A24" s="6">
        <v>22</v>
      </c>
      <c r="B24" s="11" t="s">
        <v>51</v>
      </c>
      <c r="C24" s="13" t="s">
        <v>116</v>
      </c>
      <c r="D24" s="8">
        <v>782</v>
      </c>
      <c r="E24" s="8" t="s">
        <v>53</v>
      </c>
      <c r="F24" s="9" t="s">
        <v>53</v>
      </c>
      <c r="G24" s="10">
        <v>146</v>
      </c>
      <c r="H24" s="8" t="s">
        <v>53</v>
      </c>
      <c r="I24" s="9" t="s">
        <v>53</v>
      </c>
      <c r="J24" s="10">
        <v>7</v>
      </c>
      <c r="K24" s="10">
        <v>1</v>
      </c>
      <c r="L24" s="8">
        <v>782</v>
      </c>
      <c r="M24" s="10">
        <v>146</v>
      </c>
      <c r="N24" s="12">
        <v>46052</v>
      </c>
      <c r="O24" s="30" t="s">
        <v>46</v>
      </c>
    </row>
    <row r="25" spans="1:19" ht="24.6" customHeight="1">
      <c r="A25" s="17">
        <v>23</v>
      </c>
      <c r="B25" s="11">
        <v>22</v>
      </c>
      <c r="C25" s="7" t="s">
        <v>29</v>
      </c>
      <c r="D25" s="8">
        <v>414.3</v>
      </c>
      <c r="E25" s="8">
        <v>709.77</v>
      </c>
      <c r="F25" s="9">
        <f>(D25-E25)/E25</f>
        <v>-0.41628978401453987</v>
      </c>
      <c r="G25" s="10">
        <v>72</v>
      </c>
      <c r="H25" s="10">
        <v>4</v>
      </c>
      <c r="I25" s="11">
        <v>18</v>
      </c>
      <c r="J25" s="10">
        <v>3</v>
      </c>
      <c r="K25" s="10">
        <v>5</v>
      </c>
      <c r="L25" s="8">
        <v>30861.129999999997</v>
      </c>
      <c r="M25" s="10">
        <v>5415</v>
      </c>
      <c r="N25" s="12">
        <v>46024</v>
      </c>
      <c r="O25" s="30" t="s">
        <v>49</v>
      </c>
    </row>
    <row r="26" spans="1:19" ht="24.75" customHeight="1">
      <c r="A26" s="6">
        <v>24</v>
      </c>
      <c r="B26" s="11" t="s">
        <v>57</v>
      </c>
      <c r="C26" s="13" t="s">
        <v>117</v>
      </c>
      <c r="D26" s="8">
        <v>389</v>
      </c>
      <c r="E26" s="8" t="s">
        <v>53</v>
      </c>
      <c r="F26" s="9" t="s">
        <v>53</v>
      </c>
      <c r="G26" s="10">
        <v>62</v>
      </c>
      <c r="H26" s="10">
        <v>2</v>
      </c>
      <c r="I26" s="11">
        <f>G26/H26</f>
        <v>31</v>
      </c>
      <c r="J26" s="10">
        <v>2</v>
      </c>
      <c r="K26" s="10">
        <v>0</v>
      </c>
      <c r="L26" s="8">
        <v>389</v>
      </c>
      <c r="M26" s="10">
        <v>62</v>
      </c>
      <c r="N26" s="12" t="s">
        <v>48</v>
      </c>
      <c r="O26" s="30" t="s">
        <v>49</v>
      </c>
    </row>
    <row r="27" spans="1:19" ht="24.75" customHeight="1">
      <c r="A27" s="17">
        <v>25</v>
      </c>
      <c r="B27" s="11" t="s">
        <v>53</v>
      </c>
      <c r="C27" s="13" t="s">
        <v>76</v>
      </c>
      <c r="D27" s="8">
        <v>356</v>
      </c>
      <c r="E27" s="8" t="s">
        <v>53</v>
      </c>
      <c r="F27" s="9" t="s">
        <v>53</v>
      </c>
      <c r="G27" s="10">
        <v>89</v>
      </c>
      <c r="H27" s="10" t="s">
        <v>53</v>
      </c>
      <c r="I27" s="10" t="s">
        <v>53</v>
      </c>
      <c r="J27" s="10">
        <v>1</v>
      </c>
      <c r="K27" s="10" t="s">
        <v>53</v>
      </c>
      <c r="L27" s="8">
        <v>71400</v>
      </c>
      <c r="M27" s="10">
        <v>13484</v>
      </c>
      <c r="N27" s="12">
        <v>45968</v>
      </c>
      <c r="O27" s="30" t="s">
        <v>46</v>
      </c>
    </row>
    <row r="28" spans="1:19" ht="24.9" customHeight="1">
      <c r="A28" s="6">
        <v>26</v>
      </c>
      <c r="B28" s="11">
        <v>23</v>
      </c>
      <c r="C28" s="13" t="s">
        <v>34</v>
      </c>
      <c r="D28" s="8">
        <v>278</v>
      </c>
      <c r="E28" s="8">
        <v>698.37</v>
      </c>
      <c r="F28" s="9">
        <f>(D28-E28)/E28</f>
        <v>-0.60193020891504501</v>
      </c>
      <c r="G28" s="10">
        <v>58</v>
      </c>
      <c r="H28" s="10">
        <v>2</v>
      </c>
      <c r="I28" s="11">
        <f>G28/H28</f>
        <v>29</v>
      </c>
      <c r="J28" s="10">
        <v>2</v>
      </c>
      <c r="K28" s="10">
        <v>5</v>
      </c>
      <c r="L28" s="8">
        <v>18584.650000000001</v>
      </c>
      <c r="M28" s="10">
        <v>2750</v>
      </c>
      <c r="N28" s="12">
        <v>46024</v>
      </c>
      <c r="O28" s="30" t="s">
        <v>40</v>
      </c>
    </row>
    <row r="29" spans="1:19" s="26" customFormat="1" ht="24.9" customHeight="1">
      <c r="A29" s="17">
        <v>27</v>
      </c>
      <c r="B29" s="11" t="s">
        <v>53</v>
      </c>
      <c r="C29" s="13" t="s">
        <v>118</v>
      </c>
      <c r="D29" s="8">
        <v>248.7</v>
      </c>
      <c r="E29" s="8" t="s">
        <v>53</v>
      </c>
      <c r="F29" s="9" t="s">
        <v>53</v>
      </c>
      <c r="G29" s="10">
        <v>39</v>
      </c>
      <c r="H29" s="10">
        <v>3</v>
      </c>
      <c r="I29" s="11">
        <f>G29/H29</f>
        <v>13</v>
      </c>
      <c r="J29" s="10">
        <v>2</v>
      </c>
      <c r="K29" s="10" t="s">
        <v>53</v>
      </c>
      <c r="L29" s="8">
        <v>82683.429999999993</v>
      </c>
      <c r="M29" s="10">
        <v>12024</v>
      </c>
      <c r="N29" s="12">
        <v>45765</v>
      </c>
      <c r="O29" s="30" t="s">
        <v>60</v>
      </c>
    </row>
    <row r="30" spans="1:19" ht="24.9" customHeight="1">
      <c r="A30" s="6">
        <v>28</v>
      </c>
      <c r="B30" s="11" t="s">
        <v>53</v>
      </c>
      <c r="C30" s="13" t="s">
        <v>77</v>
      </c>
      <c r="D30" s="8">
        <v>242</v>
      </c>
      <c r="E30" s="8" t="s">
        <v>53</v>
      </c>
      <c r="F30" s="9" t="s">
        <v>53</v>
      </c>
      <c r="G30" s="10">
        <v>43</v>
      </c>
      <c r="H30" s="10">
        <v>1</v>
      </c>
      <c r="I30" s="11">
        <v>43</v>
      </c>
      <c r="J30" s="10">
        <v>1</v>
      </c>
      <c r="K30" s="10" t="s">
        <v>53</v>
      </c>
      <c r="L30" s="8">
        <v>8286</v>
      </c>
      <c r="M30" s="10">
        <v>1468</v>
      </c>
      <c r="N30" s="12">
        <v>46003</v>
      </c>
      <c r="O30" s="30" t="s">
        <v>54</v>
      </c>
    </row>
    <row r="31" spans="1:19" ht="24.9" customHeight="1">
      <c r="A31" s="17">
        <v>29</v>
      </c>
      <c r="B31" s="11">
        <v>26</v>
      </c>
      <c r="C31" s="13" t="s">
        <v>75</v>
      </c>
      <c r="D31" s="31">
        <v>192.5</v>
      </c>
      <c r="E31" s="8">
        <v>413.7</v>
      </c>
      <c r="F31" s="9">
        <f>(D31-E31)/E31</f>
        <v>-0.5346869712351946</v>
      </c>
      <c r="G31" s="32">
        <v>68</v>
      </c>
      <c r="H31" s="10">
        <v>2</v>
      </c>
      <c r="I31" s="11">
        <f>G31/H31</f>
        <v>34</v>
      </c>
      <c r="J31" s="10">
        <v>2</v>
      </c>
      <c r="K31" s="10">
        <v>4</v>
      </c>
      <c r="L31" s="31">
        <v>4501.2</v>
      </c>
      <c r="M31" s="32">
        <v>768</v>
      </c>
      <c r="N31" s="12">
        <v>46031</v>
      </c>
      <c r="O31" s="30" t="s">
        <v>54</v>
      </c>
    </row>
    <row r="32" spans="1:19" s="26" customFormat="1" ht="24.9" customHeight="1">
      <c r="A32" s="6">
        <v>30</v>
      </c>
      <c r="B32" s="11">
        <v>28</v>
      </c>
      <c r="C32" s="13" t="s">
        <v>103</v>
      </c>
      <c r="D32" s="8">
        <v>114.6</v>
      </c>
      <c r="E32" s="8">
        <v>135.80000000000001</v>
      </c>
      <c r="F32" s="9">
        <f>(D32-E32)/E32</f>
        <v>-0.15611192930780571</v>
      </c>
      <c r="G32" s="10">
        <v>27</v>
      </c>
      <c r="H32" s="10">
        <v>1</v>
      </c>
      <c r="I32" s="11">
        <v>39</v>
      </c>
      <c r="J32" s="10">
        <v>1</v>
      </c>
      <c r="K32" s="10" t="s">
        <v>53</v>
      </c>
      <c r="L32" s="8">
        <v>88468.37</v>
      </c>
      <c r="M32" s="10">
        <v>18272</v>
      </c>
      <c r="N32" s="12">
        <v>44855</v>
      </c>
      <c r="O32" s="30" t="s">
        <v>44</v>
      </c>
    </row>
    <row r="33" spans="1:15" s="26" customFormat="1" ht="24.9" customHeight="1">
      <c r="A33" s="17">
        <v>31</v>
      </c>
      <c r="B33" s="11" t="s">
        <v>53</v>
      </c>
      <c r="C33" s="13" t="s">
        <v>30</v>
      </c>
      <c r="D33" s="8">
        <v>93.6</v>
      </c>
      <c r="E33" s="8" t="s">
        <v>53</v>
      </c>
      <c r="F33" s="9" t="s">
        <v>53</v>
      </c>
      <c r="G33" s="10">
        <v>13</v>
      </c>
      <c r="H33" s="10">
        <v>1</v>
      </c>
      <c r="I33" s="11">
        <f>G33/H33</f>
        <v>13</v>
      </c>
      <c r="J33" s="10">
        <v>1</v>
      </c>
      <c r="K33" s="10" t="s">
        <v>53</v>
      </c>
      <c r="L33" s="8">
        <v>76264.759999999995</v>
      </c>
      <c r="M33" s="10">
        <v>11111</v>
      </c>
      <c r="N33" s="12">
        <v>45961</v>
      </c>
      <c r="O33" s="30" t="s">
        <v>215</v>
      </c>
    </row>
    <row r="34" spans="1:15" s="26" customFormat="1" ht="24.9" customHeight="1">
      <c r="A34" s="6">
        <v>32</v>
      </c>
      <c r="B34" s="11">
        <v>25</v>
      </c>
      <c r="C34" s="7" t="s">
        <v>28</v>
      </c>
      <c r="D34" s="8">
        <v>86.24</v>
      </c>
      <c r="E34" s="8">
        <v>602.38</v>
      </c>
      <c r="F34" s="9">
        <f>(D34-E34)/E34</f>
        <v>-0.85683455626016802</v>
      </c>
      <c r="G34" s="10">
        <v>11</v>
      </c>
      <c r="H34" s="10">
        <v>1</v>
      </c>
      <c r="I34" s="11">
        <f>G34/H34</f>
        <v>11</v>
      </c>
      <c r="J34" s="10">
        <v>1</v>
      </c>
      <c r="K34" s="10">
        <v>12</v>
      </c>
      <c r="L34" s="8">
        <v>321671.17</v>
      </c>
      <c r="M34" s="10">
        <v>41542</v>
      </c>
      <c r="N34" s="12">
        <v>45975</v>
      </c>
      <c r="O34" s="30" t="s">
        <v>44</v>
      </c>
    </row>
    <row r="35" spans="1:15" s="52" customFormat="1" ht="24.9" customHeight="1">
      <c r="A35" s="17">
        <v>33</v>
      </c>
      <c r="B35" s="11">
        <v>33</v>
      </c>
      <c r="C35" s="13" t="s">
        <v>33</v>
      </c>
      <c r="D35" s="8">
        <v>74.599999999999994</v>
      </c>
      <c r="E35" s="8">
        <v>15</v>
      </c>
      <c r="F35" s="9">
        <f>(D35-E35)/E35</f>
        <v>3.9733333333333332</v>
      </c>
      <c r="G35" s="10">
        <v>19</v>
      </c>
      <c r="H35" s="10">
        <v>2</v>
      </c>
      <c r="I35" s="11">
        <v>4</v>
      </c>
      <c r="J35" s="10">
        <v>2</v>
      </c>
      <c r="K35" s="10">
        <v>5</v>
      </c>
      <c r="L35" s="8">
        <v>22662.51</v>
      </c>
      <c r="M35" s="10">
        <v>3148</v>
      </c>
      <c r="N35" s="12">
        <v>46024</v>
      </c>
      <c r="O35" s="30" t="s">
        <v>49</v>
      </c>
    </row>
    <row r="36" spans="1:15" ht="24.6" customHeight="1">
      <c r="A36" s="6">
        <v>34</v>
      </c>
      <c r="B36" s="8" t="s">
        <v>53</v>
      </c>
      <c r="C36" s="13" t="s">
        <v>59</v>
      </c>
      <c r="D36" s="8">
        <v>73</v>
      </c>
      <c r="E36" s="8" t="s">
        <v>53</v>
      </c>
      <c r="F36" s="9" t="s">
        <v>53</v>
      </c>
      <c r="G36" s="10">
        <v>11</v>
      </c>
      <c r="H36" s="10">
        <v>1</v>
      </c>
      <c r="I36" s="11">
        <f>G36/H36</f>
        <v>11</v>
      </c>
      <c r="J36" s="10">
        <v>1</v>
      </c>
      <c r="K36" s="10" t="s">
        <v>53</v>
      </c>
      <c r="L36" s="8">
        <v>312427.53000000003</v>
      </c>
      <c r="M36" s="10">
        <v>40438</v>
      </c>
      <c r="N36" s="12">
        <v>45926</v>
      </c>
      <c r="O36" s="30" t="s">
        <v>60</v>
      </c>
    </row>
    <row r="37" spans="1:15" ht="24.6" customHeight="1">
      <c r="A37" s="17">
        <v>35</v>
      </c>
      <c r="B37" s="11" t="s">
        <v>53</v>
      </c>
      <c r="C37" s="13" t="s">
        <v>82</v>
      </c>
      <c r="D37" s="8">
        <v>10.199999999999999</v>
      </c>
      <c r="E37" s="8" t="s">
        <v>53</v>
      </c>
      <c r="F37" s="9" t="s">
        <v>53</v>
      </c>
      <c r="G37" s="10">
        <v>2</v>
      </c>
      <c r="H37" s="10">
        <v>1</v>
      </c>
      <c r="I37" s="11">
        <v>2</v>
      </c>
      <c r="J37" s="10">
        <v>1</v>
      </c>
      <c r="K37" s="10" t="s">
        <v>53</v>
      </c>
      <c r="L37" s="8">
        <v>22105.74</v>
      </c>
      <c r="M37" s="10">
        <v>4000</v>
      </c>
      <c r="N37" s="12">
        <v>45611</v>
      </c>
      <c r="O37" s="30" t="s">
        <v>44</v>
      </c>
    </row>
    <row r="38" spans="1:15" ht="24.6" customHeight="1">
      <c r="A38" s="6">
        <v>36</v>
      </c>
      <c r="B38" s="11" t="s">
        <v>53</v>
      </c>
      <c r="C38" s="13" t="s">
        <v>83</v>
      </c>
      <c r="D38" s="8">
        <v>10.199999999999999</v>
      </c>
      <c r="E38" s="8" t="s">
        <v>53</v>
      </c>
      <c r="F38" s="9" t="s">
        <v>53</v>
      </c>
      <c r="G38" s="10">
        <v>2</v>
      </c>
      <c r="H38" s="10">
        <v>1</v>
      </c>
      <c r="I38" s="11">
        <v>2</v>
      </c>
      <c r="J38" s="10">
        <v>1</v>
      </c>
      <c r="K38" s="10" t="s">
        <v>53</v>
      </c>
      <c r="L38" s="8">
        <v>25320.03</v>
      </c>
      <c r="M38" s="10">
        <v>4751</v>
      </c>
      <c r="N38" s="12">
        <v>45695</v>
      </c>
      <c r="O38" s="30" t="s">
        <v>44</v>
      </c>
    </row>
    <row r="39" spans="1:15" ht="24.9" customHeight="1">
      <c r="A39" s="33"/>
      <c r="B39" s="34"/>
      <c r="C39" s="35" t="s">
        <v>68</v>
      </c>
      <c r="D39" s="36">
        <f>SUBTOTAL(109,Table132456[Pajamos 
(GBO)])</f>
        <v>554042.88619999972</v>
      </c>
      <c r="E39" s="37" t="s">
        <v>112</v>
      </c>
      <c r="F39" s="38">
        <f>(D39-E39)/E39</f>
        <v>-0.22638724810661107</v>
      </c>
      <c r="G39" s="39">
        <f>SUBTOTAL(109,Table132456[Žiūrovų sk. 
(ADM)])</f>
        <v>74827</v>
      </c>
      <c r="H39" s="40"/>
      <c r="I39" s="41"/>
      <c r="J39" s="40"/>
      <c r="K39" s="40"/>
      <c r="L39" s="47"/>
      <c r="M39" s="40"/>
      <c r="N39" s="42"/>
      <c r="O39" s="50" t="s">
        <v>15</v>
      </c>
    </row>
    <row r="40" spans="1:15">
      <c r="F40" s="3"/>
      <c r="L40" s="2"/>
    </row>
    <row r="41" spans="1:15">
      <c r="F41" s="3"/>
      <c r="L41" s="2"/>
    </row>
    <row r="42" spans="1:15">
      <c r="F42" s="3"/>
      <c r="L42" s="2"/>
    </row>
    <row r="43" spans="1:15">
      <c r="F43" s="3"/>
      <c r="L43" s="2"/>
    </row>
    <row r="44" spans="1:15">
      <c r="F44" s="3"/>
      <c r="L44" s="2"/>
    </row>
    <row r="45" spans="1:15">
      <c r="F45" s="3"/>
      <c r="L45" s="2"/>
    </row>
    <row r="46" spans="1:15">
      <c r="F46" s="3"/>
      <c r="L46" s="2"/>
    </row>
    <row r="47" spans="1:15">
      <c r="F47" s="3"/>
      <c r="L47" s="2"/>
    </row>
    <row r="48" spans="1:15">
      <c r="F48" s="3"/>
      <c r="L48" s="2"/>
    </row>
    <row r="49" spans="1:19" s="46" customFormat="1">
      <c r="A49" s="1"/>
      <c r="B49" s="1"/>
      <c r="C49" s="1"/>
      <c r="D49" s="44"/>
      <c r="E49" s="44"/>
      <c r="F49" s="3"/>
      <c r="I49" s="1"/>
      <c r="L49" s="2"/>
      <c r="N49" s="49"/>
      <c r="O49" s="51"/>
      <c r="P49" s="1"/>
      <c r="Q49" s="1"/>
      <c r="R49" s="1"/>
      <c r="S49" s="1"/>
    </row>
    <row r="50" spans="1:19" s="46" customFormat="1">
      <c r="A50" s="1"/>
      <c r="B50" s="1"/>
      <c r="C50" s="1"/>
      <c r="D50" s="44"/>
      <c r="E50" s="44"/>
      <c r="F50" s="3"/>
      <c r="I50" s="1"/>
      <c r="L50" s="2"/>
      <c r="N50" s="49"/>
      <c r="O50" s="51"/>
      <c r="P50" s="1"/>
      <c r="Q50" s="1"/>
      <c r="R50" s="1"/>
      <c r="S50" s="1"/>
    </row>
    <row r="51" spans="1:19" s="46" customFormat="1">
      <c r="A51" s="1"/>
      <c r="B51" s="1"/>
      <c r="C51" s="1"/>
      <c r="D51" s="44"/>
      <c r="E51" s="44"/>
      <c r="F51" s="3"/>
      <c r="I51" s="1"/>
      <c r="L51" s="2"/>
      <c r="N51" s="49"/>
      <c r="O51" s="51"/>
      <c r="P51" s="1"/>
      <c r="Q51" s="1"/>
      <c r="R51" s="1"/>
      <c r="S51" s="1"/>
    </row>
    <row r="52" spans="1:19" s="46" customFormat="1">
      <c r="A52" s="1"/>
      <c r="B52" s="1"/>
      <c r="C52" s="1"/>
      <c r="D52" s="44"/>
      <c r="E52" s="44"/>
      <c r="F52" s="3"/>
      <c r="I52" s="1"/>
      <c r="L52" s="2"/>
      <c r="N52" s="49"/>
      <c r="O52" s="51"/>
      <c r="P52" s="1"/>
      <c r="Q52" s="1"/>
      <c r="R52" s="1"/>
      <c r="S52" s="1"/>
    </row>
    <row r="53" spans="1:19" s="46" customFormat="1">
      <c r="A53" s="1"/>
      <c r="B53" s="1"/>
      <c r="C53" s="1"/>
      <c r="D53" s="44"/>
      <c r="E53" s="44"/>
      <c r="F53" s="3"/>
      <c r="I53" s="1"/>
      <c r="L53" s="44"/>
      <c r="N53" s="49"/>
      <c r="O53" s="51"/>
      <c r="P53" s="1"/>
      <c r="Q53" s="1"/>
      <c r="R53" s="1"/>
      <c r="S53" s="1"/>
    </row>
    <row r="54" spans="1:19" s="46" customFormat="1">
      <c r="A54" s="1"/>
      <c r="B54" s="1"/>
      <c r="C54" s="1"/>
      <c r="D54" s="44"/>
      <c r="E54" s="44"/>
      <c r="F54" s="3"/>
      <c r="I54" s="1"/>
      <c r="L54" s="44"/>
      <c r="N54" s="49"/>
      <c r="O54" s="51"/>
      <c r="P54" s="1"/>
      <c r="Q54" s="1"/>
      <c r="R54" s="1"/>
      <c r="S54" s="1"/>
    </row>
    <row r="55" spans="1:19" s="46" customFormat="1">
      <c r="A55" s="1"/>
      <c r="B55" s="1"/>
      <c r="C55" s="1"/>
      <c r="D55" s="44"/>
      <c r="E55" s="44"/>
      <c r="F55" s="3"/>
      <c r="I55" s="1"/>
      <c r="L55" s="44"/>
      <c r="N55" s="49"/>
      <c r="O55" s="51"/>
      <c r="P55" s="1"/>
      <c r="Q55" s="1"/>
      <c r="R55" s="1"/>
      <c r="S55" s="1"/>
    </row>
    <row r="56" spans="1:19" s="46" customFormat="1">
      <c r="A56" s="1"/>
      <c r="B56" s="1"/>
      <c r="C56" s="1"/>
      <c r="D56" s="44"/>
      <c r="E56" s="44"/>
      <c r="F56" s="3"/>
      <c r="I56" s="1"/>
      <c r="L56" s="44"/>
      <c r="N56" s="49"/>
      <c r="O56" s="51"/>
      <c r="P56" s="1"/>
      <c r="Q56" s="1"/>
      <c r="R56" s="1"/>
      <c r="S56" s="1"/>
    </row>
    <row r="57" spans="1:19"/>
    <row r="58" spans="1:19"/>
    <row r="59" spans="1:19"/>
    <row r="60" spans="1:19"/>
    <row r="61" spans="1:19"/>
    <row r="62" spans="1:19"/>
    <row r="63" spans="1:19"/>
    <row r="64" spans="1:19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</sheetData>
  <mergeCells count="1">
    <mergeCell ref="A1:O1"/>
  </mergeCells>
  <conditionalFormatting sqref="C3:C35">
    <cfRule type="duplicateValues" dxfId="21" priority="11"/>
  </conditionalFormatting>
  <conditionalFormatting sqref="D23">
    <cfRule type="duplicateValues" dxfId="20" priority="1"/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8C7BB-FF45-4C97-960F-9C8B95DE365A}">
  <sheetPr>
    <pageSetUpPr fitToPage="1"/>
  </sheetPr>
  <dimension ref="A1:S101"/>
  <sheetViews>
    <sheetView topLeftCell="A7" zoomScale="60" zoomScaleNormal="60" workbookViewId="0">
      <selection activeCell="C7" sqref="C7"/>
    </sheetView>
  </sheetViews>
  <sheetFormatPr defaultColWidth="0" defaultRowHeight="11.4" zeroHeight="1"/>
  <cols>
    <col min="1" max="2" width="4.75" style="1" customWidth="1"/>
    <col min="3" max="3" width="30.75" style="1" customWidth="1"/>
    <col min="4" max="5" width="20.75" style="44" customWidth="1"/>
    <col min="6" max="6" width="20.75" style="1" customWidth="1"/>
    <col min="7" max="8" width="20.75" style="46" customWidth="1"/>
    <col min="9" max="9" width="20.75" style="1" customWidth="1"/>
    <col min="10" max="11" width="20.75" style="46" customWidth="1"/>
    <col min="12" max="12" width="20.75" style="44" customWidth="1"/>
    <col min="13" max="13" width="20.75" style="46" customWidth="1"/>
    <col min="14" max="14" width="20.75" style="49" customWidth="1"/>
    <col min="15" max="15" width="30.75" style="54" customWidth="1"/>
    <col min="16" max="16384" width="5.375" style="1" hidden="1"/>
  </cols>
  <sheetData>
    <row r="1" spans="1:18" s="4" customFormat="1" ht="40.5" customHeight="1" thickBot="1">
      <c r="A1" s="174" t="s">
        <v>108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2" spans="1:18" s="5" customFormat="1" ht="63.75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45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24" customFormat="1" ht="24.9" customHeight="1">
      <c r="A3" s="17">
        <v>1</v>
      </c>
      <c r="B3" s="22" t="s">
        <v>51</v>
      </c>
      <c r="C3" s="53" t="s">
        <v>95</v>
      </c>
      <c r="D3" s="19">
        <v>219408.93</v>
      </c>
      <c r="E3" s="19" t="s">
        <v>53</v>
      </c>
      <c r="F3" s="20" t="s">
        <v>53</v>
      </c>
      <c r="G3" s="21">
        <v>28719</v>
      </c>
      <c r="H3" s="21">
        <v>303</v>
      </c>
      <c r="I3" s="22">
        <f t="shared" ref="I3:I14" si="0">G3/H3</f>
        <v>94.78217821782178</v>
      </c>
      <c r="J3" s="21">
        <v>17</v>
      </c>
      <c r="K3" s="21">
        <v>1</v>
      </c>
      <c r="L3" s="19">
        <v>260552.77</v>
      </c>
      <c r="M3" s="21">
        <v>33416</v>
      </c>
      <c r="N3" s="23">
        <v>46045</v>
      </c>
      <c r="O3" s="29" t="s">
        <v>44</v>
      </c>
      <c r="R3" s="17"/>
    </row>
    <row r="4" spans="1:18" s="24" customFormat="1" ht="24.9" customHeight="1">
      <c r="A4" s="17">
        <v>2</v>
      </c>
      <c r="B4" s="22">
        <v>1</v>
      </c>
      <c r="C4" s="53" t="s">
        <v>71</v>
      </c>
      <c r="D4" s="27">
        <v>129830</v>
      </c>
      <c r="E4" s="19">
        <v>201473</v>
      </c>
      <c r="F4" s="20">
        <f>(D4-E4)/E4</f>
        <v>-0.35559603520074651</v>
      </c>
      <c r="G4" s="28">
        <v>17979</v>
      </c>
      <c r="H4" s="22">
        <v>22</v>
      </c>
      <c r="I4" s="22">
        <f t="shared" si="0"/>
        <v>817.22727272727275</v>
      </c>
      <c r="J4" s="22">
        <v>40</v>
      </c>
      <c r="K4" s="21">
        <v>3</v>
      </c>
      <c r="L4" s="27">
        <v>696644</v>
      </c>
      <c r="M4" s="28">
        <v>92624</v>
      </c>
      <c r="N4" s="23">
        <v>46031</v>
      </c>
      <c r="O4" s="29" t="s">
        <v>72</v>
      </c>
      <c r="R4" s="17"/>
    </row>
    <row r="5" spans="1:18" s="24" customFormat="1" ht="24.9" customHeight="1">
      <c r="A5" s="17">
        <v>3</v>
      </c>
      <c r="B5" s="22">
        <v>2</v>
      </c>
      <c r="C5" s="18" t="s">
        <v>16</v>
      </c>
      <c r="D5" s="19">
        <v>90892.06</v>
      </c>
      <c r="E5" s="19">
        <v>138509.75</v>
      </c>
      <c r="F5" s="20">
        <f>(D5-E5)/E5</f>
        <v>-0.34378583457121253</v>
      </c>
      <c r="G5" s="21">
        <v>10080</v>
      </c>
      <c r="H5" s="21">
        <v>189</v>
      </c>
      <c r="I5" s="22">
        <f t="shared" si="0"/>
        <v>53.333333333333336</v>
      </c>
      <c r="J5" s="21">
        <v>24</v>
      </c>
      <c r="K5" s="21">
        <v>6</v>
      </c>
      <c r="L5" s="19">
        <v>1882549.28</v>
      </c>
      <c r="M5" s="21">
        <v>207282</v>
      </c>
      <c r="N5" s="23">
        <v>46010</v>
      </c>
      <c r="O5" s="29" t="s">
        <v>40</v>
      </c>
      <c r="R5" s="17"/>
    </row>
    <row r="6" spans="1:18" s="24" customFormat="1" ht="24.9" customHeight="1">
      <c r="A6" s="17">
        <v>4</v>
      </c>
      <c r="B6" s="22">
        <v>3</v>
      </c>
      <c r="C6" s="53" t="s">
        <v>94</v>
      </c>
      <c r="D6" s="19">
        <v>60736.19</v>
      </c>
      <c r="E6" s="19">
        <v>75296.210000000006</v>
      </c>
      <c r="F6" s="20">
        <f>(D6-E6)/E6</f>
        <v>-0.19336989205698404</v>
      </c>
      <c r="G6" s="21">
        <v>10788</v>
      </c>
      <c r="H6" s="21">
        <v>302</v>
      </c>
      <c r="I6" s="22">
        <f t="shared" si="0"/>
        <v>35.721854304635762</v>
      </c>
      <c r="J6" s="21">
        <v>19</v>
      </c>
      <c r="K6" s="21">
        <v>2</v>
      </c>
      <c r="L6" s="19">
        <v>137024</v>
      </c>
      <c r="M6" s="21">
        <v>24173</v>
      </c>
      <c r="N6" s="23">
        <v>46038</v>
      </c>
      <c r="O6" s="29" t="s">
        <v>44</v>
      </c>
      <c r="R6" s="17"/>
    </row>
    <row r="7" spans="1:18" s="24" customFormat="1" ht="24.9" customHeight="1">
      <c r="A7" s="17">
        <v>5</v>
      </c>
      <c r="B7" s="22" t="s">
        <v>51</v>
      </c>
      <c r="C7" s="53" t="s">
        <v>98</v>
      </c>
      <c r="D7" s="19">
        <v>58731.23</v>
      </c>
      <c r="E7" s="19" t="s">
        <v>53</v>
      </c>
      <c r="F7" s="20" t="s">
        <v>53</v>
      </c>
      <c r="G7" s="21">
        <v>8277</v>
      </c>
      <c r="H7" s="21">
        <v>179</v>
      </c>
      <c r="I7" s="22">
        <f t="shared" si="0"/>
        <v>46.240223463687151</v>
      </c>
      <c r="J7" s="21">
        <v>19</v>
      </c>
      <c r="K7" s="21">
        <v>1</v>
      </c>
      <c r="L7" s="19">
        <v>62375.85</v>
      </c>
      <c r="M7" s="21">
        <v>8853</v>
      </c>
      <c r="N7" s="23">
        <v>46045</v>
      </c>
      <c r="O7" s="29" t="s">
        <v>88</v>
      </c>
      <c r="R7" s="17"/>
    </row>
    <row r="8" spans="1:18" s="24" customFormat="1" ht="24.9" customHeight="1">
      <c r="A8" s="17">
        <v>6</v>
      </c>
      <c r="B8" s="22">
        <v>6</v>
      </c>
      <c r="C8" s="18" t="s">
        <v>17</v>
      </c>
      <c r="D8" s="19">
        <v>29157.31</v>
      </c>
      <c r="E8" s="19">
        <v>36366.21</v>
      </c>
      <c r="F8" s="20">
        <f>(D8-E8)/E8</f>
        <v>-0.19823072022077631</v>
      </c>
      <c r="G8" s="21">
        <v>4804</v>
      </c>
      <c r="H8" s="21">
        <v>142</v>
      </c>
      <c r="I8" s="22">
        <f t="shared" si="0"/>
        <v>33.83098591549296</v>
      </c>
      <c r="J8" s="21">
        <v>15</v>
      </c>
      <c r="K8" s="21">
        <v>9</v>
      </c>
      <c r="L8" s="19">
        <v>1144035.5</v>
      </c>
      <c r="M8" s="21">
        <v>181762</v>
      </c>
      <c r="N8" s="23">
        <v>45989</v>
      </c>
      <c r="O8" s="29" t="s">
        <v>40</v>
      </c>
      <c r="R8" s="17"/>
    </row>
    <row r="9" spans="1:18" s="24" customFormat="1" ht="24.75" customHeight="1">
      <c r="A9" s="17">
        <v>7</v>
      </c>
      <c r="B9" s="22">
        <v>5</v>
      </c>
      <c r="C9" s="53" t="s">
        <v>78</v>
      </c>
      <c r="D9" s="27">
        <v>27217.54</v>
      </c>
      <c r="E9" s="19">
        <v>37201.57</v>
      </c>
      <c r="F9" s="20">
        <f>(D9-E9)/E9</f>
        <v>-0.26837657657996689</v>
      </c>
      <c r="G9" s="28">
        <v>3956</v>
      </c>
      <c r="H9" s="28">
        <v>67</v>
      </c>
      <c r="I9" s="22">
        <f t="shared" si="0"/>
        <v>59.044776119402982</v>
      </c>
      <c r="J9" s="21">
        <v>16</v>
      </c>
      <c r="K9" s="21">
        <v>2</v>
      </c>
      <c r="L9" s="27">
        <v>72786.16</v>
      </c>
      <c r="M9" s="28">
        <v>10054</v>
      </c>
      <c r="N9" s="23">
        <v>46038</v>
      </c>
      <c r="O9" s="29" t="s">
        <v>47</v>
      </c>
      <c r="R9" s="17"/>
    </row>
    <row r="10" spans="1:18" s="24" customFormat="1" ht="24.9" customHeight="1">
      <c r="A10" s="17">
        <v>8</v>
      </c>
      <c r="B10" s="22">
        <v>9</v>
      </c>
      <c r="C10" s="53" t="s">
        <v>18</v>
      </c>
      <c r="D10" s="27">
        <v>17677.060000000001</v>
      </c>
      <c r="E10" s="19">
        <v>23783.86</v>
      </c>
      <c r="F10" s="20">
        <f>(D10-E10)/E10</f>
        <v>-0.25676235901153133</v>
      </c>
      <c r="G10" s="28">
        <v>2969</v>
      </c>
      <c r="H10" s="21">
        <v>110</v>
      </c>
      <c r="I10" s="22">
        <f t="shared" si="0"/>
        <v>26.990909090909092</v>
      </c>
      <c r="J10" s="21">
        <v>19</v>
      </c>
      <c r="K10" s="21">
        <v>5</v>
      </c>
      <c r="L10" s="27">
        <v>283762.75</v>
      </c>
      <c r="M10" s="28">
        <v>46757</v>
      </c>
      <c r="N10" s="23">
        <v>46017</v>
      </c>
      <c r="O10" s="29" t="s">
        <v>308</v>
      </c>
      <c r="R10" s="17"/>
    </row>
    <row r="11" spans="1:18" s="24" customFormat="1" ht="24.9" customHeight="1">
      <c r="A11" s="17">
        <v>9</v>
      </c>
      <c r="B11" s="22">
        <v>8</v>
      </c>
      <c r="C11" s="53" t="s">
        <v>56</v>
      </c>
      <c r="D11" s="19">
        <v>14549.61</v>
      </c>
      <c r="E11" s="19">
        <v>32593.82</v>
      </c>
      <c r="F11" s="20">
        <f>(D11-E11)/E11</f>
        <v>-0.55360832206841659</v>
      </c>
      <c r="G11" s="21">
        <v>2169</v>
      </c>
      <c r="H11" s="21">
        <v>61</v>
      </c>
      <c r="I11" s="22">
        <f t="shared" si="0"/>
        <v>35.557377049180324</v>
      </c>
      <c r="J11" s="21">
        <v>8</v>
      </c>
      <c r="K11" s="21">
        <v>3</v>
      </c>
      <c r="L11" s="19">
        <v>98108.89</v>
      </c>
      <c r="M11" s="21">
        <v>13234</v>
      </c>
      <c r="N11" s="23">
        <v>45666</v>
      </c>
      <c r="O11" s="29" t="s">
        <v>44</v>
      </c>
      <c r="R11" s="17"/>
    </row>
    <row r="12" spans="1:18" s="24" customFormat="1" ht="24.9" customHeight="1">
      <c r="A12" s="17">
        <v>10</v>
      </c>
      <c r="B12" s="22" t="s">
        <v>51</v>
      </c>
      <c r="C12" s="53" t="s">
        <v>96</v>
      </c>
      <c r="D12" s="19">
        <v>14524.49</v>
      </c>
      <c r="E12" s="19" t="s">
        <v>53</v>
      </c>
      <c r="F12" s="20" t="s">
        <v>53</v>
      </c>
      <c r="G12" s="21">
        <v>2026</v>
      </c>
      <c r="H12" s="21">
        <v>106</v>
      </c>
      <c r="I12" s="22">
        <f t="shared" si="0"/>
        <v>19.113207547169811</v>
      </c>
      <c r="J12" s="21">
        <v>11</v>
      </c>
      <c r="K12" s="21">
        <v>1</v>
      </c>
      <c r="L12" s="19">
        <v>16150.13</v>
      </c>
      <c r="M12" s="21">
        <v>2209</v>
      </c>
      <c r="N12" s="23">
        <v>46045</v>
      </c>
      <c r="O12" s="29" t="s">
        <v>41</v>
      </c>
      <c r="R12" s="17"/>
    </row>
    <row r="13" spans="1:18" s="52" customFormat="1" ht="24.9" customHeight="1">
      <c r="A13" s="17">
        <v>11</v>
      </c>
      <c r="B13" s="22">
        <v>7</v>
      </c>
      <c r="C13" s="53" t="s">
        <v>80</v>
      </c>
      <c r="D13" s="19">
        <v>14468.39</v>
      </c>
      <c r="E13" s="19">
        <v>34892.870000000003</v>
      </c>
      <c r="F13" s="20">
        <f>(D13-E13)/E13</f>
        <v>-0.58534823876625808</v>
      </c>
      <c r="G13" s="21">
        <v>2108</v>
      </c>
      <c r="H13" s="21">
        <v>83</v>
      </c>
      <c r="I13" s="22">
        <f t="shared" si="0"/>
        <v>25.397590361445783</v>
      </c>
      <c r="J13" s="21">
        <v>10</v>
      </c>
      <c r="K13" s="21">
        <v>2</v>
      </c>
      <c r="L13" s="19">
        <v>52156.39</v>
      </c>
      <c r="M13" s="21">
        <v>7272</v>
      </c>
      <c r="N13" s="23">
        <v>46038</v>
      </c>
      <c r="O13" s="29" t="s">
        <v>41</v>
      </c>
      <c r="R13" s="6"/>
    </row>
    <row r="14" spans="1:18" s="24" customFormat="1" ht="24.9" customHeight="1">
      <c r="A14" s="17">
        <v>12</v>
      </c>
      <c r="B14" s="22" t="s">
        <v>51</v>
      </c>
      <c r="C14" s="53" t="s">
        <v>101</v>
      </c>
      <c r="D14" s="19">
        <v>6989</v>
      </c>
      <c r="E14" s="19" t="s">
        <v>53</v>
      </c>
      <c r="F14" s="20" t="s">
        <v>53</v>
      </c>
      <c r="G14" s="21">
        <v>1019</v>
      </c>
      <c r="H14" s="21">
        <v>78</v>
      </c>
      <c r="I14" s="22">
        <f t="shared" si="0"/>
        <v>13.064102564102564</v>
      </c>
      <c r="J14" s="21">
        <v>13</v>
      </c>
      <c r="K14" s="21">
        <v>1</v>
      </c>
      <c r="L14" s="19">
        <v>6989</v>
      </c>
      <c r="M14" s="21">
        <v>1019</v>
      </c>
      <c r="N14" s="23">
        <v>46045</v>
      </c>
      <c r="O14" s="29" t="s">
        <v>308</v>
      </c>
      <c r="R14" s="17"/>
    </row>
    <row r="15" spans="1:18" s="24" customFormat="1" ht="24.9" customHeight="1">
      <c r="A15" s="17">
        <v>13</v>
      </c>
      <c r="B15" s="22">
        <v>12</v>
      </c>
      <c r="C15" s="18" t="s">
        <v>22</v>
      </c>
      <c r="D15" s="19">
        <v>6584.07</v>
      </c>
      <c r="E15" s="19">
        <v>6785.71</v>
      </c>
      <c r="F15" s="20">
        <f>(D15-E15)/E15</f>
        <v>-2.9715387188665641E-2</v>
      </c>
      <c r="G15" s="21">
        <v>1162</v>
      </c>
      <c r="H15" s="22" t="s">
        <v>53</v>
      </c>
      <c r="I15" s="22" t="s">
        <v>53</v>
      </c>
      <c r="J15" s="22">
        <v>13</v>
      </c>
      <c r="K15" s="21">
        <v>6</v>
      </c>
      <c r="L15" s="19">
        <v>122934.70000000003</v>
      </c>
      <c r="M15" s="21">
        <v>19623</v>
      </c>
      <c r="N15" s="23">
        <v>46010</v>
      </c>
      <c r="O15" s="29" t="s">
        <v>43</v>
      </c>
      <c r="R15" s="17"/>
    </row>
    <row r="16" spans="1:18" s="24" customFormat="1" ht="24.9" customHeight="1">
      <c r="A16" s="17">
        <v>14</v>
      </c>
      <c r="B16" s="22">
        <v>11</v>
      </c>
      <c r="C16" s="53" t="s">
        <v>58</v>
      </c>
      <c r="D16" s="27">
        <v>5872.57</v>
      </c>
      <c r="E16" s="19">
        <v>11203.33</v>
      </c>
      <c r="F16" s="20">
        <f>(D16-E16)/E16</f>
        <v>-0.47581924302863526</v>
      </c>
      <c r="G16" s="28">
        <v>979</v>
      </c>
      <c r="H16" s="21">
        <v>44</v>
      </c>
      <c r="I16" s="22">
        <f>G16/H16</f>
        <v>22.25</v>
      </c>
      <c r="J16" s="21">
        <v>11</v>
      </c>
      <c r="K16" s="21">
        <v>3</v>
      </c>
      <c r="L16" s="27">
        <v>33800.71</v>
      </c>
      <c r="M16" s="28">
        <v>5805</v>
      </c>
      <c r="N16" s="23">
        <v>46031</v>
      </c>
      <c r="O16" s="29" t="s">
        <v>44</v>
      </c>
      <c r="R16" s="17"/>
    </row>
    <row r="17" spans="1:19" s="24" customFormat="1" ht="24.9" customHeight="1">
      <c r="A17" s="17">
        <v>15</v>
      </c>
      <c r="B17" s="22">
        <v>10</v>
      </c>
      <c r="C17" s="53" t="s">
        <v>86</v>
      </c>
      <c r="D17" s="27">
        <v>5802.57</v>
      </c>
      <c r="E17" s="19">
        <v>17309.04</v>
      </c>
      <c r="F17" s="20">
        <f>(D17-E17)/E17</f>
        <v>-0.66476650351492639</v>
      </c>
      <c r="G17" s="28">
        <v>953</v>
      </c>
      <c r="H17" s="21">
        <v>36</v>
      </c>
      <c r="I17" s="22">
        <f>G17/H17</f>
        <v>26.472222222222221</v>
      </c>
      <c r="J17" s="21">
        <v>11</v>
      </c>
      <c r="K17" s="21">
        <v>2</v>
      </c>
      <c r="L17" s="27">
        <v>24358.49</v>
      </c>
      <c r="M17" s="28">
        <v>3787</v>
      </c>
      <c r="N17" s="23">
        <v>46038</v>
      </c>
      <c r="O17" s="29" t="s">
        <v>215</v>
      </c>
      <c r="R17" s="17"/>
    </row>
    <row r="18" spans="1:19" s="52" customFormat="1" ht="24.9" customHeight="1">
      <c r="A18" s="17">
        <v>16</v>
      </c>
      <c r="B18" s="11" t="s">
        <v>57</v>
      </c>
      <c r="C18" s="13" t="s">
        <v>104</v>
      </c>
      <c r="D18" s="8">
        <v>3675.61</v>
      </c>
      <c r="E18" s="19" t="s">
        <v>53</v>
      </c>
      <c r="F18" s="20" t="s">
        <v>53</v>
      </c>
      <c r="G18" s="11">
        <v>533</v>
      </c>
      <c r="H18" s="8" t="s">
        <v>53</v>
      </c>
      <c r="I18" s="8" t="s">
        <v>53</v>
      </c>
      <c r="J18" s="11">
        <v>4</v>
      </c>
      <c r="K18" s="11">
        <v>0</v>
      </c>
      <c r="L18" s="8">
        <v>3675.61</v>
      </c>
      <c r="M18" s="11">
        <v>3675.61</v>
      </c>
      <c r="N18" s="12" t="s">
        <v>48</v>
      </c>
      <c r="O18" s="30" t="s">
        <v>43</v>
      </c>
      <c r="R18" s="6"/>
    </row>
    <row r="19" spans="1:19" ht="24.75" customHeight="1">
      <c r="A19" s="17">
        <v>17</v>
      </c>
      <c r="B19" s="11">
        <v>13</v>
      </c>
      <c r="C19" s="13" t="s">
        <v>52</v>
      </c>
      <c r="D19" s="8">
        <v>2844.4</v>
      </c>
      <c r="E19" s="8">
        <v>6450.8</v>
      </c>
      <c r="F19" s="9">
        <f>(D19-E19)/E19</f>
        <v>-0.55906244186767529</v>
      </c>
      <c r="G19" s="10">
        <v>396</v>
      </c>
      <c r="H19" s="10">
        <v>11</v>
      </c>
      <c r="I19" s="11">
        <f>G19/H19</f>
        <v>36</v>
      </c>
      <c r="J19" s="10">
        <v>3</v>
      </c>
      <c r="K19" s="10">
        <v>4</v>
      </c>
      <c r="L19" s="8">
        <v>44161.4</v>
      </c>
      <c r="M19" s="10">
        <v>6533</v>
      </c>
      <c r="N19" s="12">
        <v>46024</v>
      </c>
      <c r="O19" s="30" t="s">
        <v>54</v>
      </c>
      <c r="R19" s="6"/>
      <c r="S19" s="52"/>
    </row>
    <row r="20" spans="1:19" ht="24.9" customHeight="1">
      <c r="A20" s="17">
        <v>18</v>
      </c>
      <c r="B20" s="22" t="s">
        <v>57</v>
      </c>
      <c r="C20" s="53" t="s">
        <v>102</v>
      </c>
      <c r="D20" s="19">
        <v>1084.47</v>
      </c>
      <c r="E20" s="19" t="s">
        <v>53</v>
      </c>
      <c r="F20" s="20" t="s">
        <v>53</v>
      </c>
      <c r="G20" s="21">
        <v>154</v>
      </c>
      <c r="H20" s="21">
        <v>6</v>
      </c>
      <c r="I20" s="22">
        <f>G20/H20</f>
        <v>25.666666666666668</v>
      </c>
      <c r="J20" s="21">
        <v>6</v>
      </c>
      <c r="K20" s="21">
        <v>0</v>
      </c>
      <c r="L20" s="19">
        <v>1084.47</v>
      </c>
      <c r="M20" s="21">
        <v>154</v>
      </c>
      <c r="N20" s="23" t="s">
        <v>48</v>
      </c>
      <c r="O20" s="29" t="s">
        <v>44</v>
      </c>
      <c r="R20" s="6"/>
      <c r="S20" s="52"/>
    </row>
    <row r="21" spans="1:19" ht="24.75" customHeight="1">
      <c r="A21" s="17">
        <v>19</v>
      </c>
      <c r="B21" s="22">
        <v>14</v>
      </c>
      <c r="C21" s="18" t="s">
        <v>21</v>
      </c>
      <c r="D21" s="19">
        <v>938.6</v>
      </c>
      <c r="E21" s="19">
        <v>4027.01</v>
      </c>
      <c r="F21" s="20">
        <f t="shared" ref="F21:F28" si="1">(D21-E21)/E21</f>
        <v>-0.76692384672498959</v>
      </c>
      <c r="G21" s="21">
        <v>131</v>
      </c>
      <c r="H21" s="21">
        <v>5</v>
      </c>
      <c r="I21" s="22">
        <f>G21/H21</f>
        <v>26.2</v>
      </c>
      <c r="J21" s="21">
        <v>2</v>
      </c>
      <c r="K21" s="21">
        <v>8</v>
      </c>
      <c r="L21" s="19">
        <v>340626.82</v>
      </c>
      <c r="M21" s="21">
        <v>46298</v>
      </c>
      <c r="N21" s="23">
        <v>45996</v>
      </c>
      <c r="O21" s="29" t="s">
        <v>215</v>
      </c>
      <c r="R21" s="6"/>
      <c r="S21" s="52"/>
    </row>
    <row r="22" spans="1:19" s="26" customFormat="1" ht="24.75" customHeight="1">
      <c r="A22" s="17">
        <v>20</v>
      </c>
      <c r="B22" s="22">
        <v>17</v>
      </c>
      <c r="C22" s="18" t="s">
        <v>25</v>
      </c>
      <c r="D22" s="19">
        <v>875</v>
      </c>
      <c r="E22" s="19">
        <v>2321</v>
      </c>
      <c r="F22" s="20">
        <f t="shared" si="1"/>
        <v>-0.62300732442912543</v>
      </c>
      <c r="G22" s="21">
        <v>121</v>
      </c>
      <c r="H22" s="22" t="s">
        <v>53</v>
      </c>
      <c r="I22" s="22" t="s">
        <v>53</v>
      </c>
      <c r="J22" s="21">
        <v>1</v>
      </c>
      <c r="K22" s="21">
        <v>9</v>
      </c>
      <c r="L22" s="19">
        <v>123459</v>
      </c>
      <c r="M22" s="21">
        <v>17621</v>
      </c>
      <c r="N22" s="23">
        <v>45989</v>
      </c>
      <c r="O22" s="29" t="s">
        <v>46</v>
      </c>
    </row>
    <row r="23" spans="1:19" ht="24.75" customHeight="1">
      <c r="A23" s="17">
        <v>21</v>
      </c>
      <c r="B23" s="22">
        <v>16</v>
      </c>
      <c r="C23" s="53" t="s">
        <v>73</v>
      </c>
      <c r="D23" s="27">
        <v>722.39</v>
      </c>
      <c r="E23" s="19">
        <v>1145.42</v>
      </c>
      <c r="F23" s="20">
        <f t="shared" si="1"/>
        <v>-0.36932304307590236</v>
      </c>
      <c r="G23" s="28">
        <v>90</v>
      </c>
      <c r="H23" s="21">
        <v>5</v>
      </c>
      <c r="I23" s="22">
        <v>18</v>
      </c>
      <c r="J23" s="21">
        <v>2</v>
      </c>
      <c r="K23" s="21">
        <v>3</v>
      </c>
      <c r="L23" s="27">
        <v>7704.44</v>
      </c>
      <c r="M23" s="28">
        <v>1077</v>
      </c>
      <c r="N23" s="23">
        <v>46031</v>
      </c>
      <c r="O23" s="29" t="s">
        <v>74</v>
      </c>
    </row>
    <row r="24" spans="1:19" ht="24.75" customHeight="1">
      <c r="A24" s="17">
        <v>22</v>
      </c>
      <c r="B24" s="11">
        <v>21</v>
      </c>
      <c r="C24" s="7" t="s">
        <v>29</v>
      </c>
      <c r="D24" s="8">
        <v>709.77</v>
      </c>
      <c r="E24" s="8">
        <v>916.44</v>
      </c>
      <c r="F24" s="9">
        <f t="shared" si="1"/>
        <v>-0.22551394526646595</v>
      </c>
      <c r="G24" s="10">
        <v>151</v>
      </c>
      <c r="H24" s="10">
        <v>8</v>
      </c>
      <c r="I24" s="11">
        <f t="shared" ref="I24:I29" si="2">G24/H24</f>
        <v>18.875</v>
      </c>
      <c r="J24" s="10">
        <v>3</v>
      </c>
      <c r="K24" s="10">
        <v>4</v>
      </c>
      <c r="L24" s="19">
        <v>30446.829999999998</v>
      </c>
      <c r="M24" s="21">
        <v>5343</v>
      </c>
      <c r="N24" s="12">
        <v>46024</v>
      </c>
      <c r="O24" s="30" t="s">
        <v>49</v>
      </c>
    </row>
    <row r="25" spans="1:19" ht="24.75" customHeight="1">
      <c r="A25" s="17">
        <v>23</v>
      </c>
      <c r="B25" s="22">
        <v>17</v>
      </c>
      <c r="C25" s="53" t="s">
        <v>34</v>
      </c>
      <c r="D25" s="19">
        <v>698.37</v>
      </c>
      <c r="E25" s="19">
        <v>1419.76</v>
      </c>
      <c r="F25" s="20">
        <f t="shared" si="1"/>
        <v>-0.50810700400067621</v>
      </c>
      <c r="G25" s="21">
        <v>133</v>
      </c>
      <c r="H25" s="21">
        <v>2</v>
      </c>
      <c r="I25" s="22">
        <f t="shared" si="2"/>
        <v>66.5</v>
      </c>
      <c r="J25" s="21">
        <v>2</v>
      </c>
      <c r="K25" s="21">
        <v>4</v>
      </c>
      <c r="L25" s="19">
        <v>18306.650000000001</v>
      </c>
      <c r="M25" s="21">
        <v>2692</v>
      </c>
      <c r="N25" s="23">
        <v>46024</v>
      </c>
      <c r="O25" s="29" t="s">
        <v>40</v>
      </c>
    </row>
    <row r="26" spans="1:19" ht="24.75" customHeight="1">
      <c r="A26" s="17">
        <v>24</v>
      </c>
      <c r="B26" s="22">
        <v>18</v>
      </c>
      <c r="C26" s="18" t="s">
        <v>19</v>
      </c>
      <c r="D26" s="19">
        <v>624.6</v>
      </c>
      <c r="E26" s="19">
        <v>2045.21</v>
      </c>
      <c r="F26" s="20">
        <f t="shared" si="1"/>
        <v>-0.6946034881503611</v>
      </c>
      <c r="G26" s="21">
        <v>88</v>
      </c>
      <c r="H26" s="21">
        <v>3</v>
      </c>
      <c r="I26" s="22">
        <f t="shared" si="2"/>
        <v>29.333333333333332</v>
      </c>
      <c r="J26" s="21">
        <v>2</v>
      </c>
      <c r="K26" s="21">
        <v>5</v>
      </c>
      <c r="L26" s="19">
        <v>92288.320000000007</v>
      </c>
      <c r="M26" s="21">
        <v>12225</v>
      </c>
      <c r="N26" s="23">
        <v>46017</v>
      </c>
      <c r="O26" s="29" t="s">
        <v>41</v>
      </c>
    </row>
    <row r="27" spans="1:19" ht="24.75" customHeight="1">
      <c r="A27" s="17">
        <v>25</v>
      </c>
      <c r="B27" s="22">
        <v>22</v>
      </c>
      <c r="C27" s="18" t="s">
        <v>28</v>
      </c>
      <c r="D27" s="19">
        <v>602.38</v>
      </c>
      <c r="E27" s="19">
        <v>469.5</v>
      </c>
      <c r="F27" s="20">
        <f t="shared" si="1"/>
        <v>0.28302449414270497</v>
      </c>
      <c r="G27" s="21">
        <v>90</v>
      </c>
      <c r="H27" s="21">
        <v>4</v>
      </c>
      <c r="I27" s="22">
        <f t="shared" si="2"/>
        <v>22.5</v>
      </c>
      <c r="J27" s="21">
        <v>2</v>
      </c>
      <c r="K27" s="21">
        <v>11</v>
      </c>
      <c r="L27" s="19">
        <v>321584.93</v>
      </c>
      <c r="M27" s="21">
        <v>41531</v>
      </c>
      <c r="N27" s="23">
        <v>45975</v>
      </c>
      <c r="O27" s="29" t="s">
        <v>44</v>
      </c>
    </row>
    <row r="28" spans="1:19" ht="24.9" customHeight="1">
      <c r="A28" s="17">
        <v>26</v>
      </c>
      <c r="B28" s="11">
        <v>21</v>
      </c>
      <c r="C28" s="13" t="s">
        <v>75</v>
      </c>
      <c r="D28" s="31">
        <v>413.7</v>
      </c>
      <c r="E28" s="8">
        <v>550</v>
      </c>
      <c r="F28" s="9">
        <f t="shared" si="1"/>
        <v>-0.24781818181818183</v>
      </c>
      <c r="G28" s="32">
        <v>70</v>
      </c>
      <c r="H28" s="10">
        <v>3</v>
      </c>
      <c r="I28" s="11">
        <f t="shared" si="2"/>
        <v>23.333333333333332</v>
      </c>
      <c r="J28" s="10">
        <v>2</v>
      </c>
      <c r="K28" s="10">
        <v>3</v>
      </c>
      <c r="L28" s="31">
        <v>4308.7</v>
      </c>
      <c r="M28" s="32">
        <v>700</v>
      </c>
      <c r="N28" s="12">
        <v>46031</v>
      </c>
      <c r="O28" s="30" t="s">
        <v>54</v>
      </c>
    </row>
    <row r="29" spans="1:19" s="26" customFormat="1" ht="24.9" customHeight="1">
      <c r="A29" s="17">
        <v>27</v>
      </c>
      <c r="B29" s="22" t="s">
        <v>53</v>
      </c>
      <c r="C29" s="53" t="s">
        <v>105</v>
      </c>
      <c r="D29" s="19">
        <v>180.29</v>
      </c>
      <c r="E29" s="19" t="s">
        <v>53</v>
      </c>
      <c r="F29" s="20" t="s">
        <v>53</v>
      </c>
      <c r="G29" s="21">
        <v>30</v>
      </c>
      <c r="H29" s="21">
        <v>1</v>
      </c>
      <c r="I29" s="22">
        <f t="shared" si="2"/>
        <v>30</v>
      </c>
      <c r="J29" s="21">
        <v>1</v>
      </c>
      <c r="K29" s="21" t="s">
        <v>53</v>
      </c>
      <c r="L29" s="19">
        <v>124104.45</v>
      </c>
      <c r="M29" s="21">
        <v>18681</v>
      </c>
      <c r="N29" s="23">
        <v>45870</v>
      </c>
      <c r="O29" s="29" t="s">
        <v>308</v>
      </c>
    </row>
    <row r="30" spans="1:19" ht="24.9" customHeight="1">
      <c r="A30" s="17">
        <v>28</v>
      </c>
      <c r="B30" s="22" t="s">
        <v>53</v>
      </c>
      <c r="C30" s="53" t="s">
        <v>103</v>
      </c>
      <c r="D30" s="19">
        <v>135.80000000000001</v>
      </c>
      <c r="E30" s="19" t="s">
        <v>53</v>
      </c>
      <c r="F30" s="20" t="s">
        <v>53</v>
      </c>
      <c r="G30" s="21">
        <v>39</v>
      </c>
      <c r="H30" s="21">
        <v>1</v>
      </c>
      <c r="I30" s="22">
        <v>39</v>
      </c>
      <c r="J30" s="21">
        <v>1</v>
      </c>
      <c r="K30" s="21" t="s">
        <v>53</v>
      </c>
      <c r="L30" s="19">
        <v>88353.77</v>
      </c>
      <c r="M30" s="21">
        <v>18245</v>
      </c>
      <c r="N30" s="23">
        <v>44855</v>
      </c>
      <c r="O30" s="29" t="s">
        <v>44</v>
      </c>
    </row>
    <row r="31" spans="1:19" ht="24.9" customHeight="1">
      <c r="A31" s="17">
        <v>29</v>
      </c>
      <c r="B31" s="22">
        <v>33</v>
      </c>
      <c r="C31" s="53" t="s">
        <v>35</v>
      </c>
      <c r="D31" s="19">
        <v>84.6</v>
      </c>
      <c r="E31" s="19">
        <v>21</v>
      </c>
      <c r="F31" s="20">
        <f>(D31-E31)/E31</f>
        <v>3.0285714285714285</v>
      </c>
      <c r="G31" s="21">
        <v>10</v>
      </c>
      <c r="H31" s="21">
        <v>1</v>
      </c>
      <c r="I31" s="22">
        <f>G31/H31</f>
        <v>10</v>
      </c>
      <c r="J31" s="21">
        <v>1</v>
      </c>
      <c r="K31" s="21" t="s">
        <v>53</v>
      </c>
      <c r="L31" s="19">
        <v>377152.89</v>
      </c>
      <c r="M31" s="21">
        <v>63597</v>
      </c>
      <c r="N31" s="23">
        <v>45744</v>
      </c>
      <c r="O31" s="29" t="s">
        <v>47</v>
      </c>
    </row>
    <row r="32" spans="1:19" s="26" customFormat="1" ht="24.9" customHeight="1">
      <c r="A32" s="17">
        <v>30</v>
      </c>
      <c r="B32" s="22">
        <v>28</v>
      </c>
      <c r="C32" s="53" t="s">
        <v>36</v>
      </c>
      <c r="D32" s="19">
        <v>60.28</v>
      </c>
      <c r="E32" s="19">
        <v>209</v>
      </c>
      <c r="F32" s="20">
        <f>(D32-E32)/E32</f>
        <v>-0.71157894736842109</v>
      </c>
      <c r="G32" s="21">
        <v>7</v>
      </c>
      <c r="H32" s="21">
        <v>1</v>
      </c>
      <c r="I32" s="22">
        <v>7</v>
      </c>
      <c r="J32" s="21">
        <v>1</v>
      </c>
      <c r="K32" s="21" t="s">
        <v>53</v>
      </c>
      <c r="L32" s="19">
        <v>7237.66</v>
      </c>
      <c r="M32" s="21">
        <v>1160</v>
      </c>
      <c r="N32" s="23">
        <v>45989</v>
      </c>
      <c r="O32" s="29" t="s">
        <v>49</v>
      </c>
    </row>
    <row r="33" spans="1:19" s="26" customFormat="1" ht="24.9" customHeight="1">
      <c r="A33" s="17">
        <v>31</v>
      </c>
      <c r="B33" s="22" t="s">
        <v>53</v>
      </c>
      <c r="C33" s="53" t="s">
        <v>62</v>
      </c>
      <c r="D33" s="19">
        <v>51.6</v>
      </c>
      <c r="E33" s="19" t="s">
        <v>53</v>
      </c>
      <c r="F33" s="20" t="s">
        <v>53</v>
      </c>
      <c r="G33" s="21">
        <v>11</v>
      </c>
      <c r="H33" s="21">
        <v>1</v>
      </c>
      <c r="I33" s="22">
        <f>G33/H33</f>
        <v>11</v>
      </c>
      <c r="J33" s="21">
        <v>1</v>
      </c>
      <c r="K33" s="21" t="s">
        <v>53</v>
      </c>
      <c r="L33" s="19">
        <v>61731.29</v>
      </c>
      <c r="M33" s="21">
        <v>12772</v>
      </c>
      <c r="N33" s="23">
        <v>45765</v>
      </c>
      <c r="O33" s="29" t="s">
        <v>42</v>
      </c>
    </row>
    <row r="34" spans="1:19" s="26" customFormat="1" ht="24.9" customHeight="1">
      <c r="A34" s="17">
        <v>32</v>
      </c>
      <c r="B34" s="22" t="s">
        <v>53</v>
      </c>
      <c r="C34" s="53" t="s">
        <v>63</v>
      </c>
      <c r="D34" s="19">
        <v>18.600000000000001</v>
      </c>
      <c r="E34" s="19" t="s">
        <v>53</v>
      </c>
      <c r="F34" s="20" t="s">
        <v>53</v>
      </c>
      <c r="G34" s="21">
        <v>4</v>
      </c>
      <c r="H34" s="21">
        <v>1</v>
      </c>
      <c r="I34" s="22">
        <f>G34/H34</f>
        <v>4</v>
      </c>
      <c r="J34" s="21">
        <v>1</v>
      </c>
      <c r="K34" s="21" t="s">
        <v>53</v>
      </c>
      <c r="L34" s="19">
        <v>71784.14</v>
      </c>
      <c r="M34" s="21">
        <v>14048</v>
      </c>
      <c r="N34" s="23">
        <v>45513</v>
      </c>
      <c r="O34" s="29" t="s">
        <v>44</v>
      </c>
    </row>
    <row r="35" spans="1:19" s="52" customFormat="1" ht="24.9" customHeight="1">
      <c r="A35" s="17">
        <v>33</v>
      </c>
      <c r="B35" s="22">
        <v>24</v>
      </c>
      <c r="C35" s="53" t="s">
        <v>33</v>
      </c>
      <c r="D35" s="19">
        <v>15</v>
      </c>
      <c r="E35" s="19">
        <v>281</v>
      </c>
      <c r="F35" s="20">
        <f>(D35-E35)/E35</f>
        <v>-0.94661921708185048</v>
      </c>
      <c r="G35" s="21">
        <v>4</v>
      </c>
      <c r="H35" s="21">
        <v>1</v>
      </c>
      <c r="I35" s="22">
        <v>4</v>
      </c>
      <c r="J35" s="21">
        <v>1</v>
      </c>
      <c r="K35" s="21">
        <v>4</v>
      </c>
      <c r="L35" s="19">
        <v>22587.91</v>
      </c>
      <c r="M35" s="21">
        <v>3129</v>
      </c>
      <c r="N35" s="23">
        <v>46024</v>
      </c>
      <c r="O35" s="29" t="s">
        <v>49</v>
      </c>
    </row>
    <row r="36" spans="1:19" ht="24.9" customHeight="1">
      <c r="A36" s="33"/>
      <c r="B36" s="34"/>
      <c r="C36" s="35" t="s">
        <v>106</v>
      </c>
      <c r="D36" s="36">
        <f>SUBTOTAL(109,Table13245[Pajamos 
(GBO)])</f>
        <v>716176.48</v>
      </c>
      <c r="E36" s="37" t="s">
        <v>100</v>
      </c>
      <c r="F36" s="38">
        <f>(D36-E36)/E36</f>
        <v>4.8588458705898001E-2</v>
      </c>
      <c r="G36" s="39">
        <f>SUBTOTAL(109,Table13245[Žiūrovų sk. 
(ADM)])</f>
        <v>100050</v>
      </c>
      <c r="H36" s="40"/>
      <c r="I36" s="41"/>
      <c r="J36" s="40"/>
      <c r="K36" s="40"/>
      <c r="L36" s="47"/>
      <c r="M36" s="40"/>
      <c r="N36" s="42"/>
      <c r="O36" s="50" t="s">
        <v>15</v>
      </c>
    </row>
    <row r="37" spans="1:19">
      <c r="F37" s="3"/>
      <c r="L37" s="2"/>
    </row>
    <row r="38" spans="1:19">
      <c r="F38" s="3"/>
      <c r="L38" s="2"/>
    </row>
    <row r="39" spans="1:19">
      <c r="F39" s="3"/>
      <c r="L39" s="2"/>
    </row>
    <row r="40" spans="1:19">
      <c r="F40" s="3"/>
      <c r="L40" s="2"/>
    </row>
    <row r="41" spans="1:19">
      <c r="F41" s="3"/>
      <c r="L41" s="2"/>
    </row>
    <row r="42" spans="1:19">
      <c r="F42" s="3"/>
      <c r="L42" s="2"/>
    </row>
    <row r="43" spans="1:19">
      <c r="F43" s="3"/>
      <c r="L43" s="2"/>
    </row>
    <row r="44" spans="1:19">
      <c r="F44" s="3"/>
      <c r="L44" s="2"/>
    </row>
    <row r="45" spans="1:19">
      <c r="F45" s="3"/>
      <c r="L45" s="2"/>
    </row>
    <row r="46" spans="1:19" s="46" customFormat="1">
      <c r="A46" s="1"/>
      <c r="B46" s="1"/>
      <c r="C46" s="1"/>
      <c r="D46" s="44"/>
      <c r="E46" s="44"/>
      <c r="F46" s="3"/>
      <c r="I46" s="1"/>
      <c r="L46" s="2"/>
      <c r="N46" s="49"/>
      <c r="O46" s="54"/>
      <c r="P46" s="1"/>
      <c r="Q46" s="1"/>
      <c r="R46" s="1"/>
      <c r="S46" s="1"/>
    </row>
    <row r="47" spans="1:19" s="46" customFormat="1">
      <c r="A47" s="1"/>
      <c r="B47" s="1"/>
      <c r="C47" s="1"/>
      <c r="D47" s="44"/>
      <c r="E47" s="44"/>
      <c r="F47" s="3"/>
      <c r="I47" s="1"/>
      <c r="L47" s="2"/>
      <c r="N47" s="49"/>
      <c r="O47" s="54"/>
      <c r="P47" s="1"/>
      <c r="Q47" s="1"/>
      <c r="R47" s="1"/>
      <c r="S47" s="1"/>
    </row>
    <row r="48" spans="1:19" s="46" customFormat="1">
      <c r="A48" s="1"/>
      <c r="B48" s="1"/>
      <c r="C48" s="1"/>
      <c r="D48" s="44"/>
      <c r="E48" s="44"/>
      <c r="F48" s="3"/>
      <c r="I48" s="1"/>
      <c r="L48" s="2"/>
      <c r="N48" s="49"/>
      <c r="O48" s="54"/>
      <c r="P48" s="1"/>
      <c r="Q48" s="1"/>
      <c r="R48" s="1"/>
      <c r="S48" s="1"/>
    </row>
    <row r="49" spans="1:19" s="46" customFormat="1">
      <c r="A49" s="1"/>
      <c r="B49" s="1"/>
      <c r="C49" s="1"/>
      <c r="D49" s="44"/>
      <c r="E49" s="44"/>
      <c r="F49" s="3"/>
      <c r="I49" s="1"/>
      <c r="L49" s="2"/>
      <c r="N49" s="49"/>
      <c r="O49" s="54"/>
      <c r="P49" s="1"/>
      <c r="Q49" s="1"/>
      <c r="R49" s="1"/>
      <c r="S49" s="1"/>
    </row>
    <row r="50" spans="1:19" s="46" customFormat="1">
      <c r="A50" s="1"/>
      <c r="B50" s="1"/>
      <c r="C50" s="1"/>
      <c r="D50" s="44"/>
      <c r="E50" s="44"/>
      <c r="F50" s="3"/>
      <c r="I50" s="1"/>
      <c r="L50" s="44"/>
      <c r="N50" s="49"/>
      <c r="O50" s="54"/>
      <c r="P50" s="1"/>
      <c r="Q50" s="1"/>
      <c r="R50" s="1"/>
      <c r="S50" s="1"/>
    </row>
    <row r="51" spans="1:19" s="46" customFormat="1">
      <c r="A51" s="1"/>
      <c r="B51" s="1"/>
      <c r="C51" s="1"/>
      <c r="D51" s="44"/>
      <c r="E51" s="44"/>
      <c r="F51" s="3"/>
      <c r="I51" s="1"/>
      <c r="L51" s="44"/>
      <c r="N51" s="49"/>
      <c r="O51" s="54"/>
      <c r="P51" s="1"/>
      <c r="Q51" s="1"/>
      <c r="R51" s="1"/>
      <c r="S51" s="1"/>
    </row>
    <row r="52" spans="1:19" s="46" customFormat="1">
      <c r="A52" s="1"/>
      <c r="B52" s="1"/>
      <c r="C52" s="1"/>
      <c r="D52" s="44"/>
      <c r="E52" s="44"/>
      <c r="F52" s="3"/>
      <c r="I52" s="1"/>
      <c r="L52" s="44"/>
      <c r="N52" s="49"/>
      <c r="O52" s="54"/>
      <c r="P52" s="1"/>
      <c r="Q52" s="1"/>
      <c r="R52" s="1"/>
      <c r="S52" s="1"/>
    </row>
    <row r="53" spans="1:19" s="46" customFormat="1">
      <c r="A53" s="1"/>
      <c r="B53" s="1"/>
      <c r="C53" s="1"/>
      <c r="D53" s="44"/>
      <c r="E53" s="44"/>
      <c r="F53" s="3"/>
      <c r="I53" s="1"/>
      <c r="L53" s="44"/>
      <c r="N53" s="49"/>
      <c r="O53" s="54"/>
      <c r="P53" s="1"/>
      <c r="Q53" s="1"/>
      <c r="R53" s="1"/>
      <c r="S53" s="1"/>
    </row>
    <row r="54" spans="1:19"/>
    <row r="55" spans="1:19"/>
    <row r="56" spans="1:19"/>
    <row r="57" spans="1:19"/>
    <row r="58" spans="1:19"/>
    <row r="59" spans="1:19"/>
    <row r="60" spans="1:19"/>
    <row r="61" spans="1:19"/>
    <row r="62" spans="1:19"/>
    <row r="63" spans="1:19"/>
    <row r="64" spans="1:19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</sheetData>
  <mergeCells count="1">
    <mergeCell ref="A1:O1"/>
  </mergeCells>
  <conditionalFormatting sqref="C3:C35">
    <cfRule type="duplicateValues" dxfId="19" priority="9"/>
  </conditionalFormatting>
  <conditionalFormatting sqref="D23">
    <cfRule type="duplicateValues" dxfId="18" priority="2"/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legacyDrawing r:id="rId2"/>
  <tableParts count="1">
    <tablePart r:id="rId3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D4D71-A8DC-427E-999D-B850E287EF8B}">
  <sheetPr>
    <pageSetUpPr fitToPage="1"/>
  </sheetPr>
  <dimension ref="A1:S87"/>
  <sheetViews>
    <sheetView zoomScale="60" zoomScaleNormal="60" workbookViewId="0">
      <selection activeCell="C17" sqref="C17"/>
    </sheetView>
  </sheetViews>
  <sheetFormatPr defaultColWidth="0" defaultRowHeight="11.4" zeroHeight="1"/>
  <cols>
    <col min="1" max="2" width="4.75" style="1" customWidth="1"/>
    <col min="3" max="3" width="30.75" style="1" customWidth="1"/>
    <col min="4" max="5" width="20.75" style="44" customWidth="1"/>
    <col min="6" max="6" width="20.75" style="1" customWidth="1"/>
    <col min="7" max="8" width="20.75" style="46" customWidth="1"/>
    <col min="9" max="9" width="20.75" style="1" customWidth="1"/>
    <col min="10" max="11" width="20.75" style="46" customWidth="1"/>
    <col min="12" max="12" width="20.75" style="44" customWidth="1"/>
    <col min="13" max="13" width="20.75" style="46" customWidth="1"/>
    <col min="14" max="14" width="20.75" style="49" customWidth="1"/>
    <col min="15" max="15" width="30.75" style="51" customWidth="1"/>
    <col min="16" max="16384" width="5.375" style="1" hidden="1"/>
  </cols>
  <sheetData>
    <row r="1" spans="1:18" s="4" customFormat="1" ht="40.5" customHeight="1" thickBot="1">
      <c r="A1" s="174" t="s">
        <v>109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2" spans="1:18" s="5" customFormat="1" ht="63.75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45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52" customFormat="1" ht="24.9" customHeight="1">
      <c r="A3" s="6">
        <v>1</v>
      </c>
      <c r="B3" s="11">
        <v>1</v>
      </c>
      <c r="C3" s="13" t="s">
        <v>71</v>
      </c>
      <c r="D3" s="31">
        <v>201473</v>
      </c>
      <c r="E3" s="8">
        <v>365341</v>
      </c>
      <c r="F3" s="9">
        <f>(D3-E3)/E3</f>
        <v>-0.44853438294634329</v>
      </c>
      <c r="G3" s="32">
        <v>26676</v>
      </c>
      <c r="H3" s="11" t="s">
        <v>53</v>
      </c>
      <c r="I3" s="11" t="s">
        <v>53</v>
      </c>
      <c r="J3" s="11" t="s">
        <v>53</v>
      </c>
      <c r="K3" s="10">
        <v>2</v>
      </c>
      <c r="L3" s="31">
        <v>566814</v>
      </c>
      <c r="M3" s="32">
        <v>74645</v>
      </c>
      <c r="N3" s="12">
        <v>46031</v>
      </c>
      <c r="O3" s="30" t="s">
        <v>72</v>
      </c>
    </row>
    <row r="4" spans="1:18" s="52" customFormat="1" ht="24.9" customHeight="1">
      <c r="A4" s="6">
        <v>2</v>
      </c>
      <c r="B4" s="11">
        <v>2</v>
      </c>
      <c r="C4" s="7" t="s">
        <v>16</v>
      </c>
      <c r="D4" s="8">
        <v>138509.75</v>
      </c>
      <c r="E4" s="8">
        <v>182748.89</v>
      </c>
      <c r="F4" s="9">
        <f>(D4-E4)/E4</f>
        <v>-0.2420761078220503</v>
      </c>
      <c r="G4" s="10">
        <v>14439</v>
      </c>
      <c r="H4" s="10">
        <v>261</v>
      </c>
      <c r="I4" s="11">
        <f t="shared" ref="I4:I13" si="0">G4/H4</f>
        <v>55.321839080459768</v>
      </c>
      <c r="J4" s="10">
        <v>25</v>
      </c>
      <c r="K4" s="10">
        <v>5</v>
      </c>
      <c r="L4" s="8">
        <v>1791657.22</v>
      </c>
      <c r="M4" s="10">
        <v>197202</v>
      </c>
      <c r="N4" s="12">
        <v>46010</v>
      </c>
      <c r="O4" s="30" t="s">
        <v>40</v>
      </c>
      <c r="R4" s="6"/>
    </row>
    <row r="5" spans="1:18" s="52" customFormat="1" ht="24.9" customHeight="1">
      <c r="A5" s="6">
        <v>3</v>
      </c>
      <c r="B5" s="11" t="s">
        <v>51</v>
      </c>
      <c r="C5" s="13" t="s">
        <v>94</v>
      </c>
      <c r="D5" s="8">
        <v>75296.210000000006</v>
      </c>
      <c r="E5" s="8" t="s">
        <v>53</v>
      </c>
      <c r="F5" s="9" t="s">
        <v>53</v>
      </c>
      <c r="G5" s="10">
        <v>13235</v>
      </c>
      <c r="H5" s="10">
        <v>301</v>
      </c>
      <c r="I5" s="11">
        <f t="shared" si="0"/>
        <v>43.970099667774086</v>
      </c>
      <c r="J5" s="10">
        <v>17</v>
      </c>
      <c r="K5" s="10">
        <v>1</v>
      </c>
      <c r="L5" s="8">
        <v>75296.210000000006</v>
      </c>
      <c r="M5" s="10">
        <v>13235</v>
      </c>
      <c r="N5" s="12">
        <v>46038</v>
      </c>
      <c r="O5" s="30" t="s">
        <v>44</v>
      </c>
      <c r="R5" s="6"/>
    </row>
    <row r="6" spans="1:18" s="52" customFormat="1" ht="24.9" customHeight="1">
      <c r="A6" s="6">
        <v>4</v>
      </c>
      <c r="B6" s="11" t="s">
        <v>57</v>
      </c>
      <c r="C6" s="13" t="s">
        <v>95</v>
      </c>
      <c r="D6" s="8">
        <v>40369.839999999997</v>
      </c>
      <c r="E6" s="8" t="s">
        <v>53</v>
      </c>
      <c r="F6" s="9" t="s">
        <v>53</v>
      </c>
      <c r="G6" s="10">
        <v>4564</v>
      </c>
      <c r="H6" s="10">
        <v>26</v>
      </c>
      <c r="I6" s="11">
        <f t="shared" si="0"/>
        <v>175.53846153846155</v>
      </c>
      <c r="J6" s="10">
        <v>11</v>
      </c>
      <c r="K6" s="10">
        <v>0</v>
      </c>
      <c r="L6" s="8">
        <v>40369.839999999997</v>
      </c>
      <c r="M6" s="10">
        <v>4564</v>
      </c>
      <c r="N6" s="12" t="s">
        <v>48</v>
      </c>
      <c r="O6" s="30" t="s">
        <v>44</v>
      </c>
      <c r="R6" s="6"/>
    </row>
    <row r="7" spans="1:18" s="52" customFormat="1" ht="24.9" customHeight="1">
      <c r="A7" s="6">
        <v>5</v>
      </c>
      <c r="B7" s="11" t="s">
        <v>51</v>
      </c>
      <c r="C7" s="13" t="s">
        <v>78</v>
      </c>
      <c r="D7" s="31">
        <v>37201.57</v>
      </c>
      <c r="E7" s="8" t="s">
        <v>53</v>
      </c>
      <c r="F7" s="8" t="s">
        <v>53</v>
      </c>
      <c r="G7" s="32">
        <v>5251</v>
      </c>
      <c r="H7" s="10">
        <v>127</v>
      </c>
      <c r="I7" s="11">
        <f t="shared" si="0"/>
        <v>41.346456692913385</v>
      </c>
      <c r="J7" s="10">
        <v>18</v>
      </c>
      <c r="K7" s="10">
        <v>1</v>
      </c>
      <c r="L7" s="31">
        <v>43794.92</v>
      </c>
      <c r="M7" s="32">
        <v>5966</v>
      </c>
      <c r="N7" s="12">
        <v>46038</v>
      </c>
      <c r="O7" s="30" t="s">
        <v>47</v>
      </c>
      <c r="R7" s="6"/>
    </row>
    <row r="8" spans="1:18" s="52" customFormat="1" ht="24.9" customHeight="1">
      <c r="A8" s="6">
        <v>6</v>
      </c>
      <c r="B8" s="11">
        <v>3</v>
      </c>
      <c r="C8" s="7" t="s">
        <v>17</v>
      </c>
      <c r="D8" s="8">
        <v>36366.21</v>
      </c>
      <c r="E8" s="8">
        <v>49615.51</v>
      </c>
      <c r="F8" s="9">
        <f>(D8-E8)/E8</f>
        <v>-0.26703948019480206</v>
      </c>
      <c r="G8" s="10">
        <v>5770</v>
      </c>
      <c r="H8" s="10">
        <v>147</v>
      </c>
      <c r="I8" s="11">
        <f t="shared" si="0"/>
        <v>39.251700680272108</v>
      </c>
      <c r="J8" s="10">
        <v>14</v>
      </c>
      <c r="K8" s="10">
        <v>8</v>
      </c>
      <c r="L8" s="8">
        <v>1114878.19</v>
      </c>
      <c r="M8" s="10">
        <v>176958</v>
      </c>
      <c r="N8" s="12">
        <v>45989</v>
      </c>
      <c r="O8" s="30" t="s">
        <v>40</v>
      </c>
      <c r="R8" s="6"/>
    </row>
    <row r="9" spans="1:18" s="52" customFormat="1" ht="24.9" customHeight="1">
      <c r="A9" s="6">
        <v>7</v>
      </c>
      <c r="B9" s="11" t="s">
        <v>51</v>
      </c>
      <c r="C9" s="13" t="s">
        <v>80</v>
      </c>
      <c r="D9" s="8">
        <v>34892.870000000003</v>
      </c>
      <c r="E9" s="8" t="s">
        <v>53</v>
      </c>
      <c r="F9" s="9" t="s">
        <v>53</v>
      </c>
      <c r="G9" s="10">
        <v>4787</v>
      </c>
      <c r="H9" s="10">
        <v>181</v>
      </c>
      <c r="I9" s="11">
        <f t="shared" si="0"/>
        <v>26.447513812154696</v>
      </c>
      <c r="J9" s="10">
        <v>15</v>
      </c>
      <c r="K9" s="10">
        <v>1</v>
      </c>
      <c r="L9" s="8">
        <v>37688</v>
      </c>
      <c r="M9" s="10">
        <v>5164</v>
      </c>
      <c r="N9" s="12">
        <v>46038</v>
      </c>
      <c r="O9" s="30" t="s">
        <v>41</v>
      </c>
      <c r="R9" s="6"/>
    </row>
    <row r="10" spans="1:18" s="52" customFormat="1" ht="24.9" customHeight="1">
      <c r="A10" s="6">
        <v>8</v>
      </c>
      <c r="B10" s="11">
        <v>4</v>
      </c>
      <c r="C10" s="13" t="s">
        <v>56</v>
      </c>
      <c r="D10" s="8">
        <v>32593.82</v>
      </c>
      <c r="E10" s="8">
        <v>47661.1</v>
      </c>
      <c r="F10" s="9">
        <f>(D10-E10)/E10</f>
        <v>-0.31613370232747462</v>
      </c>
      <c r="G10" s="10">
        <v>4353</v>
      </c>
      <c r="H10" s="10">
        <v>145</v>
      </c>
      <c r="I10" s="11">
        <f t="shared" si="0"/>
        <v>30.020689655172415</v>
      </c>
      <c r="J10" s="10">
        <v>13</v>
      </c>
      <c r="K10" s="10">
        <v>2</v>
      </c>
      <c r="L10" s="8">
        <v>83287.179999999993</v>
      </c>
      <c r="M10" s="10">
        <v>11030</v>
      </c>
      <c r="N10" s="12">
        <v>46031</v>
      </c>
      <c r="O10" s="30" t="s">
        <v>44</v>
      </c>
      <c r="R10" s="6"/>
    </row>
    <row r="11" spans="1:18" s="52" customFormat="1" ht="24.75" customHeight="1">
      <c r="A11" s="6">
        <v>9</v>
      </c>
      <c r="B11" s="11">
        <v>5</v>
      </c>
      <c r="C11" s="13" t="s">
        <v>18</v>
      </c>
      <c r="D11" s="31">
        <v>23783.86</v>
      </c>
      <c r="E11" s="8">
        <v>23385.919999999998</v>
      </c>
      <c r="F11" s="9">
        <f>(D11-E11)/E11</f>
        <v>1.7016221726577459E-2</v>
      </c>
      <c r="G11" s="32">
        <v>4001</v>
      </c>
      <c r="H11" s="10">
        <v>127</v>
      </c>
      <c r="I11" s="11">
        <f t="shared" si="0"/>
        <v>31.503937007874015</v>
      </c>
      <c r="J11" s="10">
        <v>16</v>
      </c>
      <c r="K11" s="10">
        <v>4</v>
      </c>
      <c r="L11" s="31">
        <v>266085.69</v>
      </c>
      <c r="M11" s="32">
        <v>43788</v>
      </c>
      <c r="N11" s="12">
        <v>46017</v>
      </c>
      <c r="O11" s="30" t="s">
        <v>308</v>
      </c>
      <c r="R11" s="6"/>
    </row>
    <row r="12" spans="1:18" s="52" customFormat="1" ht="24.9" customHeight="1">
      <c r="A12" s="6">
        <v>10</v>
      </c>
      <c r="B12" s="11" t="s">
        <v>51</v>
      </c>
      <c r="C12" s="13" t="s">
        <v>86</v>
      </c>
      <c r="D12" s="31">
        <v>17309.04</v>
      </c>
      <c r="E12" s="8" t="s">
        <v>53</v>
      </c>
      <c r="F12" s="8" t="s">
        <v>53</v>
      </c>
      <c r="G12" s="32">
        <v>2648</v>
      </c>
      <c r="H12" s="10">
        <v>129</v>
      </c>
      <c r="I12" s="11">
        <f t="shared" si="0"/>
        <v>20.527131782945737</v>
      </c>
      <c r="J12" s="10">
        <v>17</v>
      </c>
      <c r="K12" s="10">
        <v>1</v>
      </c>
      <c r="L12" s="31">
        <v>18555.919999999998</v>
      </c>
      <c r="M12" s="32">
        <v>2834</v>
      </c>
      <c r="N12" s="12">
        <v>46038</v>
      </c>
      <c r="O12" s="30" t="s">
        <v>215</v>
      </c>
      <c r="R12" s="6"/>
    </row>
    <row r="13" spans="1:18" s="52" customFormat="1" ht="24.9" customHeight="1">
      <c r="A13" s="6">
        <v>11</v>
      </c>
      <c r="B13" s="11">
        <v>6</v>
      </c>
      <c r="C13" s="13" t="s">
        <v>58</v>
      </c>
      <c r="D13" s="31">
        <v>11203.33</v>
      </c>
      <c r="E13" s="8">
        <v>16371.76</v>
      </c>
      <c r="F13" s="9">
        <f>(D13-E13)/E13</f>
        <v>-0.31569177657136438</v>
      </c>
      <c r="G13" s="32">
        <v>2013</v>
      </c>
      <c r="H13" s="10">
        <v>77</v>
      </c>
      <c r="I13" s="11">
        <f t="shared" si="0"/>
        <v>26.142857142857142</v>
      </c>
      <c r="J13" s="10">
        <v>15</v>
      </c>
      <c r="K13" s="10">
        <v>2</v>
      </c>
      <c r="L13" s="31">
        <v>27928.14</v>
      </c>
      <c r="M13" s="32">
        <v>4826</v>
      </c>
      <c r="N13" s="12">
        <v>46031</v>
      </c>
      <c r="O13" s="30" t="s">
        <v>44</v>
      </c>
      <c r="R13" s="6"/>
    </row>
    <row r="14" spans="1:18" s="52" customFormat="1" ht="24.9" customHeight="1">
      <c r="A14" s="6">
        <v>12</v>
      </c>
      <c r="B14" s="11">
        <v>7</v>
      </c>
      <c r="C14" s="7" t="s">
        <v>22</v>
      </c>
      <c r="D14" s="8">
        <v>10812.08</v>
      </c>
      <c r="E14" s="8">
        <v>10729.87</v>
      </c>
      <c r="F14" s="9">
        <f>(D14-E14)/E14</f>
        <v>7.6617890058313029E-3</v>
      </c>
      <c r="G14" s="10">
        <v>1746</v>
      </c>
      <c r="H14" s="11" t="s">
        <v>53</v>
      </c>
      <c r="I14" s="11" t="s">
        <v>53</v>
      </c>
      <c r="J14" s="11">
        <v>5</v>
      </c>
      <c r="K14" s="10">
        <v>5</v>
      </c>
      <c r="L14" s="8">
        <v>116350.63000000002</v>
      </c>
      <c r="M14" s="10">
        <v>18461</v>
      </c>
      <c r="N14" s="12">
        <v>46010</v>
      </c>
      <c r="O14" s="30" t="s">
        <v>43</v>
      </c>
      <c r="R14" s="6"/>
    </row>
    <row r="15" spans="1:18" s="52" customFormat="1" ht="24.9" customHeight="1">
      <c r="A15" s="6">
        <v>13</v>
      </c>
      <c r="B15" s="11">
        <v>8</v>
      </c>
      <c r="C15" s="13" t="s">
        <v>52</v>
      </c>
      <c r="D15" s="8">
        <v>6450.8</v>
      </c>
      <c r="E15" s="8">
        <v>5305.77</v>
      </c>
      <c r="F15" s="9">
        <f>(D15-E15)/E15</f>
        <v>0.21580845004589336</v>
      </c>
      <c r="G15" s="10">
        <v>979</v>
      </c>
      <c r="H15" s="10">
        <v>19</v>
      </c>
      <c r="I15" s="11">
        <v>57.18181818181818</v>
      </c>
      <c r="J15" s="10">
        <v>6</v>
      </c>
      <c r="K15" s="10">
        <v>3</v>
      </c>
      <c r="L15" s="8">
        <v>41316.600000000006</v>
      </c>
      <c r="M15" s="10">
        <v>6137</v>
      </c>
      <c r="N15" s="12">
        <v>46024</v>
      </c>
      <c r="O15" s="30" t="s">
        <v>54</v>
      </c>
      <c r="R15" s="6"/>
    </row>
    <row r="16" spans="1:18" s="52" customFormat="1" ht="24.9" customHeight="1">
      <c r="A16" s="6">
        <v>14</v>
      </c>
      <c r="B16" s="11">
        <v>11</v>
      </c>
      <c r="C16" s="7" t="s">
        <v>21</v>
      </c>
      <c r="D16" s="8">
        <v>4027.01</v>
      </c>
      <c r="E16" s="8">
        <v>5319.64</v>
      </c>
      <c r="F16" s="9">
        <f>(D16-E16)/E16</f>
        <v>-0.24299200697791581</v>
      </c>
      <c r="G16" s="10">
        <v>591</v>
      </c>
      <c r="H16" s="10">
        <v>26</v>
      </c>
      <c r="I16" s="11">
        <f>G16/H16</f>
        <v>22.73076923076923</v>
      </c>
      <c r="J16" s="10">
        <v>4</v>
      </c>
      <c r="K16" s="10">
        <v>7</v>
      </c>
      <c r="L16" s="8">
        <v>339688.22</v>
      </c>
      <c r="M16" s="10">
        <v>46167</v>
      </c>
      <c r="N16" s="12">
        <v>45996</v>
      </c>
      <c r="O16" s="30" t="s">
        <v>215</v>
      </c>
      <c r="R16" s="6"/>
    </row>
    <row r="17" spans="1:19" s="24" customFormat="1" ht="24.9" customHeight="1">
      <c r="A17" s="6">
        <v>15</v>
      </c>
      <c r="B17" s="11" t="s">
        <v>57</v>
      </c>
      <c r="C17" s="13" t="s">
        <v>98</v>
      </c>
      <c r="D17" s="8">
        <v>3644.62</v>
      </c>
      <c r="E17" s="8" t="s">
        <v>53</v>
      </c>
      <c r="F17" s="9" t="s">
        <v>53</v>
      </c>
      <c r="G17" s="10">
        <v>576</v>
      </c>
      <c r="H17" s="10">
        <v>7</v>
      </c>
      <c r="I17" s="11">
        <f>G17/H17</f>
        <v>82.285714285714292</v>
      </c>
      <c r="J17" s="10">
        <v>7</v>
      </c>
      <c r="K17" s="10">
        <v>0</v>
      </c>
      <c r="L17" s="8">
        <v>3644.62</v>
      </c>
      <c r="M17" s="10">
        <v>576</v>
      </c>
      <c r="N17" s="12" t="s">
        <v>48</v>
      </c>
      <c r="O17" s="30" t="s">
        <v>88</v>
      </c>
      <c r="R17" s="17"/>
    </row>
    <row r="18" spans="1:19" s="52" customFormat="1" ht="24.9" customHeight="1">
      <c r="A18" s="6">
        <v>16</v>
      </c>
      <c r="B18" s="11">
        <v>12</v>
      </c>
      <c r="C18" s="13" t="s">
        <v>73</v>
      </c>
      <c r="D18" s="31">
        <v>2604.73</v>
      </c>
      <c r="E18" s="8">
        <v>4377.32</v>
      </c>
      <c r="F18" s="9">
        <f>(D18-E18)/E18</f>
        <v>-0.40494869006606776</v>
      </c>
      <c r="G18" s="32">
        <v>368</v>
      </c>
      <c r="H18" s="10">
        <v>17</v>
      </c>
      <c r="I18" s="11">
        <f>G18/H18</f>
        <v>21.647058823529413</v>
      </c>
      <c r="J18" s="10">
        <v>5</v>
      </c>
      <c r="K18" s="10">
        <v>2</v>
      </c>
      <c r="L18" s="31">
        <v>6982.05</v>
      </c>
      <c r="M18" s="32">
        <v>987</v>
      </c>
      <c r="N18" s="12">
        <v>46031</v>
      </c>
      <c r="O18" s="30" t="s">
        <v>74</v>
      </c>
      <c r="R18" s="6"/>
    </row>
    <row r="19" spans="1:19" s="52" customFormat="1" ht="24.9" customHeight="1">
      <c r="A19" s="6">
        <v>17</v>
      </c>
      <c r="B19" s="11">
        <v>17</v>
      </c>
      <c r="C19" s="7" t="s">
        <v>25</v>
      </c>
      <c r="D19" s="8">
        <v>2321</v>
      </c>
      <c r="E19" s="8">
        <v>2500</v>
      </c>
      <c r="F19" s="9">
        <f>(D19-E19)/E19</f>
        <v>-7.1599999999999997E-2</v>
      </c>
      <c r="G19" s="10">
        <v>385</v>
      </c>
      <c r="H19" s="11" t="s">
        <v>53</v>
      </c>
      <c r="I19" s="11" t="s">
        <v>53</v>
      </c>
      <c r="J19" s="10">
        <v>3</v>
      </c>
      <c r="K19" s="10">
        <v>8</v>
      </c>
      <c r="L19" s="8">
        <v>122584</v>
      </c>
      <c r="M19" s="10">
        <v>17500</v>
      </c>
      <c r="N19" s="12">
        <v>45989</v>
      </c>
      <c r="O19" s="30" t="s">
        <v>46</v>
      </c>
      <c r="R19" s="6"/>
    </row>
    <row r="20" spans="1:19" s="52" customFormat="1" ht="24.9" customHeight="1">
      <c r="A20" s="6">
        <v>18</v>
      </c>
      <c r="B20" s="11">
        <v>9</v>
      </c>
      <c r="C20" s="7" t="s">
        <v>19</v>
      </c>
      <c r="D20" s="8">
        <v>2045.21</v>
      </c>
      <c r="E20" s="8">
        <v>7533.93</v>
      </c>
      <c r="F20" s="9">
        <f>(D20-E20)/E20</f>
        <v>-0.72853344801451569</v>
      </c>
      <c r="G20" s="10">
        <v>298</v>
      </c>
      <c r="H20" s="10">
        <v>7</v>
      </c>
      <c r="I20" s="11">
        <f>G20/H20</f>
        <v>42.571428571428569</v>
      </c>
      <c r="J20" s="10">
        <v>2</v>
      </c>
      <c r="K20" s="10">
        <v>4</v>
      </c>
      <c r="L20" s="8">
        <v>91793.72</v>
      </c>
      <c r="M20" s="10">
        <v>12154</v>
      </c>
      <c r="N20" s="12">
        <v>46017</v>
      </c>
      <c r="O20" s="30" t="s">
        <v>41</v>
      </c>
      <c r="R20" s="6"/>
    </row>
    <row r="21" spans="1:19" s="52" customFormat="1" ht="24.9" customHeight="1">
      <c r="A21" s="6">
        <v>19</v>
      </c>
      <c r="B21" s="11" t="s">
        <v>57</v>
      </c>
      <c r="C21" s="13" t="s">
        <v>96</v>
      </c>
      <c r="D21" s="8">
        <v>1625.64</v>
      </c>
      <c r="E21" s="8" t="s">
        <v>53</v>
      </c>
      <c r="F21" s="9" t="s">
        <v>53</v>
      </c>
      <c r="G21" s="10">
        <v>183</v>
      </c>
      <c r="H21" s="10">
        <v>5</v>
      </c>
      <c r="I21" s="11">
        <f>G21/H21</f>
        <v>36.6</v>
      </c>
      <c r="J21" s="10">
        <v>5</v>
      </c>
      <c r="K21" s="10">
        <v>0</v>
      </c>
      <c r="L21" s="8">
        <v>1625.64</v>
      </c>
      <c r="M21" s="10">
        <v>183</v>
      </c>
      <c r="N21" s="12" t="s">
        <v>48</v>
      </c>
      <c r="O21" s="30" t="s">
        <v>41</v>
      </c>
      <c r="R21" s="6"/>
    </row>
    <row r="22" spans="1:19" s="52" customFormat="1" ht="24.9" customHeight="1">
      <c r="A22" s="6">
        <v>20</v>
      </c>
      <c r="B22" s="11">
        <v>15</v>
      </c>
      <c r="C22" s="13" t="s">
        <v>34</v>
      </c>
      <c r="D22" s="8">
        <v>1419.76</v>
      </c>
      <c r="E22" s="8">
        <v>3099.55</v>
      </c>
      <c r="F22" s="9">
        <f t="shared" ref="F22:F33" si="1">(D22-E22)/E22</f>
        <v>-0.54194641157587398</v>
      </c>
      <c r="G22" s="10">
        <v>234</v>
      </c>
      <c r="H22" s="10">
        <v>7</v>
      </c>
      <c r="I22" s="11">
        <f>G22/H22</f>
        <v>33.428571428571431</v>
      </c>
      <c r="J22" s="10">
        <v>4</v>
      </c>
      <c r="K22" s="10">
        <v>3</v>
      </c>
      <c r="L22" s="8">
        <v>17608.28</v>
      </c>
      <c r="M22" s="10">
        <v>2559</v>
      </c>
      <c r="N22" s="12">
        <v>46024</v>
      </c>
      <c r="O22" s="30" t="s">
        <v>40</v>
      </c>
      <c r="R22" s="6"/>
    </row>
    <row r="23" spans="1:19" ht="24.75" customHeight="1">
      <c r="A23" s="6">
        <v>21</v>
      </c>
      <c r="B23" s="11">
        <v>10</v>
      </c>
      <c r="C23" s="7" t="s">
        <v>29</v>
      </c>
      <c r="D23" s="8">
        <v>916.44</v>
      </c>
      <c r="E23" s="8">
        <v>6365.83</v>
      </c>
      <c r="F23" s="9">
        <f t="shared" si="1"/>
        <v>-0.85603762588696197</v>
      </c>
      <c r="G23" s="10">
        <v>195</v>
      </c>
      <c r="H23" s="10">
        <v>11</v>
      </c>
      <c r="I23" s="11">
        <v>17.727272727272727</v>
      </c>
      <c r="J23" s="10">
        <v>5</v>
      </c>
      <c r="K23" s="10">
        <v>3</v>
      </c>
      <c r="L23" s="8">
        <v>29737.059999999998</v>
      </c>
      <c r="M23" s="10">
        <v>5192</v>
      </c>
      <c r="N23" s="12">
        <v>46024</v>
      </c>
      <c r="O23" s="30" t="s">
        <v>49</v>
      </c>
      <c r="R23" s="6"/>
      <c r="S23" s="52"/>
    </row>
    <row r="24" spans="1:19" ht="24.9" customHeight="1">
      <c r="A24" s="6">
        <v>22</v>
      </c>
      <c r="B24" s="11">
        <v>18</v>
      </c>
      <c r="C24" s="13" t="s">
        <v>20</v>
      </c>
      <c r="D24" s="31">
        <v>639.54</v>
      </c>
      <c r="E24" s="8">
        <v>1896.05</v>
      </c>
      <c r="F24" s="9">
        <f t="shared" si="1"/>
        <v>-0.66269876849239207</v>
      </c>
      <c r="G24" s="32">
        <v>105</v>
      </c>
      <c r="H24" s="10">
        <v>7</v>
      </c>
      <c r="I24" s="11">
        <f>G24/H24</f>
        <v>15</v>
      </c>
      <c r="J24" s="10">
        <v>1</v>
      </c>
      <c r="K24" s="10">
        <v>4</v>
      </c>
      <c r="L24" s="31">
        <v>127429.19</v>
      </c>
      <c r="M24" s="32">
        <v>23305</v>
      </c>
      <c r="N24" s="12">
        <v>46010</v>
      </c>
      <c r="O24" s="30" t="s">
        <v>42</v>
      </c>
      <c r="R24" s="6"/>
      <c r="S24" s="52"/>
    </row>
    <row r="25" spans="1:19" ht="24.75" customHeight="1">
      <c r="A25" s="6">
        <v>23</v>
      </c>
      <c r="B25" s="11">
        <v>14</v>
      </c>
      <c r="C25" s="13" t="s">
        <v>75</v>
      </c>
      <c r="D25" s="31">
        <v>550</v>
      </c>
      <c r="E25" s="8">
        <v>2230</v>
      </c>
      <c r="F25" s="9">
        <f t="shared" si="1"/>
        <v>-0.75336322869955152</v>
      </c>
      <c r="G25" s="32">
        <v>86</v>
      </c>
      <c r="H25" s="10">
        <v>3</v>
      </c>
      <c r="I25" s="11">
        <v>28.666666666666668</v>
      </c>
      <c r="J25" s="10">
        <v>3</v>
      </c>
      <c r="K25" s="10">
        <v>2</v>
      </c>
      <c r="L25" s="31">
        <v>3894.75</v>
      </c>
      <c r="M25" s="32">
        <v>630</v>
      </c>
      <c r="N25" s="12">
        <v>46031</v>
      </c>
      <c r="O25" s="30" t="s">
        <v>54</v>
      </c>
      <c r="R25" s="6"/>
      <c r="S25" s="52"/>
    </row>
    <row r="26" spans="1:19" ht="24.75" customHeight="1">
      <c r="A26" s="6">
        <v>24</v>
      </c>
      <c r="B26" s="11">
        <v>27</v>
      </c>
      <c r="C26" s="7" t="s">
        <v>28</v>
      </c>
      <c r="D26" s="8">
        <v>469.5</v>
      </c>
      <c r="E26" s="8">
        <v>489.2</v>
      </c>
      <c r="F26" s="9">
        <f t="shared" si="1"/>
        <v>-4.0269828291087467E-2</v>
      </c>
      <c r="G26" s="10">
        <v>57</v>
      </c>
      <c r="H26" s="10">
        <v>2</v>
      </c>
      <c r="I26" s="11">
        <f>G26/H26</f>
        <v>28.5</v>
      </c>
      <c r="J26" s="10">
        <v>1</v>
      </c>
      <c r="K26" s="10">
        <v>10</v>
      </c>
      <c r="L26" s="8">
        <v>321020.55</v>
      </c>
      <c r="M26" s="10">
        <v>41445</v>
      </c>
      <c r="N26" s="12">
        <v>45975</v>
      </c>
      <c r="O26" s="30" t="s">
        <v>44</v>
      </c>
    </row>
    <row r="27" spans="1:19" ht="24.75" customHeight="1">
      <c r="A27" s="6">
        <v>25</v>
      </c>
      <c r="B27" s="11">
        <v>25</v>
      </c>
      <c r="C27" s="13" t="s">
        <v>79</v>
      </c>
      <c r="D27" s="31">
        <v>355.8</v>
      </c>
      <c r="E27" s="8">
        <v>647.9</v>
      </c>
      <c r="F27" s="9">
        <f t="shared" si="1"/>
        <v>-0.4508411791943201</v>
      </c>
      <c r="G27" s="32">
        <v>86</v>
      </c>
      <c r="H27" s="10">
        <v>3</v>
      </c>
      <c r="I27" s="11">
        <f>G27/H27</f>
        <v>28.666666666666668</v>
      </c>
      <c r="J27" s="10">
        <v>2</v>
      </c>
      <c r="K27" s="11" t="s">
        <v>53</v>
      </c>
      <c r="L27" s="31">
        <v>68335.64</v>
      </c>
      <c r="M27" s="32">
        <v>11256</v>
      </c>
      <c r="N27" s="12">
        <v>45954</v>
      </c>
      <c r="O27" s="30" t="s">
        <v>47</v>
      </c>
    </row>
    <row r="28" spans="1:19" ht="24.75" customHeight="1">
      <c r="A28" s="6">
        <v>26</v>
      </c>
      <c r="B28" s="11">
        <v>13</v>
      </c>
      <c r="C28" s="13" t="s">
        <v>33</v>
      </c>
      <c r="D28" s="8">
        <v>281</v>
      </c>
      <c r="E28" s="8">
        <v>4145.3999999999996</v>
      </c>
      <c r="F28" s="9">
        <f t="shared" si="1"/>
        <v>-0.93221402035991696</v>
      </c>
      <c r="G28" s="10">
        <v>50</v>
      </c>
      <c r="H28" s="10">
        <v>3</v>
      </c>
      <c r="I28" s="11">
        <v>16.666666666666668</v>
      </c>
      <c r="J28" s="10">
        <v>3</v>
      </c>
      <c r="K28" s="10">
        <v>3</v>
      </c>
      <c r="L28" s="8">
        <v>22572.91</v>
      </c>
      <c r="M28" s="10">
        <v>3125</v>
      </c>
      <c r="N28" s="12">
        <v>46024</v>
      </c>
      <c r="O28" s="30" t="s">
        <v>49</v>
      </c>
    </row>
    <row r="29" spans="1:19" ht="24.75" customHeight="1">
      <c r="A29" s="6">
        <v>27</v>
      </c>
      <c r="B29" s="11">
        <v>24</v>
      </c>
      <c r="C29" s="13" t="s">
        <v>77</v>
      </c>
      <c r="D29" s="31">
        <v>251</v>
      </c>
      <c r="E29" s="8">
        <v>367.5</v>
      </c>
      <c r="F29" s="9">
        <f t="shared" si="1"/>
        <v>-0.31700680272108844</v>
      </c>
      <c r="G29" s="32">
        <v>44</v>
      </c>
      <c r="H29" s="10">
        <v>1</v>
      </c>
      <c r="I29" s="11">
        <v>44</v>
      </c>
      <c r="J29" s="10">
        <v>1</v>
      </c>
      <c r="K29" s="10">
        <v>2</v>
      </c>
      <c r="L29" s="31">
        <v>8044</v>
      </c>
      <c r="M29" s="32">
        <v>1425</v>
      </c>
      <c r="N29" s="12">
        <v>46003</v>
      </c>
      <c r="O29" s="30" t="s">
        <v>54</v>
      </c>
    </row>
    <row r="30" spans="1:19" ht="24.75" customHeight="1">
      <c r="A30" s="6">
        <v>28</v>
      </c>
      <c r="B30" s="11">
        <v>28</v>
      </c>
      <c r="C30" s="13" t="s">
        <v>59</v>
      </c>
      <c r="D30" s="8">
        <v>243.35</v>
      </c>
      <c r="E30" s="8">
        <v>393.95</v>
      </c>
      <c r="F30" s="9">
        <f t="shared" si="1"/>
        <v>-0.38228201548419849</v>
      </c>
      <c r="G30" s="10">
        <v>33</v>
      </c>
      <c r="H30" s="10">
        <v>1</v>
      </c>
      <c r="I30" s="11">
        <v>42</v>
      </c>
      <c r="J30" s="10">
        <v>1</v>
      </c>
      <c r="K30" s="10" t="s">
        <v>53</v>
      </c>
      <c r="L30" s="8">
        <v>312354.53000000003</v>
      </c>
      <c r="M30" s="10">
        <v>40427</v>
      </c>
      <c r="N30" s="12">
        <v>45926</v>
      </c>
      <c r="O30" s="30" t="s">
        <v>60</v>
      </c>
    </row>
    <row r="31" spans="1:19" ht="24.75" customHeight="1">
      <c r="A31" s="6">
        <v>29</v>
      </c>
      <c r="B31" s="11">
        <v>29</v>
      </c>
      <c r="C31" s="7" t="s">
        <v>30</v>
      </c>
      <c r="D31" s="8">
        <v>221.55</v>
      </c>
      <c r="E31" s="8">
        <v>334.65</v>
      </c>
      <c r="F31" s="9">
        <f t="shared" si="1"/>
        <v>-0.33796503809950684</v>
      </c>
      <c r="G31" s="10">
        <v>28</v>
      </c>
      <c r="H31" s="10">
        <v>2</v>
      </c>
      <c r="I31" s="11">
        <f>G31/H31</f>
        <v>14</v>
      </c>
      <c r="J31" s="10">
        <v>1</v>
      </c>
      <c r="K31" s="10">
        <v>12</v>
      </c>
      <c r="L31" s="8">
        <v>76171.16</v>
      </c>
      <c r="M31" s="10">
        <v>11098</v>
      </c>
      <c r="N31" s="12">
        <v>45961</v>
      </c>
      <c r="O31" s="30" t="s">
        <v>215</v>
      </c>
    </row>
    <row r="32" spans="1:19" ht="24.9" customHeight="1">
      <c r="A32" s="6">
        <v>30</v>
      </c>
      <c r="B32" s="11">
        <v>34</v>
      </c>
      <c r="C32" s="13" t="s">
        <v>36</v>
      </c>
      <c r="D32" s="8">
        <v>209</v>
      </c>
      <c r="E32" s="8">
        <v>75.400000000000006</v>
      </c>
      <c r="F32" s="9">
        <f t="shared" si="1"/>
        <v>1.7718832891246683</v>
      </c>
      <c r="G32" s="10">
        <v>32</v>
      </c>
      <c r="H32" s="10">
        <v>1</v>
      </c>
      <c r="I32" s="11">
        <v>32</v>
      </c>
      <c r="J32" s="10">
        <v>1</v>
      </c>
      <c r="K32" s="10" t="s">
        <v>53</v>
      </c>
      <c r="L32" s="8">
        <v>7177.38</v>
      </c>
      <c r="M32" s="10">
        <v>1153</v>
      </c>
      <c r="N32" s="12">
        <v>45989</v>
      </c>
      <c r="O32" s="30" t="s">
        <v>49</v>
      </c>
    </row>
    <row r="33" spans="1:15" ht="24.9" customHeight="1">
      <c r="A33" s="6">
        <v>31</v>
      </c>
      <c r="B33" s="11">
        <v>21</v>
      </c>
      <c r="C33" s="7" t="s">
        <v>31</v>
      </c>
      <c r="D33" s="8">
        <v>153</v>
      </c>
      <c r="E33" s="8">
        <v>915</v>
      </c>
      <c r="F33" s="9">
        <f t="shared" si="1"/>
        <v>-0.83278688524590161</v>
      </c>
      <c r="G33" s="10">
        <v>23</v>
      </c>
      <c r="H33" s="11" t="s">
        <v>53</v>
      </c>
      <c r="I33" s="11" t="s">
        <v>53</v>
      </c>
      <c r="J33" s="10">
        <v>1</v>
      </c>
      <c r="K33" s="10">
        <v>7</v>
      </c>
      <c r="L33" s="8">
        <v>37023</v>
      </c>
      <c r="M33" s="10">
        <v>5147</v>
      </c>
      <c r="N33" s="12">
        <v>45996</v>
      </c>
      <c r="O33" s="30" t="s">
        <v>46</v>
      </c>
    </row>
    <row r="34" spans="1:15" ht="24.9" customHeight="1">
      <c r="A34" s="6">
        <v>32</v>
      </c>
      <c r="B34" s="11" t="s">
        <v>53</v>
      </c>
      <c r="C34" s="13" t="s">
        <v>97</v>
      </c>
      <c r="D34" s="8">
        <v>126.9</v>
      </c>
      <c r="E34" s="8" t="s">
        <v>53</v>
      </c>
      <c r="F34" s="9" t="s">
        <v>53</v>
      </c>
      <c r="G34" s="10">
        <v>32</v>
      </c>
      <c r="H34" s="10">
        <v>1</v>
      </c>
      <c r="I34" s="11">
        <f>G34/H34</f>
        <v>32</v>
      </c>
      <c r="J34" s="10">
        <v>1</v>
      </c>
      <c r="K34" s="10" t="s">
        <v>53</v>
      </c>
      <c r="L34" s="8">
        <v>35656.620000000003</v>
      </c>
      <c r="M34" s="10">
        <v>6071</v>
      </c>
      <c r="N34" s="12">
        <v>45303</v>
      </c>
      <c r="O34" s="30" t="s">
        <v>42</v>
      </c>
    </row>
    <row r="35" spans="1:15" ht="24.9" customHeight="1">
      <c r="A35" s="6">
        <v>33</v>
      </c>
      <c r="B35" s="11">
        <v>44</v>
      </c>
      <c r="C35" s="13" t="s">
        <v>84</v>
      </c>
      <c r="D35" s="31">
        <v>32.4</v>
      </c>
      <c r="E35" s="8">
        <v>8.4</v>
      </c>
      <c r="F35" s="9" t="s">
        <v>53</v>
      </c>
      <c r="G35" s="32">
        <v>6</v>
      </c>
      <c r="H35" s="10">
        <v>1</v>
      </c>
      <c r="I35" s="11">
        <f>G35/H35</f>
        <v>6</v>
      </c>
      <c r="J35" s="10">
        <v>1</v>
      </c>
      <c r="K35" s="10" t="s">
        <v>53</v>
      </c>
      <c r="L35" s="31">
        <v>13251.05</v>
      </c>
      <c r="M35" s="32">
        <v>2582</v>
      </c>
      <c r="N35" s="12">
        <v>45163</v>
      </c>
      <c r="O35" s="30" t="s">
        <v>44</v>
      </c>
    </row>
    <row r="36" spans="1:15" ht="24.9" customHeight="1">
      <c r="A36" s="6">
        <v>34</v>
      </c>
      <c r="B36" s="11">
        <v>35</v>
      </c>
      <c r="C36" s="13" t="s">
        <v>89</v>
      </c>
      <c r="D36" s="8">
        <v>25</v>
      </c>
      <c r="E36" s="8">
        <v>70</v>
      </c>
      <c r="F36" s="9">
        <f>(D36-E36)/E36</f>
        <v>-0.6428571428571429</v>
      </c>
      <c r="G36" s="10">
        <v>5</v>
      </c>
      <c r="H36" s="10">
        <v>1</v>
      </c>
      <c r="I36" s="11" t="s">
        <v>53</v>
      </c>
      <c r="J36" s="11" t="s">
        <v>53</v>
      </c>
      <c r="K36" s="10" t="s">
        <v>53</v>
      </c>
      <c r="L36" s="8">
        <v>1867</v>
      </c>
      <c r="M36" s="10">
        <v>274</v>
      </c>
      <c r="N36" s="12">
        <v>45989</v>
      </c>
      <c r="O36" s="30" t="s">
        <v>90</v>
      </c>
    </row>
    <row r="37" spans="1:15" ht="24.9" customHeight="1">
      <c r="A37" s="6">
        <v>35</v>
      </c>
      <c r="B37" s="11" t="s">
        <v>53</v>
      </c>
      <c r="C37" s="13" t="s">
        <v>64</v>
      </c>
      <c r="D37" s="8">
        <v>22.2</v>
      </c>
      <c r="E37" s="8" t="s">
        <v>53</v>
      </c>
      <c r="F37" s="9" t="s">
        <v>53</v>
      </c>
      <c r="G37" s="10">
        <v>4</v>
      </c>
      <c r="H37" s="10">
        <v>1</v>
      </c>
      <c r="I37" s="11">
        <v>4</v>
      </c>
      <c r="J37" s="10">
        <v>1</v>
      </c>
      <c r="K37" s="10" t="s">
        <v>53</v>
      </c>
      <c r="L37" s="8">
        <v>35013.4</v>
      </c>
      <c r="M37" s="10">
        <v>6969</v>
      </c>
      <c r="N37" s="12">
        <v>45667</v>
      </c>
      <c r="O37" s="30" t="s">
        <v>44</v>
      </c>
    </row>
    <row r="38" spans="1:15" ht="24.9" customHeight="1">
      <c r="A38" s="6">
        <v>36</v>
      </c>
      <c r="B38" s="11">
        <v>26</v>
      </c>
      <c r="C38" s="13" t="s">
        <v>35</v>
      </c>
      <c r="D38" s="8">
        <v>21</v>
      </c>
      <c r="E38" s="8">
        <v>585.95000000000005</v>
      </c>
      <c r="F38" s="9">
        <f>(D38-E38)/E38</f>
        <v>-0.96416076457035582</v>
      </c>
      <c r="G38" s="10">
        <v>2</v>
      </c>
      <c r="H38" s="10">
        <v>1</v>
      </c>
      <c r="I38" s="11">
        <f>G38/H38</f>
        <v>2</v>
      </c>
      <c r="J38" s="10">
        <v>1</v>
      </c>
      <c r="K38" s="11" t="s">
        <v>53</v>
      </c>
      <c r="L38" s="8">
        <v>377068.3</v>
      </c>
      <c r="M38" s="10">
        <v>63587</v>
      </c>
      <c r="N38" s="12">
        <v>45744</v>
      </c>
      <c r="O38" s="30" t="s">
        <v>47</v>
      </c>
    </row>
    <row r="39" spans="1:15" ht="24.9" customHeight="1">
      <c r="A39" s="6">
        <v>37</v>
      </c>
      <c r="B39" s="11" t="s">
        <v>53</v>
      </c>
      <c r="C39" s="13" t="s">
        <v>65</v>
      </c>
      <c r="D39" s="8">
        <v>8.4</v>
      </c>
      <c r="E39" s="8" t="s">
        <v>53</v>
      </c>
      <c r="F39" s="9" t="s">
        <v>53</v>
      </c>
      <c r="G39" s="10">
        <v>2</v>
      </c>
      <c r="H39" s="10">
        <v>1</v>
      </c>
      <c r="I39" s="11">
        <v>2</v>
      </c>
      <c r="J39" s="10">
        <v>1</v>
      </c>
      <c r="K39" s="10" t="s">
        <v>53</v>
      </c>
      <c r="L39" s="8">
        <v>23468.65</v>
      </c>
      <c r="M39" s="10">
        <v>4587</v>
      </c>
      <c r="N39" s="12">
        <v>45912</v>
      </c>
      <c r="O39" s="30" t="s">
        <v>44</v>
      </c>
    </row>
    <row r="40" spans="1:15" ht="24.9" customHeight="1">
      <c r="A40" s="33"/>
      <c r="B40" s="34"/>
      <c r="C40" s="35" t="s">
        <v>99</v>
      </c>
      <c r="D40" s="36">
        <f>SUBTOTAL(109,Table1324[Pajamos 
(GBO)])</f>
        <v>688476.43</v>
      </c>
      <c r="E40" s="37" t="s">
        <v>93</v>
      </c>
      <c r="F40" s="38">
        <f>(D40-E40)/E40</f>
        <v>-8.2509744919648492E-2</v>
      </c>
      <c r="G40" s="39">
        <f>SUBTOTAL(109,Table1324[Žiūrovų sk. 
(ADM)])</f>
        <v>93887</v>
      </c>
      <c r="H40" s="40"/>
      <c r="I40" s="41"/>
      <c r="J40" s="40"/>
      <c r="K40" s="40"/>
      <c r="L40" s="47"/>
      <c r="M40" s="40"/>
      <c r="N40" s="42"/>
      <c r="O40" s="50" t="s">
        <v>15</v>
      </c>
    </row>
    <row r="41" spans="1:15">
      <c r="F41" s="3"/>
      <c r="L41" s="2"/>
    </row>
    <row r="42" spans="1:15">
      <c r="F42" s="3"/>
      <c r="L42" s="2"/>
    </row>
    <row r="43" spans="1:15">
      <c r="F43" s="3"/>
      <c r="L43" s="2"/>
    </row>
    <row r="44" spans="1:15">
      <c r="F44" s="3"/>
      <c r="L44" s="2"/>
    </row>
    <row r="45" spans="1:15">
      <c r="F45" s="3"/>
      <c r="L45" s="2"/>
    </row>
    <row r="46" spans="1:15">
      <c r="F46" s="3"/>
      <c r="L46" s="2"/>
    </row>
    <row r="47" spans="1:15">
      <c r="F47" s="3"/>
      <c r="L47" s="2"/>
    </row>
    <row r="48" spans="1:15">
      <c r="F48" s="3"/>
      <c r="L48" s="2"/>
    </row>
    <row r="49" spans="1:19">
      <c r="F49" s="3"/>
      <c r="L49" s="2"/>
    </row>
    <row r="50" spans="1:19" s="46" customFormat="1">
      <c r="A50" s="1"/>
      <c r="B50" s="1"/>
      <c r="C50" s="1"/>
      <c r="D50" s="44"/>
      <c r="E50" s="44"/>
      <c r="F50" s="3"/>
      <c r="I50" s="1"/>
      <c r="L50" s="2"/>
      <c r="N50" s="49"/>
      <c r="O50" s="51"/>
      <c r="P50" s="1"/>
      <c r="Q50" s="1"/>
      <c r="R50" s="1"/>
      <c r="S50" s="1"/>
    </row>
    <row r="51" spans="1:19" s="46" customFormat="1">
      <c r="A51" s="1"/>
      <c r="B51" s="1"/>
      <c r="C51" s="1"/>
      <c r="D51" s="44"/>
      <c r="E51" s="44"/>
      <c r="F51" s="3"/>
      <c r="I51" s="1"/>
      <c r="L51" s="2"/>
      <c r="N51" s="49"/>
      <c r="O51" s="51"/>
      <c r="P51" s="1"/>
      <c r="Q51" s="1"/>
      <c r="R51" s="1"/>
      <c r="S51" s="1"/>
    </row>
    <row r="52" spans="1:19" s="46" customFormat="1">
      <c r="A52" s="1"/>
      <c r="B52" s="1"/>
      <c r="C52" s="1"/>
      <c r="D52" s="44"/>
      <c r="E52" s="44"/>
      <c r="F52" s="3"/>
      <c r="I52" s="1"/>
      <c r="L52" s="2"/>
      <c r="N52" s="49"/>
      <c r="O52" s="51"/>
      <c r="P52" s="1"/>
      <c r="Q52" s="1"/>
      <c r="R52" s="1"/>
      <c r="S52" s="1"/>
    </row>
    <row r="53" spans="1:19" s="46" customFormat="1">
      <c r="A53" s="1"/>
      <c r="B53" s="1"/>
      <c r="C53" s="1"/>
      <c r="D53" s="44"/>
      <c r="E53" s="44"/>
      <c r="F53" s="3"/>
      <c r="I53" s="1"/>
      <c r="L53" s="2"/>
      <c r="N53" s="49"/>
      <c r="O53" s="51"/>
      <c r="P53" s="1"/>
      <c r="Q53" s="1"/>
      <c r="R53" s="1"/>
      <c r="S53" s="1"/>
    </row>
    <row r="54" spans="1:19" s="46" customFormat="1">
      <c r="A54" s="1"/>
      <c r="B54" s="1"/>
      <c r="C54" s="1"/>
      <c r="D54" s="44"/>
      <c r="E54" s="44"/>
      <c r="F54" s="3"/>
      <c r="I54" s="1"/>
      <c r="L54" s="44"/>
      <c r="N54" s="49"/>
      <c r="O54" s="51"/>
      <c r="P54" s="1"/>
      <c r="Q54" s="1"/>
      <c r="R54" s="1"/>
      <c r="S54" s="1"/>
    </row>
    <row r="55" spans="1:19" s="46" customFormat="1">
      <c r="A55" s="1"/>
      <c r="B55" s="1"/>
      <c r="C55" s="1"/>
      <c r="D55" s="44"/>
      <c r="E55" s="44"/>
      <c r="F55" s="3"/>
      <c r="I55" s="1"/>
      <c r="L55" s="44"/>
      <c r="N55" s="49"/>
      <c r="O55" s="51"/>
      <c r="P55" s="1"/>
      <c r="Q55" s="1"/>
      <c r="R55" s="1"/>
      <c r="S55" s="1"/>
    </row>
    <row r="56" spans="1:19" s="46" customFormat="1">
      <c r="A56" s="1"/>
      <c r="B56" s="1"/>
      <c r="C56" s="1"/>
      <c r="D56" s="44"/>
      <c r="E56" s="44"/>
      <c r="F56" s="3"/>
      <c r="I56" s="1"/>
      <c r="L56" s="44"/>
      <c r="N56" s="49"/>
      <c r="O56" s="51"/>
      <c r="P56" s="1"/>
      <c r="Q56" s="1"/>
      <c r="R56" s="1"/>
      <c r="S56" s="1"/>
    </row>
    <row r="57" spans="1:19" s="46" customFormat="1">
      <c r="A57" s="1"/>
      <c r="B57" s="1"/>
      <c r="C57" s="1"/>
      <c r="D57" s="44"/>
      <c r="E57" s="44"/>
      <c r="F57" s="3"/>
      <c r="I57" s="1"/>
      <c r="L57" s="44"/>
      <c r="N57" s="49"/>
      <c r="O57" s="51"/>
      <c r="P57" s="1"/>
      <c r="Q57" s="1"/>
      <c r="R57" s="1"/>
      <c r="S57" s="1"/>
    </row>
    <row r="58" spans="1:19"/>
    <row r="59" spans="1:19"/>
    <row r="60" spans="1:19"/>
    <row r="61" spans="1:19"/>
    <row r="62" spans="1:19"/>
    <row r="63" spans="1:19"/>
    <row r="64" spans="1:19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</sheetData>
  <mergeCells count="1">
    <mergeCell ref="A1:O1"/>
  </mergeCells>
  <conditionalFormatting sqref="D27">
    <cfRule type="duplicateValues" dxfId="17" priority="1"/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60F91-3519-4543-B3EF-0061CE10B22D}">
  <sheetPr>
    <pageSetUpPr fitToPage="1"/>
  </sheetPr>
  <dimension ref="A1:S77"/>
  <sheetViews>
    <sheetView topLeftCell="A26" zoomScale="60" zoomScaleNormal="60" workbookViewId="0">
      <selection activeCell="C40" sqref="C40"/>
    </sheetView>
  </sheetViews>
  <sheetFormatPr defaultColWidth="0" defaultRowHeight="11.4" zeroHeight="1"/>
  <cols>
    <col min="1" max="2" width="4.75" style="1" customWidth="1"/>
    <col min="3" max="3" width="30.75" style="1" customWidth="1"/>
    <col min="4" max="5" width="20.75" style="44" customWidth="1"/>
    <col min="6" max="6" width="20.75" style="1" customWidth="1"/>
    <col min="7" max="8" width="20.75" style="46" customWidth="1"/>
    <col min="9" max="9" width="20.75" style="1" customWidth="1"/>
    <col min="10" max="11" width="20.75" style="46" customWidth="1"/>
    <col min="12" max="12" width="20.75" style="44" customWidth="1"/>
    <col min="13" max="13" width="20.75" style="46" customWidth="1"/>
    <col min="14" max="14" width="20.75" style="49" customWidth="1"/>
    <col min="15" max="15" width="30.75" style="51" customWidth="1"/>
    <col min="16" max="16384" width="5.375" style="1" hidden="1"/>
  </cols>
  <sheetData>
    <row r="1" spans="1:18" s="4" customFormat="1" ht="40.5" customHeight="1" thickBot="1">
      <c r="A1" s="174" t="s">
        <v>110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2" spans="1:18" s="5" customFormat="1" ht="63.75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45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52" customFormat="1" ht="24.9" customHeight="1">
      <c r="A3" s="6">
        <v>1</v>
      </c>
      <c r="B3" s="11" t="s">
        <v>51</v>
      </c>
      <c r="C3" s="13" t="s">
        <v>71</v>
      </c>
      <c r="D3" s="31">
        <v>365341</v>
      </c>
      <c r="E3" s="8" t="s">
        <v>53</v>
      </c>
      <c r="F3" s="9" t="s">
        <v>53</v>
      </c>
      <c r="G3" s="32">
        <v>47969</v>
      </c>
      <c r="H3" s="10">
        <v>40</v>
      </c>
      <c r="I3" s="11">
        <f t="shared" ref="I3:I8" si="0">G3/H3</f>
        <v>1199.2249999999999</v>
      </c>
      <c r="J3" s="10">
        <v>22</v>
      </c>
      <c r="K3" s="10">
        <v>1</v>
      </c>
      <c r="L3" s="31">
        <v>365341</v>
      </c>
      <c r="M3" s="32">
        <v>47969</v>
      </c>
      <c r="N3" s="12">
        <v>46031</v>
      </c>
      <c r="O3" s="30" t="s">
        <v>72</v>
      </c>
    </row>
    <row r="4" spans="1:18" s="52" customFormat="1" ht="24.9" customHeight="1">
      <c r="A4" s="6">
        <v>2</v>
      </c>
      <c r="B4" s="11">
        <v>1</v>
      </c>
      <c r="C4" s="7" t="s">
        <v>16</v>
      </c>
      <c r="D4" s="8">
        <v>182748.89</v>
      </c>
      <c r="E4" s="8">
        <v>314023.78999999998</v>
      </c>
      <c r="F4" s="9">
        <f>(D4-E4)/E4</f>
        <v>-0.4180412573200265</v>
      </c>
      <c r="G4" s="10">
        <v>19186</v>
      </c>
      <c r="H4" s="10">
        <v>340</v>
      </c>
      <c r="I4" s="11">
        <f t="shared" si="0"/>
        <v>56.429411764705883</v>
      </c>
      <c r="J4" s="10">
        <v>31</v>
      </c>
      <c r="K4" s="10">
        <v>4</v>
      </c>
      <c r="L4" s="8">
        <v>1653147.47</v>
      </c>
      <c r="M4" s="10">
        <v>182763</v>
      </c>
      <c r="N4" s="12">
        <v>46010</v>
      </c>
      <c r="O4" s="30" t="s">
        <v>40</v>
      </c>
      <c r="R4" s="6"/>
    </row>
    <row r="5" spans="1:18" s="52" customFormat="1" ht="24.9" customHeight="1">
      <c r="A5" s="6">
        <v>3</v>
      </c>
      <c r="B5" s="11">
        <v>2</v>
      </c>
      <c r="C5" s="7" t="s">
        <v>17</v>
      </c>
      <c r="D5" s="8">
        <v>49615.51</v>
      </c>
      <c r="E5" s="8">
        <v>89940.73</v>
      </c>
      <c r="F5" s="9">
        <f>(D5-E5)/E5</f>
        <v>-0.44835326553386878</v>
      </c>
      <c r="G5" s="10">
        <v>7831</v>
      </c>
      <c r="H5" s="10">
        <v>209</v>
      </c>
      <c r="I5" s="11">
        <f t="shared" si="0"/>
        <v>37.4688995215311</v>
      </c>
      <c r="J5" s="10">
        <v>17</v>
      </c>
      <c r="K5" s="10">
        <v>7</v>
      </c>
      <c r="L5" s="8">
        <v>1078511.98</v>
      </c>
      <c r="M5" s="10">
        <v>171188</v>
      </c>
      <c r="N5" s="12">
        <v>45989</v>
      </c>
      <c r="O5" s="30" t="s">
        <v>40</v>
      </c>
      <c r="R5" s="6"/>
    </row>
    <row r="6" spans="1:18" s="52" customFormat="1" ht="24.9" customHeight="1">
      <c r="A6" s="6">
        <v>4</v>
      </c>
      <c r="B6" s="11" t="s">
        <v>51</v>
      </c>
      <c r="C6" s="13" t="s">
        <v>56</v>
      </c>
      <c r="D6" s="8">
        <v>47661.1</v>
      </c>
      <c r="E6" s="9" t="s">
        <v>53</v>
      </c>
      <c r="F6" s="9" t="s">
        <v>53</v>
      </c>
      <c r="G6" s="10">
        <v>6262</v>
      </c>
      <c r="H6" s="10">
        <v>199</v>
      </c>
      <c r="I6" s="11">
        <f t="shared" si="0"/>
        <v>31.467336683417084</v>
      </c>
      <c r="J6" s="10">
        <v>15</v>
      </c>
      <c r="K6" s="10">
        <v>1</v>
      </c>
      <c r="L6" s="8">
        <v>50693.36</v>
      </c>
      <c r="M6" s="10">
        <v>6677</v>
      </c>
      <c r="N6" s="12">
        <v>46031</v>
      </c>
      <c r="O6" s="30" t="s">
        <v>44</v>
      </c>
      <c r="R6" s="6"/>
    </row>
    <row r="7" spans="1:18" s="52" customFormat="1" ht="24.9" customHeight="1">
      <c r="A7" s="6">
        <v>5</v>
      </c>
      <c r="B7" s="11">
        <v>3</v>
      </c>
      <c r="C7" s="13" t="s">
        <v>18</v>
      </c>
      <c r="D7" s="31">
        <v>23385.919999999998</v>
      </c>
      <c r="E7" s="8">
        <v>53740.24</v>
      </c>
      <c r="F7" s="9">
        <f>(D7-E7)/E7</f>
        <v>-0.56483409824742137</v>
      </c>
      <c r="G7" s="32">
        <v>3931</v>
      </c>
      <c r="H7" s="10">
        <v>146</v>
      </c>
      <c r="I7" s="11">
        <f t="shared" si="0"/>
        <v>26.924657534246574</v>
      </c>
      <c r="J7" s="10">
        <v>20</v>
      </c>
      <c r="K7" s="10">
        <v>3</v>
      </c>
      <c r="L7" s="31">
        <v>242301.83</v>
      </c>
      <c r="M7" s="32">
        <v>39787</v>
      </c>
      <c r="N7" s="12">
        <v>46017</v>
      </c>
      <c r="O7" s="30" t="s">
        <v>308</v>
      </c>
      <c r="R7" s="6"/>
    </row>
    <row r="8" spans="1:18" s="52" customFormat="1" ht="24.9" customHeight="1">
      <c r="A8" s="6">
        <v>6</v>
      </c>
      <c r="B8" s="11" t="s">
        <v>51</v>
      </c>
      <c r="C8" s="13" t="s">
        <v>58</v>
      </c>
      <c r="D8" s="31">
        <v>16371.76</v>
      </c>
      <c r="E8" s="8" t="s">
        <v>53</v>
      </c>
      <c r="F8" s="9" t="s">
        <v>53</v>
      </c>
      <c r="G8" s="32">
        <v>2756</v>
      </c>
      <c r="H8" s="10">
        <v>169</v>
      </c>
      <c r="I8" s="11">
        <f t="shared" si="0"/>
        <v>16.307692307692307</v>
      </c>
      <c r="J8" s="10">
        <v>18</v>
      </c>
      <c r="K8" s="10">
        <v>1</v>
      </c>
      <c r="L8" s="31">
        <v>16724.810000000001</v>
      </c>
      <c r="M8" s="32">
        <v>2813</v>
      </c>
      <c r="N8" s="12">
        <v>46031</v>
      </c>
      <c r="O8" s="30" t="s">
        <v>44</v>
      </c>
      <c r="R8" s="6"/>
    </row>
    <row r="9" spans="1:18" s="52" customFormat="1" ht="24.9" customHeight="1">
      <c r="A9" s="6">
        <v>7</v>
      </c>
      <c r="B9" s="11">
        <v>4</v>
      </c>
      <c r="C9" s="7" t="s">
        <v>22</v>
      </c>
      <c r="D9" s="8">
        <v>14059.42</v>
      </c>
      <c r="E9" s="8">
        <v>22917.37</v>
      </c>
      <c r="F9" s="9">
        <f>(D9-E9)/E9</f>
        <v>-0.38651686471877006</v>
      </c>
      <c r="G9" s="10">
        <v>2359</v>
      </c>
      <c r="H9" s="11" t="s">
        <v>53</v>
      </c>
      <c r="I9" s="11" t="s">
        <v>53</v>
      </c>
      <c r="J9" s="11" t="s">
        <v>53</v>
      </c>
      <c r="K9" s="10">
        <v>4</v>
      </c>
      <c r="L9" s="8">
        <v>105538.55000000002</v>
      </c>
      <c r="M9" s="10">
        <v>16715</v>
      </c>
      <c r="N9" s="12">
        <v>46010</v>
      </c>
      <c r="O9" s="30" t="s">
        <v>43</v>
      </c>
      <c r="R9" s="6"/>
    </row>
    <row r="10" spans="1:18" s="52" customFormat="1" ht="24.9" customHeight="1">
      <c r="A10" s="6">
        <v>8</v>
      </c>
      <c r="B10" s="11">
        <v>5</v>
      </c>
      <c r="C10" s="13" t="s">
        <v>52</v>
      </c>
      <c r="D10" s="8">
        <v>7602.57</v>
      </c>
      <c r="E10" s="8">
        <v>27262.81</v>
      </c>
      <c r="F10" s="9">
        <f>(D10-E10)/E10</f>
        <v>-0.72113769637099034</v>
      </c>
      <c r="G10" s="10">
        <v>1154</v>
      </c>
      <c r="H10" s="10">
        <v>28</v>
      </c>
      <c r="I10" s="11">
        <v>56.857142857142854</v>
      </c>
      <c r="J10" s="10">
        <v>7</v>
      </c>
      <c r="K10" s="10">
        <v>2</v>
      </c>
      <c r="L10" s="8">
        <v>34865.800000000003</v>
      </c>
      <c r="M10" s="10">
        <v>5158</v>
      </c>
      <c r="N10" s="12">
        <v>46024</v>
      </c>
      <c r="O10" s="30" t="s">
        <v>54</v>
      </c>
      <c r="R10" s="6"/>
    </row>
    <row r="11" spans="1:18" s="52" customFormat="1" ht="24.75" customHeight="1">
      <c r="A11" s="6">
        <v>9</v>
      </c>
      <c r="B11" s="11">
        <v>6</v>
      </c>
      <c r="C11" s="7" t="s">
        <v>19</v>
      </c>
      <c r="D11" s="8">
        <v>7533.93</v>
      </c>
      <c r="E11" s="8">
        <v>24468.82</v>
      </c>
      <c r="F11" s="9">
        <f>(D11-E11)/E11</f>
        <v>-0.69210080420715014</v>
      </c>
      <c r="G11" s="10">
        <v>952</v>
      </c>
      <c r="H11" s="10">
        <v>48</v>
      </c>
      <c r="I11" s="11">
        <f>G11/H11</f>
        <v>19.833333333333332</v>
      </c>
      <c r="J11" s="10">
        <v>5</v>
      </c>
      <c r="K11" s="10">
        <v>3</v>
      </c>
      <c r="L11" s="8">
        <v>89748.51</v>
      </c>
      <c r="M11" s="10">
        <v>11856</v>
      </c>
      <c r="N11" s="12">
        <v>46017</v>
      </c>
      <c r="O11" s="30" t="s">
        <v>41</v>
      </c>
      <c r="R11" s="6"/>
    </row>
    <row r="12" spans="1:18" s="52" customFormat="1" ht="24.9" customHeight="1">
      <c r="A12" s="6">
        <v>10</v>
      </c>
      <c r="B12" s="11">
        <v>7</v>
      </c>
      <c r="C12" s="7" t="s">
        <v>29</v>
      </c>
      <c r="D12" s="8">
        <v>6365.83</v>
      </c>
      <c r="E12" s="8">
        <v>19848.439999999999</v>
      </c>
      <c r="F12" s="9">
        <f>(D12-E12)/E12</f>
        <v>-0.67927806920846168</v>
      </c>
      <c r="G12" s="10">
        <v>1142</v>
      </c>
      <c r="H12" s="10">
        <v>79</v>
      </c>
      <c r="I12" s="11">
        <f>G12/H12</f>
        <v>14.455696202531646</v>
      </c>
      <c r="J12" s="10">
        <v>16</v>
      </c>
      <c r="K12" s="10">
        <v>2</v>
      </c>
      <c r="L12" s="8">
        <v>28820.62</v>
      </c>
      <c r="M12" s="10">
        <v>4997</v>
      </c>
      <c r="N12" s="12">
        <v>46024</v>
      </c>
      <c r="O12" s="30" t="s">
        <v>49</v>
      </c>
      <c r="R12" s="6"/>
    </row>
    <row r="13" spans="1:18" s="52" customFormat="1" ht="24.9" customHeight="1">
      <c r="A13" s="6">
        <v>11</v>
      </c>
      <c r="B13" s="11">
        <v>10</v>
      </c>
      <c r="C13" s="7" t="s">
        <v>21</v>
      </c>
      <c r="D13" s="8">
        <v>5319.64</v>
      </c>
      <c r="E13" s="8">
        <v>12388.08</v>
      </c>
      <c r="F13" s="9">
        <f>(D13-E13)/E13</f>
        <v>-0.57058398072986283</v>
      </c>
      <c r="G13" s="10">
        <v>782</v>
      </c>
      <c r="H13" s="10">
        <v>35</v>
      </c>
      <c r="I13" s="11">
        <f>G13/H13</f>
        <v>22.342857142857142</v>
      </c>
      <c r="J13" s="10">
        <v>5</v>
      </c>
      <c r="K13" s="10">
        <v>6</v>
      </c>
      <c r="L13" s="8">
        <v>335661.21</v>
      </c>
      <c r="M13" s="10">
        <v>45576</v>
      </c>
      <c r="N13" s="12">
        <v>45996</v>
      </c>
      <c r="O13" s="30" t="s">
        <v>215</v>
      </c>
      <c r="R13" s="6"/>
    </row>
    <row r="14" spans="1:18" s="52" customFormat="1" ht="24.9" customHeight="1">
      <c r="A14" s="6">
        <v>12</v>
      </c>
      <c r="B14" s="11" t="s">
        <v>51</v>
      </c>
      <c r="C14" s="13" t="s">
        <v>73</v>
      </c>
      <c r="D14" s="31">
        <v>4377.32</v>
      </c>
      <c r="E14" s="8" t="s">
        <v>53</v>
      </c>
      <c r="F14" s="9" t="s">
        <v>53</v>
      </c>
      <c r="G14" s="32">
        <v>619</v>
      </c>
      <c r="H14" s="10">
        <v>27</v>
      </c>
      <c r="I14" s="11">
        <f>G14/H14</f>
        <v>22.925925925925927</v>
      </c>
      <c r="J14" s="10">
        <v>9</v>
      </c>
      <c r="K14" s="10">
        <v>1</v>
      </c>
      <c r="L14" s="31">
        <v>4377.32</v>
      </c>
      <c r="M14" s="32">
        <v>619</v>
      </c>
      <c r="N14" s="12">
        <v>46031</v>
      </c>
      <c r="O14" s="30" t="s">
        <v>74</v>
      </c>
      <c r="R14" s="6"/>
    </row>
    <row r="15" spans="1:18" s="52" customFormat="1" ht="24.9" customHeight="1">
      <c r="A15" s="6">
        <v>13</v>
      </c>
      <c r="B15" s="11">
        <v>8</v>
      </c>
      <c r="C15" s="13" t="s">
        <v>33</v>
      </c>
      <c r="D15" s="8">
        <v>4145.3999999999996</v>
      </c>
      <c r="E15" s="8">
        <v>17623.46</v>
      </c>
      <c r="F15" s="9">
        <f>(D15-E15)/E15</f>
        <v>-0.76477944739568737</v>
      </c>
      <c r="G15" s="10">
        <v>573</v>
      </c>
      <c r="H15" s="10">
        <v>42</v>
      </c>
      <c r="I15" s="11">
        <f>G15/H15</f>
        <v>13.642857142857142</v>
      </c>
      <c r="J15" s="10">
        <v>7</v>
      </c>
      <c r="K15" s="10">
        <v>2</v>
      </c>
      <c r="L15" s="8">
        <v>22291.91</v>
      </c>
      <c r="M15" s="10">
        <v>3075</v>
      </c>
      <c r="N15" s="12">
        <v>46024</v>
      </c>
      <c r="O15" s="30" t="s">
        <v>49</v>
      </c>
      <c r="R15" s="6"/>
    </row>
    <row r="16" spans="1:18" s="52" customFormat="1" ht="24.9" customHeight="1">
      <c r="A16" s="6">
        <v>14</v>
      </c>
      <c r="B16" s="11" t="s">
        <v>51</v>
      </c>
      <c r="C16" s="13" t="s">
        <v>75</v>
      </c>
      <c r="D16" s="31">
        <v>3344.75</v>
      </c>
      <c r="E16" s="8" t="s">
        <v>53</v>
      </c>
      <c r="F16" s="9" t="s">
        <v>53</v>
      </c>
      <c r="G16" s="32">
        <v>544</v>
      </c>
      <c r="H16" s="10">
        <v>13</v>
      </c>
      <c r="I16" s="11">
        <v>36.299999999999997</v>
      </c>
      <c r="J16" s="10">
        <v>8</v>
      </c>
      <c r="K16" s="10">
        <v>1</v>
      </c>
      <c r="L16" s="31">
        <v>3344.75</v>
      </c>
      <c r="M16" s="32">
        <v>544</v>
      </c>
      <c r="N16" s="12">
        <v>46031</v>
      </c>
      <c r="O16" s="30" t="s">
        <v>54</v>
      </c>
      <c r="R16" s="6"/>
    </row>
    <row r="17" spans="1:19" s="24" customFormat="1" ht="24.9" customHeight="1">
      <c r="A17" s="6">
        <v>15</v>
      </c>
      <c r="B17" s="11">
        <v>9</v>
      </c>
      <c r="C17" s="13" t="s">
        <v>34</v>
      </c>
      <c r="D17" s="8">
        <v>3099.55</v>
      </c>
      <c r="E17" s="8">
        <v>12702.47</v>
      </c>
      <c r="F17" s="9">
        <f>(D17-E17)/E17</f>
        <v>-0.75598840225562425</v>
      </c>
      <c r="G17" s="10">
        <v>465</v>
      </c>
      <c r="H17" s="10">
        <v>33</v>
      </c>
      <c r="I17" s="11">
        <f>G17/H17</f>
        <v>14.090909090909092</v>
      </c>
      <c r="J17" s="10">
        <v>7</v>
      </c>
      <c r="K17" s="10">
        <v>2</v>
      </c>
      <c r="L17" s="8">
        <v>16188.52</v>
      </c>
      <c r="M17" s="10">
        <v>2325</v>
      </c>
      <c r="N17" s="12">
        <v>46024</v>
      </c>
      <c r="O17" s="30" t="s">
        <v>40</v>
      </c>
      <c r="R17" s="17"/>
    </row>
    <row r="18" spans="1:19" s="52" customFormat="1" ht="24.9" customHeight="1">
      <c r="A18" s="6">
        <v>16</v>
      </c>
      <c r="B18" s="11" t="s">
        <v>57</v>
      </c>
      <c r="C18" s="13" t="s">
        <v>80</v>
      </c>
      <c r="D18" s="31">
        <v>2795.13</v>
      </c>
      <c r="E18" s="8" t="s">
        <v>53</v>
      </c>
      <c r="F18" s="9" t="s">
        <v>53</v>
      </c>
      <c r="G18" s="32">
        <v>377</v>
      </c>
      <c r="H18" s="10">
        <v>13</v>
      </c>
      <c r="I18" s="11">
        <f>G18/H18</f>
        <v>29</v>
      </c>
      <c r="J18" s="10">
        <v>9</v>
      </c>
      <c r="K18" s="10">
        <v>0</v>
      </c>
      <c r="L18" s="31">
        <v>2795.13</v>
      </c>
      <c r="M18" s="32">
        <v>377</v>
      </c>
      <c r="N18" s="12" t="s">
        <v>48</v>
      </c>
      <c r="O18" s="30" t="s">
        <v>41</v>
      </c>
      <c r="R18" s="6"/>
    </row>
    <row r="19" spans="1:19" s="52" customFormat="1" ht="24.9" customHeight="1">
      <c r="A19" s="6">
        <v>17</v>
      </c>
      <c r="B19" s="11">
        <v>13</v>
      </c>
      <c r="C19" s="7" t="s">
        <v>25</v>
      </c>
      <c r="D19" s="8">
        <v>2500</v>
      </c>
      <c r="E19" s="8">
        <v>3323</v>
      </c>
      <c r="F19" s="9">
        <f>(D19-E19)/E19</f>
        <v>-0.24766777008727053</v>
      </c>
      <c r="G19" s="10">
        <v>384</v>
      </c>
      <c r="H19" s="11" t="s">
        <v>53</v>
      </c>
      <c r="I19" s="11" t="s">
        <v>53</v>
      </c>
      <c r="J19" s="10">
        <v>3</v>
      </c>
      <c r="K19" s="10">
        <v>7</v>
      </c>
      <c r="L19" s="8">
        <v>120263</v>
      </c>
      <c r="M19" s="10">
        <v>17115</v>
      </c>
      <c r="N19" s="12">
        <v>45989</v>
      </c>
      <c r="O19" s="30" t="s">
        <v>46</v>
      </c>
      <c r="R19" s="6"/>
    </row>
    <row r="20" spans="1:19" s="52" customFormat="1" ht="24.9" customHeight="1">
      <c r="A20" s="6">
        <v>18</v>
      </c>
      <c r="B20" s="11">
        <v>11</v>
      </c>
      <c r="C20" s="13" t="s">
        <v>20</v>
      </c>
      <c r="D20" s="31">
        <v>1896.05</v>
      </c>
      <c r="E20" s="8">
        <v>7303.3</v>
      </c>
      <c r="F20" s="9">
        <f>(D20-E20)/E20</f>
        <v>-0.74038448372653454</v>
      </c>
      <c r="G20" s="32">
        <v>317</v>
      </c>
      <c r="H20" s="10">
        <v>16</v>
      </c>
      <c r="I20" s="11">
        <f>G20/H20</f>
        <v>19.8125</v>
      </c>
      <c r="J20" s="10">
        <v>5</v>
      </c>
      <c r="K20" s="10">
        <v>3</v>
      </c>
      <c r="L20" s="31">
        <v>126789.65</v>
      </c>
      <c r="M20" s="32">
        <v>23200</v>
      </c>
      <c r="N20" s="12">
        <v>46010</v>
      </c>
      <c r="O20" s="30" t="s">
        <v>42</v>
      </c>
      <c r="R20" s="6"/>
    </row>
    <row r="21" spans="1:19" s="52" customFormat="1" ht="24.9" customHeight="1">
      <c r="A21" s="6">
        <v>19</v>
      </c>
      <c r="B21" s="11" t="s">
        <v>57</v>
      </c>
      <c r="C21" s="13" t="s">
        <v>78</v>
      </c>
      <c r="D21" s="31">
        <v>1362.05</v>
      </c>
      <c r="E21" s="8" t="s">
        <v>53</v>
      </c>
      <c r="F21" s="9" t="s">
        <v>53</v>
      </c>
      <c r="G21" s="32">
        <v>303</v>
      </c>
      <c r="H21" s="10">
        <v>3</v>
      </c>
      <c r="I21" s="11">
        <f>G21/H21</f>
        <v>101</v>
      </c>
      <c r="J21" s="10">
        <v>3</v>
      </c>
      <c r="K21" s="10">
        <v>0</v>
      </c>
      <c r="L21" s="31">
        <v>6593.35</v>
      </c>
      <c r="M21" s="32">
        <v>715</v>
      </c>
      <c r="N21" s="12" t="s">
        <v>48</v>
      </c>
      <c r="O21" s="30" t="s">
        <v>47</v>
      </c>
      <c r="R21" s="6"/>
    </row>
    <row r="22" spans="1:19" s="52" customFormat="1" ht="24.9" customHeight="1">
      <c r="A22" s="6">
        <v>20</v>
      </c>
      <c r="B22" s="11" t="s">
        <v>57</v>
      </c>
      <c r="C22" s="13" t="s">
        <v>86</v>
      </c>
      <c r="D22" s="31">
        <v>1246.8800000000001</v>
      </c>
      <c r="E22" s="8" t="s">
        <v>53</v>
      </c>
      <c r="F22" s="9" t="s">
        <v>53</v>
      </c>
      <c r="G22" s="32">
        <v>186</v>
      </c>
      <c r="H22" s="10">
        <v>6</v>
      </c>
      <c r="I22" s="11">
        <f>G22/H22</f>
        <v>31</v>
      </c>
      <c r="J22" s="10">
        <v>6</v>
      </c>
      <c r="K22" s="10">
        <v>0</v>
      </c>
      <c r="L22" s="31">
        <v>1246.8800000000001</v>
      </c>
      <c r="M22" s="32">
        <v>186</v>
      </c>
      <c r="N22" s="12" t="s">
        <v>48</v>
      </c>
      <c r="O22" s="30" t="s">
        <v>215</v>
      </c>
      <c r="R22" s="6"/>
    </row>
    <row r="23" spans="1:19" ht="24.75" customHeight="1">
      <c r="A23" s="6">
        <v>21</v>
      </c>
      <c r="B23" s="11">
        <v>18</v>
      </c>
      <c r="C23" s="7" t="s">
        <v>31</v>
      </c>
      <c r="D23" s="8">
        <v>915</v>
      </c>
      <c r="E23" s="8">
        <v>1119</v>
      </c>
      <c r="F23" s="9">
        <f>(D23-E23)/E23</f>
        <v>-0.18230563002680966</v>
      </c>
      <c r="G23" s="10">
        <v>112</v>
      </c>
      <c r="H23" s="11" t="s">
        <v>53</v>
      </c>
      <c r="I23" s="11" t="s">
        <v>53</v>
      </c>
      <c r="J23" s="10">
        <v>1</v>
      </c>
      <c r="K23" s="10">
        <v>6</v>
      </c>
      <c r="L23" s="8">
        <v>36870</v>
      </c>
      <c r="M23" s="10">
        <v>5124</v>
      </c>
      <c r="N23" s="12">
        <v>45996</v>
      </c>
      <c r="O23" s="30" t="s">
        <v>46</v>
      </c>
      <c r="R23" s="6"/>
      <c r="S23" s="52"/>
    </row>
    <row r="24" spans="1:19" ht="24.9" customHeight="1">
      <c r="A24" s="6">
        <v>22</v>
      </c>
      <c r="B24" s="11">
        <v>16</v>
      </c>
      <c r="C24" s="7" t="s">
        <v>26</v>
      </c>
      <c r="D24" s="8">
        <v>910.07</v>
      </c>
      <c r="E24" s="8">
        <v>1576.97</v>
      </c>
      <c r="F24" s="9">
        <f>(D24-E24)/E24</f>
        <v>-0.42289961127985948</v>
      </c>
      <c r="G24" s="10">
        <v>155</v>
      </c>
      <c r="H24" s="10">
        <v>7</v>
      </c>
      <c r="I24" s="11">
        <f>G24/H24</f>
        <v>22.142857142857142</v>
      </c>
      <c r="J24" s="10">
        <v>1</v>
      </c>
      <c r="K24" s="10">
        <v>8</v>
      </c>
      <c r="L24" s="8">
        <v>132891.69</v>
      </c>
      <c r="M24" s="10">
        <v>20294</v>
      </c>
      <c r="N24" s="12">
        <v>45982</v>
      </c>
      <c r="O24" s="30" t="s">
        <v>215</v>
      </c>
      <c r="R24" s="6"/>
      <c r="S24" s="52"/>
    </row>
    <row r="25" spans="1:19" ht="24.75" customHeight="1">
      <c r="A25" s="6">
        <v>23</v>
      </c>
      <c r="B25" s="11">
        <v>12</v>
      </c>
      <c r="C25" s="13" t="s">
        <v>24</v>
      </c>
      <c r="D25" s="31">
        <v>771.97</v>
      </c>
      <c r="E25" s="8">
        <v>5363.56</v>
      </c>
      <c r="F25" s="9">
        <f>(D25-E25)/E25</f>
        <v>-0.85607134067671464</v>
      </c>
      <c r="G25" s="32">
        <v>102</v>
      </c>
      <c r="H25" s="10">
        <v>6</v>
      </c>
      <c r="I25" s="11">
        <f>G25/H25</f>
        <v>17</v>
      </c>
      <c r="J25" s="10">
        <v>1</v>
      </c>
      <c r="K25" s="10">
        <v>8</v>
      </c>
      <c r="L25" s="31">
        <v>224700.47</v>
      </c>
      <c r="M25" s="32">
        <v>30219</v>
      </c>
      <c r="N25" s="12">
        <v>45982</v>
      </c>
      <c r="O25" s="30" t="s">
        <v>42</v>
      </c>
      <c r="R25" s="6"/>
      <c r="S25" s="52"/>
    </row>
    <row r="26" spans="1:19" ht="24.75" customHeight="1">
      <c r="A26" s="6">
        <v>24</v>
      </c>
      <c r="B26" s="8" t="s">
        <v>53</v>
      </c>
      <c r="C26" s="13" t="s">
        <v>77</v>
      </c>
      <c r="D26" s="31">
        <v>769</v>
      </c>
      <c r="E26" s="8" t="s">
        <v>53</v>
      </c>
      <c r="F26" s="9" t="s">
        <v>53</v>
      </c>
      <c r="G26" s="32">
        <v>130</v>
      </c>
      <c r="H26" s="10">
        <v>2</v>
      </c>
      <c r="I26" s="11">
        <v>31.5</v>
      </c>
      <c r="J26" s="10">
        <v>2</v>
      </c>
      <c r="K26" s="10" t="s">
        <v>53</v>
      </c>
      <c r="L26" s="31">
        <v>7793</v>
      </c>
      <c r="M26" s="32">
        <v>1381</v>
      </c>
      <c r="N26" s="12">
        <v>46003</v>
      </c>
      <c r="O26" s="30" t="s">
        <v>54</v>
      </c>
    </row>
    <row r="27" spans="1:19" ht="24.75" customHeight="1">
      <c r="A27" s="6">
        <v>25</v>
      </c>
      <c r="B27" s="8" t="s">
        <v>53</v>
      </c>
      <c r="C27" s="13" t="s">
        <v>79</v>
      </c>
      <c r="D27" s="31">
        <v>647.9</v>
      </c>
      <c r="E27" s="8" t="s">
        <v>53</v>
      </c>
      <c r="F27" s="9" t="s">
        <v>53</v>
      </c>
      <c r="G27" s="32">
        <v>85</v>
      </c>
      <c r="H27" s="10">
        <v>3</v>
      </c>
      <c r="I27" s="11">
        <f>G27/H27</f>
        <v>28.333333333333332</v>
      </c>
      <c r="J27" s="10">
        <v>2</v>
      </c>
      <c r="K27" s="10" t="s">
        <v>53</v>
      </c>
      <c r="L27" s="31">
        <v>67979.839999999997</v>
      </c>
      <c r="M27" s="32">
        <v>11170</v>
      </c>
      <c r="N27" s="12">
        <v>45954</v>
      </c>
      <c r="O27" s="30" t="s">
        <v>47</v>
      </c>
    </row>
    <row r="28" spans="1:19" ht="24.75" customHeight="1">
      <c r="A28" s="6">
        <v>26</v>
      </c>
      <c r="B28" s="11">
        <v>23</v>
      </c>
      <c r="C28" s="13" t="s">
        <v>35</v>
      </c>
      <c r="D28" s="8">
        <v>585.95000000000005</v>
      </c>
      <c r="E28" s="8">
        <v>306.49</v>
      </c>
      <c r="F28" s="9">
        <f>(D28-E28)/E28</f>
        <v>0.91180788932754753</v>
      </c>
      <c r="G28" s="10">
        <v>117</v>
      </c>
      <c r="H28" s="10">
        <v>4</v>
      </c>
      <c r="I28" s="11">
        <f>G28/H28</f>
        <v>29.25</v>
      </c>
      <c r="J28" s="10">
        <v>3</v>
      </c>
      <c r="K28" s="10" t="s">
        <v>53</v>
      </c>
      <c r="L28" s="8">
        <v>377047.29</v>
      </c>
      <c r="M28" s="10">
        <v>63585</v>
      </c>
      <c r="N28" s="12">
        <v>45744</v>
      </c>
      <c r="O28" s="30" t="s">
        <v>47</v>
      </c>
    </row>
    <row r="29" spans="1:19" ht="24.75" customHeight="1">
      <c r="A29" s="6">
        <v>27</v>
      </c>
      <c r="B29" s="11">
        <v>19</v>
      </c>
      <c r="C29" s="7" t="s">
        <v>28</v>
      </c>
      <c r="D29" s="8">
        <v>489.2</v>
      </c>
      <c r="E29" s="8">
        <v>869.6</v>
      </c>
      <c r="F29" s="9">
        <f>(D29-E29)/E29</f>
        <v>-0.43744250229990805</v>
      </c>
      <c r="G29" s="10">
        <v>65</v>
      </c>
      <c r="H29" s="10">
        <v>3</v>
      </c>
      <c r="I29" s="11">
        <f>G29/H29</f>
        <v>21.666666666666668</v>
      </c>
      <c r="J29" s="10">
        <v>2</v>
      </c>
      <c r="K29" s="10">
        <v>9</v>
      </c>
      <c r="L29" s="8">
        <v>320551.05</v>
      </c>
      <c r="M29" s="10">
        <v>41388</v>
      </c>
      <c r="N29" s="12">
        <v>45975</v>
      </c>
      <c r="O29" s="30" t="s">
        <v>44</v>
      </c>
    </row>
    <row r="30" spans="1:19" ht="24.75" customHeight="1">
      <c r="A30" s="6">
        <v>28</v>
      </c>
      <c r="B30" s="11">
        <v>22</v>
      </c>
      <c r="C30" s="13" t="s">
        <v>59</v>
      </c>
      <c r="D30" s="8">
        <v>393.95</v>
      </c>
      <c r="E30" s="8">
        <v>316.35000000000002</v>
      </c>
      <c r="F30" s="9">
        <f>(D30-E30)/E30</f>
        <v>0.24529792950845569</v>
      </c>
      <c r="G30" s="10">
        <v>48</v>
      </c>
      <c r="H30" s="10">
        <v>2</v>
      </c>
      <c r="I30" s="11">
        <v>42</v>
      </c>
      <c r="J30" s="10">
        <v>1</v>
      </c>
      <c r="K30" s="10" t="s">
        <v>53</v>
      </c>
      <c r="L30" s="8">
        <v>312111.18</v>
      </c>
      <c r="M30" s="10">
        <v>40394</v>
      </c>
      <c r="N30" s="12">
        <v>45926</v>
      </c>
      <c r="O30" s="30" t="s">
        <v>60</v>
      </c>
    </row>
    <row r="31" spans="1:19" ht="24.75" customHeight="1">
      <c r="A31" s="6">
        <v>29</v>
      </c>
      <c r="B31" s="11">
        <v>17</v>
      </c>
      <c r="C31" s="7" t="s">
        <v>30</v>
      </c>
      <c r="D31" s="8">
        <v>334.65</v>
      </c>
      <c r="E31" s="8">
        <v>1119</v>
      </c>
      <c r="F31" s="9">
        <f>(D31-E31)/E31</f>
        <v>-0.70093833780160864</v>
      </c>
      <c r="G31" s="10">
        <v>43</v>
      </c>
      <c r="H31" s="10">
        <v>2</v>
      </c>
      <c r="I31" s="11">
        <f>G31/H31</f>
        <v>21.5</v>
      </c>
      <c r="J31" s="10">
        <v>1</v>
      </c>
      <c r="K31" s="10">
        <v>11</v>
      </c>
      <c r="L31" s="8">
        <v>75949.61</v>
      </c>
      <c r="M31" s="10">
        <v>11070</v>
      </c>
      <c r="N31" s="12">
        <v>45961</v>
      </c>
      <c r="O31" s="30" t="s">
        <v>215</v>
      </c>
    </row>
    <row r="32" spans="1:19" ht="24.9" customHeight="1">
      <c r="A32" s="6">
        <v>30</v>
      </c>
      <c r="B32" s="8" t="s">
        <v>53</v>
      </c>
      <c r="C32" s="13" t="s">
        <v>76</v>
      </c>
      <c r="D32" s="31">
        <v>244</v>
      </c>
      <c r="E32" s="8" t="s">
        <v>53</v>
      </c>
      <c r="F32" s="9" t="s">
        <v>53</v>
      </c>
      <c r="G32" s="32">
        <v>61</v>
      </c>
      <c r="H32" s="10" t="s">
        <v>53</v>
      </c>
      <c r="I32" s="11" t="s">
        <v>53</v>
      </c>
      <c r="J32" s="10">
        <v>1</v>
      </c>
      <c r="K32" s="11" t="s">
        <v>53</v>
      </c>
      <c r="L32" s="31">
        <v>72044</v>
      </c>
      <c r="M32" s="32">
        <v>13395</v>
      </c>
      <c r="N32" s="12">
        <v>45968</v>
      </c>
      <c r="O32" s="30" t="s">
        <v>46</v>
      </c>
    </row>
    <row r="33" spans="1:15" ht="24.9" customHeight="1">
      <c r="A33" s="6">
        <v>31</v>
      </c>
      <c r="B33" s="11">
        <v>31</v>
      </c>
      <c r="C33" s="7" t="s">
        <v>32</v>
      </c>
      <c r="D33" s="8">
        <v>111.5</v>
      </c>
      <c r="E33" s="8">
        <v>61</v>
      </c>
      <c r="F33" s="9">
        <f>(D33-E33)/E33</f>
        <v>0.82786885245901642</v>
      </c>
      <c r="G33" s="10">
        <v>53</v>
      </c>
      <c r="H33" s="10">
        <v>1</v>
      </c>
      <c r="I33" s="11">
        <f>G33/H33</f>
        <v>53</v>
      </c>
      <c r="J33" s="10">
        <v>1</v>
      </c>
      <c r="K33" s="10">
        <v>5</v>
      </c>
      <c r="L33" s="8">
        <v>15033.73</v>
      </c>
      <c r="M33" s="10">
        <v>2157</v>
      </c>
      <c r="N33" s="12">
        <v>46003</v>
      </c>
      <c r="O33" s="30" t="s">
        <v>44</v>
      </c>
    </row>
    <row r="34" spans="1:15" ht="24.9" customHeight="1">
      <c r="A34" s="6">
        <v>32</v>
      </c>
      <c r="B34" s="11" t="s">
        <v>53</v>
      </c>
      <c r="C34" s="13" t="s">
        <v>87</v>
      </c>
      <c r="D34" s="31">
        <v>85.35</v>
      </c>
      <c r="E34" s="8" t="s">
        <v>53</v>
      </c>
      <c r="F34" s="9" t="s">
        <v>53</v>
      </c>
      <c r="G34" s="32">
        <v>22</v>
      </c>
      <c r="H34" s="10">
        <v>1</v>
      </c>
      <c r="I34" s="11">
        <f>G34/H34</f>
        <v>22</v>
      </c>
      <c r="J34" s="10">
        <v>1</v>
      </c>
      <c r="K34" s="10" t="s">
        <v>53</v>
      </c>
      <c r="L34" s="31">
        <v>33558.89</v>
      </c>
      <c r="M34" s="32">
        <v>5188</v>
      </c>
      <c r="N34" s="12">
        <v>45583</v>
      </c>
      <c r="O34" s="30" t="s">
        <v>88</v>
      </c>
    </row>
    <row r="35" spans="1:15" ht="24.9" customHeight="1">
      <c r="A35" s="6">
        <v>33</v>
      </c>
      <c r="B35" s="11">
        <v>27</v>
      </c>
      <c r="C35" s="13" t="s">
        <v>66</v>
      </c>
      <c r="D35" s="31">
        <v>79</v>
      </c>
      <c r="E35" s="8">
        <v>95</v>
      </c>
      <c r="F35" s="9">
        <f>(D35-E35)/E35</f>
        <v>-0.16842105263157894</v>
      </c>
      <c r="G35" s="32">
        <v>14</v>
      </c>
      <c r="H35" s="10" t="s">
        <v>53</v>
      </c>
      <c r="I35" s="11" t="s">
        <v>53</v>
      </c>
      <c r="J35" s="10">
        <v>1</v>
      </c>
      <c r="K35" s="10" t="s">
        <v>53</v>
      </c>
      <c r="L35" s="31">
        <v>3911</v>
      </c>
      <c r="M35" s="32">
        <v>1478</v>
      </c>
      <c r="N35" s="12">
        <v>45989</v>
      </c>
      <c r="O35" s="30" t="s">
        <v>67</v>
      </c>
    </row>
    <row r="36" spans="1:15" ht="24.9" customHeight="1">
      <c r="A36" s="6">
        <v>34</v>
      </c>
      <c r="B36" s="11">
        <v>30</v>
      </c>
      <c r="C36" s="13" t="s">
        <v>36</v>
      </c>
      <c r="D36" s="8">
        <v>75.400000000000006</v>
      </c>
      <c r="E36" s="8">
        <v>67.12</v>
      </c>
      <c r="F36" s="9">
        <f>(D36-E36)/E36</f>
        <v>0.12336114421930872</v>
      </c>
      <c r="G36" s="10">
        <v>8</v>
      </c>
      <c r="H36" s="10">
        <v>1</v>
      </c>
      <c r="I36" s="11">
        <f>G36/H36</f>
        <v>8</v>
      </c>
      <c r="J36" s="10">
        <v>1</v>
      </c>
      <c r="K36" s="10">
        <v>7</v>
      </c>
      <c r="L36" s="8">
        <v>6968.38</v>
      </c>
      <c r="M36" s="10">
        <v>1121</v>
      </c>
      <c r="N36" s="12">
        <v>45989</v>
      </c>
      <c r="O36" s="30" t="s">
        <v>49</v>
      </c>
    </row>
    <row r="37" spans="1:15" ht="24.9" customHeight="1">
      <c r="A37" s="6">
        <v>35</v>
      </c>
      <c r="B37" s="8" t="s">
        <v>53</v>
      </c>
      <c r="C37" s="13" t="s">
        <v>89</v>
      </c>
      <c r="D37" s="8">
        <v>70</v>
      </c>
      <c r="E37" s="8" t="s">
        <v>53</v>
      </c>
      <c r="F37" s="9" t="s">
        <v>53</v>
      </c>
      <c r="G37" s="10">
        <v>12</v>
      </c>
      <c r="H37" s="10">
        <v>2</v>
      </c>
      <c r="I37" s="11">
        <f>G37/H37</f>
        <v>6</v>
      </c>
      <c r="J37" s="11" t="s">
        <v>53</v>
      </c>
      <c r="K37" s="10" t="s">
        <v>53</v>
      </c>
      <c r="L37" s="8">
        <v>1842</v>
      </c>
      <c r="M37" s="10">
        <v>269</v>
      </c>
      <c r="N37" s="12">
        <v>45989</v>
      </c>
      <c r="O37" s="30" t="s">
        <v>90</v>
      </c>
    </row>
    <row r="38" spans="1:15" ht="24.9" customHeight="1">
      <c r="A38" s="6">
        <v>36</v>
      </c>
      <c r="B38" s="8" t="s">
        <v>53</v>
      </c>
      <c r="C38" s="13" t="s">
        <v>81</v>
      </c>
      <c r="D38" s="31">
        <v>68.849999999999994</v>
      </c>
      <c r="E38" s="8" t="s">
        <v>53</v>
      </c>
      <c r="F38" s="9" t="s">
        <v>53</v>
      </c>
      <c r="G38" s="32">
        <v>8</v>
      </c>
      <c r="H38" s="10">
        <v>1</v>
      </c>
      <c r="I38" s="11">
        <v>23</v>
      </c>
      <c r="J38" s="10">
        <v>1</v>
      </c>
      <c r="K38" s="10" t="s">
        <v>53</v>
      </c>
      <c r="L38" s="31">
        <v>259525.41</v>
      </c>
      <c r="M38" s="32">
        <v>34711</v>
      </c>
      <c r="N38" s="12">
        <v>45891</v>
      </c>
      <c r="O38" s="30" t="s">
        <v>41</v>
      </c>
    </row>
    <row r="39" spans="1:15" ht="24.9" customHeight="1">
      <c r="A39" s="6">
        <v>37</v>
      </c>
      <c r="B39" s="11">
        <v>20</v>
      </c>
      <c r="C39" s="7" t="s">
        <v>69</v>
      </c>
      <c r="D39" s="8">
        <v>62</v>
      </c>
      <c r="E39" s="8">
        <v>589</v>
      </c>
      <c r="F39" s="9">
        <f>(D39-E39)/E39</f>
        <v>-0.89473684210526316</v>
      </c>
      <c r="G39" s="10">
        <v>11</v>
      </c>
      <c r="H39" s="10">
        <v>2</v>
      </c>
      <c r="I39" s="11">
        <v>5.5</v>
      </c>
      <c r="J39" s="10">
        <v>2</v>
      </c>
      <c r="K39" s="10" t="s">
        <v>53</v>
      </c>
      <c r="L39" s="8">
        <v>8375.67</v>
      </c>
      <c r="M39" s="10">
        <v>1148</v>
      </c>
      <c r="N39" s="12">
        <v>46017</v>
      </c>
      <c r="O39" s="30" t="s">
        <v>45</v>
      </c>
    </row>
    <row r="40" spans="1:15" ht="24.9" customHeight="1">
      <c r="A40" s="6">
        <v>38</v>
      </c>
      <c r="B40" s="11">
        <v>33</v>
      </c>
      <c r="C40" s="13" t="s">
        <v>39</v>
      </c>
      <c r="D40" s="8">
        <v>39.9</v>
      </c>
      <c r="E40" s="8">
        <v>48.15</v>
      </c>
      <c r="F40" s="9">
        <f>(D40-E40)/E40</f>
        <v>-0.17133956386292834</v>
      </c>
      <c r="G40" s="10">
        <v>5</v>
      </c>
      <c r="H40" s="10">
        <v>1</v>
      </c>
      <c r="I40" s="11">
        <f>G40/H40</f>
        <v>5</v>
      </c>
      <c r="J40" s="10">
        <v>1</v>
      </c>
      <c r="K40" s="10" t="s">
        <v>53</v>
      </c>
      <c r="L40" s="8">
        <v>5366.8099999999995</v>
      </c>
      <c r="M40" s="10">
        <v>792</v>
      </c>
      <c r="N40" s="12">
        <v>45940</v>
      </c>
      <c r="O40" s="30" t="s">
        <v>49</v>
      </c>
    </row>
    <row r="41" spans="1:15" ht="24.9" customHeight="1">
      <c r="A41" s="6">
        <v>39</v>
      </c>
      <c r="B41" s="11" t="s">
        <v>53</v>
      </c>
      <c r="C41" s="13" t="s">
        <v>82</v>
      </c>
      <c r="D41" s="31">
        <v>30.6</v>
      </c>
      <c r="E41" s="8" t="s">
        <v>53</v>
      </c>
      <c r="F41" s="9" t="s">
        <v>53</v>
      </c>
      <c r="G41" s="32">
        <v>6</v>
      </c>
      <c r="H41" s="10">
        <v>1</v>
      </c>
      <c r="I41" s="11">
        <v>6</v>
      </c>
      <c r="J41" s="10">
        <v>1</v>
      </c>
      <c r="K41" s="10" t="s">
        <v>53</v>
      </c>
      <c r="L41" s="31">
        <v>22095.54</v>
      </c>
      <c r="M41" s="32">
        <v>3998</v>
      </c>
      <c r="N41" s="12">
        <v>45611</v>
      </c>
      <c r="O41" s="30" t="s">
        <v>44</v>
      </c>
    </row>
    <row r="42" spans="1:15" ht="24.9" customHeight="1">
      <c r="A42" s="6">
        <v>40</v>
      </c>
      <c r="B42" s="11" t="s">
        <v>53</v>
      </c>
      <c r="C42" s="13" t="s">
        <v>83</v>
      </c>
      <c r="D42" s="31">
        <v>25.2</v>
      </c>
      <c r="E42" s="8" t="s">
        <v>53</v>
      </c>
      <c r="F42" s="9" t="s">
        <v>53</v>
      </c>
      <c r="G42" s="32">
        <v>6</v>
      </c>
      <c r="H42" s="10">
        <v>1</v>
      </c>
      <c r="I42" s="11">
        <v>6</v>
      </c>
      <c r="J42" s="10">
        <v>1</v>
      </c>
      <c r="K42" s="10" t="s">
        <v>53</v>
      </c>
      <c r="L42" s="31">
        <v>25309.83</v>
      </c>
      <c r="M42" s="32">
        <v>4749</v>
      </c>
      <c r="N42" s="12">
        <v>45695</v>
      </c>
      <c r="O42" s="30" t="s">
        <v>44</v>
      </c>
    </row>
    <row r="43" spans="1:15" ht="24.9" customHeight="1">
      <c r="A43" s="6">
        <v>41</v>
      </c>
      <c r="B43" s="11">
        <v>28</v>
      </c>
      <c r="C43" s="13" t="s">
        <v>61</v>
      </c>
      <c r="D43" s="31">
        <v>22.8</v>
      </c>
      <c r="E43" s="8">
        <v>72</v>
      </c>
      <c r="F43" s="9">
        <v>-0.68333333333333335</v>
      </c>
      <c r="G43" s="32">
        <v>5</v>
      </c>
      <c r="H43" s="10">
        <v>1</v>
      </c>
      <c r="I43" s="11">
        <v>5</v>
      </c>
      <c r="J43" s="10">
        <v>1</v>
      </c>
      <c r="K43" s="10" t="s">
        <v>53</v>
      </c>
      <c r="L43" s="31">
        <v>295045.76000000001</v>
      </c>
      <c r="M43" s="32">
        <v>55186</v>
      </c>
      <c r="N43" s="12">
        <v>45562</v>
      </c>
      <c r="O43" s="30" t="s">
        <v>44</v>
      </c>
    </row>
    <row r="44" spans="1:15" ht="24.9" customHeight="1">
      <c r="A44" s="6">
        <v>42</v>
      </c>
      <c r="B44" s="11">
        <v>24</v>
      </c>
      <c r="C44" s="13" t="s">
        <v>37</v>
      </c>
      <c r="D44" s="8">
        <v>10</v>
      </c>
      <c r="E44" s="8">
        <v>216</v>
      </c>
      <c r="F44" s="9">
        <f>(D44-E44)/E44</f>
        <v>-0.95370370370370372</v>
      </c>
      <c r="G44" s="10">
        <v>2</v>
      </c>
      <c r="H44" s="10" t="s">
        <v>53</v>
      </c>
      <c r="I44" s="11" t="s">
        <v>53</v>
      </c>
      <c r="J44" s="10">
        <v>1</v>
      </c>
      <c r="K44" s="10">
        <v>12</v>
      </c>
      <c r="L44" s="8">
        <v>113675</v>
      </c>
      <c r="M44" s="10">
        <v>21418</v>
      </c>
      <c r="N44" s="12">
        <v>45954</v>
      </c>
      <c r="O44" s="30" t="s">
        <v>46</v>
      </c>
    </row>
    <row r="45" spans="1:15" ht="24.9" customHeight="1">
      <c r="A45" s="6">
        <v>43</v>
      </c>
      <c r="B45" s="8" t="s">
        <v>53</v>
      </c>
      <c r="C45" s="13" t="s">
        <v>91</v>
      </c>
      <c r="D45" s="8">
        <v>10</v>
      </c>
      <c r="E45" s="8" t="s">
        <v>53</v>
      </c>
      <c r="F45" s="9" t="s">
        <v>53</v>
      </c>
      <c r="G45" s="10">
        <v>2</v>
      </c>
      <c r="H45" s="10">
        <v>1</v>
      </c>
      <c r="I45" s="11">
        <f>G45/H45</f>
        <v>2</v>
      </c>
      <c r="J45" s="11" t="s">
        <v>53</v>
      </c>
      <c r="K45" s="10" t="s">
        <v>53</v>
      </c>
      <c r="L45" s="8">
        <v>1833</v>
      </c>
      <c r="M45" s="10">
        <v>315</v>
      </c>
      <c r="N45" s="12">
        <v>46003</v>
      </c>
      <c r="O45" s="30" t="s">
        <v>90</v>
      </c>
    </row>
    <row r="46" spans="1:15" ht="24.9" customHeight="1">
      <c r="A46" s="6">
        <v>44</v>
      </c>
      <c r="B46" s="8" t="s">
        <v>53</v>
      </c>
      <c r="C46" s="13" t="s">
        <v>84</v>
      </c>
      <c r="D46" s="31">
        <v>8.4</v>
      </c>
      <c r="E46" s="8" t="s">
        <v>53</v>
      </c>
      <c r="F46" s="9" t="s">
        <v>53</v>
      </c>
      <c r="G46" s="32">
        <v>2</v>
      </c>
      <c r="H46" s="10">
        <v>1</v>
      </c>
      <c r="I46" s="11" t="s">
        <v>15</v>
      </c>
      <c r="J46" s="10">
        <v>1</v>
      </c>
      <c r="K46" s="10" t="s">
        <v>53</v>
      </c>
      <c r="L46" s="31">
        <v>13218.65</v>
      </c>
      <c r="M46" s="32">
        <v>2576</v>
      </c>
      <c r="N46" s="12" t="s">
        <v>85</v>
      </c>
      <c r="O46" s="30" t="s">
        <v>44</v>
      </c>
    </row>
    <row r="47" spans="1:15" ht="24.9" customHeight="1">
      <c r="A47" s="33"/>
      <c r="B47" s="34"/>
      <c r="C47" s="35" t="s">
        <v>92</v>
      </c>
      <c r="D47" s="36">
        <f>SUBTOTAL(109,Table132[Pajamos 
(GBO)])</f>
        <v>757533.39</v>
      </c>
      <c r="E47" s="37" t="s">
        <v>70</v>
      </c>
      <c r="F47" s="38">
        <f>(D47-E47)/E47</f>
        <v>0.21571223153201879</v>
      </c>
      <c r="G47" s="39">
        <f>SUBTOTAL(109,Table132[Žiūrovų sk. 
(ADM)])</f>
        <v>99166</v>
      </c>
      <c r="H47" s="40"/>
      <c r="I47" s="41"/>
      <c r="J47" s="40"/>
      <c r="K47" s="40"/>
      <c r="L47" s="47"/>
      <c r="M47" s="40"/>
      <c r="N47" s="42"/>
      <c r="O47" s="50" t="s">
        <v>15</v>
      </c>
    </row>
    <row r="48" spans="1:15" hidden="1">
      <c r="F48" s="3"/>
      <c r="L48" s="2"/>
    </row>
    <row r="49" spans="1:19" hidden="1">
      <c r="F49" s="3"/>
      <c r="L49" s="2"/>
    </row>
    <row r="50" spans="1:19" hidden="1">
      <c r="F50" s="3"/>
      <c r="L50" s="2"/>
    </row>
    <row r="51" spans="1:19" hidden="1">
      <c r="F51" s="3"/>
      <c r="L51" s="2"/>
    </row>
    <row r="52" spans="1:19" hidden="1">
      <c r="F52" s="3"/>
      <c r="L52" s="2"/>
    </row>
    <row r="53" spans="1:19" hidden="1">
      <c r="F53" s="3"/>
      <c r="L53" s="2"/>
    </row>
    <row r="54" spans="1:19" hidden="1">
      <c r="F54" s="3"/>
      <c r="L54" s="2"/>
    </row>
    <row r="55" spans="1:19" hidden="1">
      <c r="F55" s="3"/>
      <c r="L55" s="2"/>
    </row>
    <row r="56" spans="1:19" hidden="1">
      <c r="F56" s="3"/>
      <c r="L56" s="2"/>
    </row>
    <row r="57" spans="1:19" s="46" customFormat="1" hidden="1">
      <c r="A57" s="1"/>
      <c r="B57" s="1"/>
      <c r="C57" s="1"/>
      <c r="D57" s="44"/>
      <c r="E57" s="44"/>
      <c r="F57" s="3"/>
      <c r="I57" s="1"/>
      <c r="L57" s="2"/>
      <c r="N57" s="49"/>
      <c r="O57" s="51"/>
      <c r="P57" s="1"/>
      <c r="Q57" s="1"/>
      <c r="R57" s="1"/>
      <c r="S57" s="1"/>
    </row>
    <row r="58" spans="1:19" s="46" customFormat="1" hidden="1">
      <c r="A58" s="1"/>
      <c r="B58" s="1"/>
      <c r="C58" s="1"/>
      <c r="D58" s="44"/>
      <c r="E58" s="44"/>
      <c r="F58" s="3"/>
      <c r="I58" s="1"/>
      <c r="L58" s="2"/>
      <c r="N58" s="49"/>
      <c r="O58" s="51"/>
      <c r="P58" s="1"/>
      <c r="Q58" s="1"/>
      <c r="R58" s="1"/>
      <c r="S58" s="1"/>
    </row>
    <row r="59" spans="1:19" s="46" customFormat="1" hidden="1">
      <c r="A59" s="1"/>
      <c r="B59" s="1"/>
      <c r="C59" s="1"/>
      <c r="D59" s="44"/>
      <c r="E59" s="44"/>
      <c r="F59" s="3"/>
      <c r="I59" s="1"/>
      <c r="L59" s="2"/>
      <c r="N59" s="49"/>
      <c r="O59" s="51"/>
      <c r="P59" s="1"/>
      <c r="Q59" s="1"/>
      <c r="R59" s="1"/>
      <c r="S59" s="1"/>
    </row>
    <row r="60" spans="1:19" s="46" customFormat="1" hidden="1">
      <c r="A60" s="1"/>
      <c r="B60" s="1"/>
      <c r="C60" s="1"/>
      <c r="D60" s="44"/>
      <c r="E60" s="44"/>
      <c r="F60" s="3"/>
      <c r="I60" s="1"/>
      <c r="L60" s="2"/>
      <c r="N60" s="49"/>
      <c r="O60" s="51"/>
      <c r="P60" s="1"/>
      <c r="Q60" s="1"/>
      <c r="R60" s="1"/>
      <c r="S60" s="1"/>
    </row>
    <row r="61" spans="1:19" s="46" customFormat="1" hidden="1">
      <c r="A61" s="1"/>
      <c r="B61" s="1"/>
      <c r="C61" s="1"/>
      <c r="D61" s="44"/>
      <c r="E61" s="44"/>
      <c r="F61" s="3"/>
      <c r="I61" s="1"/>
      <c r="L61" s="44"/>
      <c r="N61" s="49"/>
      <c r="O61" s="51"/>
      <c r="P61" s="1"/>
      <c r="Q61" s="1"/>
      <c r="R61" s="1"/>
      <c r="S61" s="1"/>
    </row>
    <row r="62" spans="1:19" s="46" customFormat="1" hidden="1">
      <c r="A62" s="1"/>
      <c r="B62" s="1"/>
      <c r="C62" s="1"/>
      <c r="D62" s="44"/>
      <c r="E62" s="44"/>
      <c r="F62" s="3"/>
      <c r="I62" s="1"/>
      <c r="L62" s="44"/>
      <c r="N62" s="49"/>
      <c r="O62" s="51"/>
      <c r="P62" s="1"/>
      <c r="Q62" s="1"/>
      <c r="R62" s="1"/>
      <c r="S62" s="1"/>
    </row>
    <row r="63" spans="1:19" s="46" customFormat="1" hidden="1">
      <c r="A63" s="1"/>
      <c r="B63" s="1"/>
      <c r="C63" s="1"/>
      <c r="D63" s="44"/>
      <c r="E63" s="44"/>
      <c r="F63" s="3"/>
      <c r="I63" s="1"/>
      <c r="L63" s="44"/>
      <c r="N63" s="49"/>
      <c r="O63" s="51"/>
      <c r="P63" s="1"/>
      <c r="Q63" s="1"/>
      <c r="R63" s="1"/>
      <c r="S63" s="1"/>
    </row>
    <row r="64" spans="1:19" s="46" customFormat="1" hidden="1">
      <c r="A64" s="1"/>
      <c r="B64" s="1"/>
      <c r="C64" s="1"/>
      <c r="D64" s="44"/>
      <c r="E64" s="44"/>
      <c r="F64" s="3"/>
      <c r="I64" s="1"/>
      <c r="L64" s="44"/>
      <c r="N64" s="49"/>
      <c r="O64" s="51"/>
      <c r="P64" s="1"/>
      <c r="Q64" s="1"/>
      <c r="R64" s="1"/>
      <c r="S64" s="1"/>
    </row>
    <row r="65"/>
    <row r="66"/>
    <row r="67"/>
    <row r="68"/>
    <row r="69"/>
    <row r="70"/>
    <row r="71"/>
    <row r="72"/>
    <row r="73"/>
    <row r="74"/>
    <row r="75"/>
    <row r="76"/>
    <row r="77"/>
  </sheetData>
  <mergeCells count="1">
    <mergeCell ref="A1:O1"/>
  </mergeCells>
  <conditionalFormatting sqref="D27">
    <cfRule type="duplicateValues" dxfId="16" priority="1"/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DBF49-3587-4A64-B32E-FBC4EFF250F8}">
  <dimension ref="A1"/>
  <sheetViews>
    <sheetView workbookViewId="0"/>
  </sheetViews>
  <sheetFormatPr defaultRowHeight="11.4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BA373-81AB-43BB-AE96-6182F255C705}">
  <sheetPr>
    <pageSetUpPr fitToPage="1"/>
  </sheetPr>
  <dimension ref="A1:S57"/>
  <sheetViews>
    <sheetView topLeftCell="A9" zoomScale="60" zoomScaleNormal="60" workbookViewId="0">
      <selection activeCell="C28" sqref="C28"/>
    </sheetView>
  </sheetViews>
  <sheetFormatPr defaultColWidth="0" defaultRowHeight="11.4" zeroHeight="1"/>
  <cols>
    <col min="1" max="2" width="4.75" style="1" customWidth="1"/>
    <col min="3" max="3" width="30.75" style="1" customWidth="1"/>
    <col min="4" max="5" width="20.75" style="44" customWidth="1"/>
    <col min="6" max="6" width="20.75" style="1" customWidth="1"/>
    <col min="7" max="8" width="20.75" style="46" customWidth="1"/>
    <col min="9" max="9" width="20.75" style="1" customWidth="1"/>
    <col min="10" max="11" width="20.75" style="46" customWidth="1"/>
    <col min="12" max="12" width="20.75" style="44" customWidth="1"/>
    <col min="13" max="13" width="20.75" style="46" customWidth="1"/>
    <col min="14" max="14" width="20.75" style="49" customWidth="1"/>
    <col min="15" max="15" width="30.75" style="54" customWidth="1"/>
    <col min="16" max="16384" width="5.375" style="1" hidden="1"/>
  </cols>
  <sheetData>
    <row r="1" spans="1:18" s="4" customFormat="1" ht="40.5" customHeight="1" thickBot="1">
      <c r="A1" s="174" t="s">
        <v>111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2" spans="1:18" s="5" customFormat="1" ht="63.75" customHeight="1" thickBot="1">
      <c r="A2" s="25" t="s">
        <v>13</v>
      </c>
      <c r="B2" s="14" t="s">
        <v>14</v>
      </c>
      <c r="C2" s="15" t="s">
        <v>0</v>
      </c>
      <c r="D2" s="43" t="s">
        <v>1</v>
      </c>
      <c r="E2" s="43" t="s">
        <v>12</v>
      </c>
      <c r="F2" s="15" t="s">
        <v>2</v>
      </c>
      <c r="G2" s="45" t="s">
        <v>3</v>
      </c>
      <c r="H2" s="45" t="s">
        <v>4</v>
      </c>
      <c r="I2" s="15" t="s">
        <v>11</v>
      </c>
      <c r="J2" s="45" t="s">
        <v>10</v>
      </c>
      <c r="K2" s="45" t="s">
        <v>5</v>
      </c>
      <c r="L2" s="43" t="s">
        <v>6</v>
      </c>
      <c r="M2" s="45" t="s">
        <v>9</v>
      </c>
      <c r="N2" s="48" t="s">
        <v>8</v>
      </c>
      <c r="O2" s="16" t="s">
        <v>7</v>
      </c>
    </row>
    <row r="3" spans="1:18" s="52" customFormat="1" ht="24.9" customHeight="1">
      <c r="A3" s="6">
        <v>1</v>
      </c>
      <c r="B3" s="10">
        <v>1</v>
      </c>
      <c r="C3" s="7" t="s">
        <v>16</v>
      </c>
      <c r="D3" s="8">
        <v>314023.78999999998</v>
      </c>
      <c r="E3" s="8">
        <v>594121.06999999995</v>
      </c>
      <c r="F3" s="9">
        <f>(D3-E3)/E3</f>
        <v>-0.47144815113188965</v>
      </c>
      <c r="G3" s="10">
        <v>34317</v>
      </c>
      <c r="H3" s="10">
        <v>474</v>
      </c>
      <c r="I3" s="11">
        <f>G3/H3</f>
        <v>72.398734177215189</v>
      </c>
      <c r="J3" s="10">
        <v>33</v>
      </c>
      <c r="K3" s="10">
        <v>3</v>
      </c>
      <c r="L3" s="8">
        <v>1473284.68</v>
      </c>
      <c r="M3" s="10">
        <v>163844</v>
      </c>
      <c r="N3" s="12">
        <v>46010</v>
      </c>
      <c r="O3" s="30" t="s">
        <v>40</v>
      </c>
    </row>
    <row r="4" spans="1:18" s="52" customFormat="1" ht="24.9" customHeight="1">
      <c r="A4" s="6">
        <v>2</v>
      </c>
      <c r="B4" s="10">
        <v>2</v>
      </c>
      <c r="C4" s="7" t="s">
        <v>17</v>
      </c>
      <c r="D4" s="8">
        <v>89940.73</v>
      </c>
      <c r="E4" s="8">
        <v>169816.47</v>
      </c>
      <c r="F4" s="9">
        <f>(D4-E4)/E4</f>
        <v>-0.47036509474022165</v>
      </c>
      <c r="G4" s="10">
        <v>13672</v>
      </c>
      <c r="H4" s="10">
        <v>236</v>
      </c>
      <c r="I4" s="11">
        <f>G4/H4</f>
        <v>57.932203389830505</v>
      </c>
      <c r="J4" s="10">
        <v>20</v>
      </c>
      <c r="K4" s="10">
        <v>6</v>
      </c>
      <c r="L4" s="8">
        <v>1029223.47</v>
      </c>
      <c r="M4" s="10">
        <v>163405</v>
      </c>
      <c r="N4" s="12">
        <v>45989</v>
      </c>
      <c r="O4" s="30" t="s">
        <v>40</v>
      </c>
      <c r="R4" s="6"/>
    </row>
    <row r="5" spans="1:18" s="52" customFormat="1" ht="24.9" customHeight="1">
      <c r="A5" s="6">
        <v>3</v>
      </c>
      <c r="B5" s="10">
        <v>3</v>
      </c>
      <c r="C5" s="13" t="s">
        <v>18</v>
      </c>
      <c r="D5" s="31">
        <v>53740.24</v>
      </c>
      <c r="E5" s="8">
        <v>152674.70000000001</v>
      </c>
      <c r="F5" s="9">
        <f>(D5-E5)/E5</f>
        <v>-0.64800821616155146</v>
      </c>
      <c r="G5" s="32">
        <v>8620</v>
      </c>
      <c r="H5" s="10">
        <v>218</v>
      </c>
      <c r="I5" s="11">
        <f>G5/H5</f>
        <v>39.541284403669728</v>
      </c>
      <c r="J5" s="10">
        <v>22</v>
      </c>
      <c r="K5" s="10">
        <v>2</v>
      </c>
      <c r="L5" s="31">
        <v>219093.91</v>
      </c>
      <c r="M5" s="32">
        <v>35883</v>
      </c>
      <c r="N5" s="12">
        <v>46017</v>
      </c>
      <c r="O5" s="30" t="s">
        <v>308</v>
      </c>
      <c r="R5" s="6"/>
    </row>
    <row r="6" spans="1:18" s="52" customFormat="1" ht="24.9" customHeight="1">
      <c r="A6" s="6">
        <v>4</v>
      </c>
      <c r="B6" s="10">
        <v>7</v>
      </c>
      <c r="C6" s="7" t="s">
        <v>22</v>
      </c>
      <c r="D6" s="8">
        <v>29597.65</v>
      </c>
      <c r="E6" s="8">
        <v>26323.78</v>
      </c>
      <c r="F6" s="9">
        <f>(D6-E6)/E6</f>
        <v>0.12436929650680878</v>
      </c>
      <c r="G6" s="10">
        <v>4587</v>
      </c>
      <c r="H6" s="10" t="s">
        <v>53</v>
      </c>
      <c r="I6" s="11" t="s">
        <v>53</v>
      </c>
      <c r="J6" s="11" t="s">
        <v>53</v>
      </c>
      <c r="K6" s="10">
        <v>3</v>
      </c>
      <c r="L6" s="8">
        <v>91479.13</v>
      </c>
      <c r="M6" s="10">
        <v>14356</v>
      </c>
      <c r="N6" s="12">
        <v>46010</v>
      </c>
      <c r="O6" s="30" t="s">
        <v>43</v>
      </c>
      <c r="R6" s="6"/>
    </row>
    <row r="7" spans="1:18" s="52" customFormat="1" ht="24.9" customHeight="1">
      <c r="A7" s="6">
        <v>5</v>
      </c>
      <c r="B7" s="10" t="s">
        <v>51</v>
      </c>
      <c r="C7" s="13" t="s">
        <v>52</v>
      </c>
      <c r="D7" s="8">
        <v>27262.81</v>
      </c>
      <c r="E7" s="8" t="s">
        <v>53</v>
      </c>
      <c r="F7" s="9" t="s">
        <v>53</v>
      </c>
      <c r="G7" s="10">
        <v>4004</v>
      </c>
      <c r="H7" s="10">
        <v>69</v>
      </c>
      <c r="I7" s="11">
        <f t="shared" ref="I7:I14" si="0">G7/H7</f>
        <v>58.028985507246375</v>
      </c>
      <c r="J7" s="10">
        <v>7</v>
      </c>
      <c r="K7" s="10">
        <v>1</v>
      </c>
      <c r="L7" s="8">
        <v>27262.81</v>
      </c>
      <c r="M7" s="10">
        <v>4004</v>
      </c>
      <c r="N7" s="12">
        <v>46024</v>
      </c>
      <c r="O7" s="30" t="s">
        <v>54</v>
      </c>
      <c r="R7" s="6"/>
    </row>
    <row r="8" spans="1:18" s="52" customFormat="1" ht="24.9" customHeight="1">
      <c r="A8" s="6">
        <v>6</v>
      </c>
      <c r="B8" s="10">
        <v>4</v>
      </c>
      <c r="C8" s="7" t="s">
        <v>19</v>
      </c>
      <c r="D8" s="8">
        <v>24468.82</v>
      </c>
      <c r="E8" s="8">
        <v>56555.519999999997</v>
      </c>
      <c r="F8" s="9">
        <f>(D8-E8)/E8</f>
        <v>-0.56734868674180694</v>
      </c>
      <c r="G8" s="10">
        <v>3260</v>
      </c>
      <c r="H8" s="10">
        <v>129</v>
      </c>
      <c r="I8" s="11">
        <f t="shared" si="0"/>
        <v>25.271317829457363</v>
      </c>
      <c r="J8" s="10">
        <v>11</v>
      </c>
      <c r="K8" s="10">
        <v>2</v>
      </c>
      <c r="L8" s="8">
        <v>82214.58</v>
      </c>
      <c r="M8" s="10">
        <v>10904</v>
      </c>
      <c r="N8" s="12">
        <v>46017</v>
      </c>
      <c r="O8" s="30" t="s">
        <v>41</v>
      </c>
      <c r="R8" s="6"/>
    </row>
    <row r="9" spans="1:18" s="52" customFormat="1" ht="24.9" customHeight="1">
      <c r="A9" s="6">
        <v>7</v>
      </c>
      <c r="B9" s="10" t="s">
        <v>51</v>
      </c>
      <c r="C9" s="7" t="s">
        <v>29</v>
      </c>
      <c r="D9" s="8">
        <v>19848.439999999999</v>
      </c>
      <c r="E9" s="8" t="s">
        <v>53</v>
      </c>
      <c r="F9" s="9" t="s">
        <v>53</v>
      </c>
      <c r="G9" s="10">
        <v>3400</v>
      </c>
      <c r="H9" s="10">
        <v>222</v>
      </c>
      <c r="I9" s="11">
        <f t="shared" si="0"/>
        <v>15.315315315315315</v>
      </c>
      <c r="J9" s="10">
        <v>20</v>
      </c>
      <c r="K9" s="10">
        <v>1</v>
      </c>
      <c r="L9" s="8">
        <v>22454.79</v>
      </c>
      <c r="M9" s="10">
        <v>3855</v>
      </c>
      <c r="N9" s="12">
        <v>46024</v>
      </c>
      <c r="O9" s="30" t="s">
        <v>49</v>
      </c>
      <c r="R9" s="6"/>
    </row>
    <row r="10" spans="1:18" s="24" customFormat="1" ht="24.9" customHeight="1">
      <c r="A10" s="6">
        <v>8</v>
      </c>
      <c r="B10" s="10" t="s">
        <v>51</v>
      </c>
      <c r="C10" s="13" t="s">
        <v>33</v>
      </c>
      <c r="D10" s="8">
        <v>17623.46</v>
      </c>
      <c r="E10" s="8" t="s">
        <v>53</v>
      </c>
      <c r="F10" s="9" t="s">
        <v>53</v>
      </c>
      <c r="G10" s="10">
        <v>2426</v>
      </c>
      <c r="H10" s="10">
        <v>137</v>
      </c>
      <c r="I10" s="11">
        <f t="shared" si="0"/>
        <v>17.708029197080293</v>
      </c>
      <c r="J10" s="10">
        <v>18</v>
      </c>
      <c r="K10" s="10">
        <v>1</v>
      </c>
      <c r="L10" s="8">
        <v>18146.510000000002</v>
      </c>
      <c r="M10" s="10">
        <v>2502</v>
      </c>
      <c r="N10" s="12">
        <v>46024</v>
      </c>
      <c r="O10" s="30" t="s">
        <v>49</v>
      </c>
      <c r="R10" s="17"/>
    </row>
    <row r="11" spans="1:18" s="24" customFormat="1" ht="24.75" customHeight="1">
      <c r="A11" s="6">
        <v>9</v>
      </c>
      <c r="B11" s="10" t="s">
        <v>51</v>
      </c>
      <c r="C11" s="13" t="s">
        <v>34</v>
      </c>
      <c r="D11" s="8">
        <v>12702.47</v>
      </c>
      <c r="E11" s="8" t="s">
        <v>53</v>
      </c>
      <c r="F11" s="9" t="s">
        <v>53</v>
      </c>
      <c r="G11" s="10">
        <v>1806</v>
      </c>
      <c r="H11" s="10">
        <v>146</v>
      </c>
      <c r="I11" s="11">
        <f t="shared" si="0"/>
        <v>12.36986301369863</v>
      </c>
      <c r="J11" s="10">
        <v>15</v>
      </c>
      <c r="K11" s="10">
        <v>1</v>
      </c>
      <c r="L11" s="8">
        <v>13115.97</v>
      </c>
      <c r="M11" s="10">
        <v>1863</v>
      </c>
      <c r="N11" s="12">
        <v>46024</v>
      </c>
      <c r="O11" s="30" t="s">
        <v>40</v>
      </c>
      <c r="R11" s="17"/>
    </row>
    <row r="12" spans="1:18" s="52" customFormat="1" ht="24.9" customHeight="1">
      <c r="A12" s="6">
        <v>10</v>
      </c>
      <c r="B12" s="10">
        <v>6</v>
      </c>
      <c r="C12" s="7" t="s">
        <v>21</v>
      </c>
      <c r="D12" s="8">
        <v>12388.08</v>
      </c>
      <c r="E12" s="8">
        <v>35526.39</v>
      </c>
      <c r="F12" s="9">
        <f>(D12-E12)/E12</f>
        <v>-0.65129921728607942</v>
      </c>
      <c r="G12" s="10">
        <v>1782</v>
      </c>
      <c r="H12" s="10">
        <v>66</v>
      </c>
      <c r="I12" s="11">
        <f t="shared" si="0"/>
        <v>27</v>
      </c>
      <c r="J12" s="10">
        <v>6</v>
      </c>
      <c r="K12" s="10">
        <v>5</v>
      </c>
      <c r="L12" s="8">
        <v>330380.57</v>
      </c>
      <c r="M12" s="10">
        <v>44800</v>
      </c>
      <c r="N12" s="12">
        <v>45996</v>
      </c>
      <c r="O12" s="30" t="s">
        <v>215</v>
      </c>
      <c r="R12" s="6"/>
    </row>
    <row r="13" spans="1:18" s="52" customFormat="1" ht="24.9" customHeight="1">
      <c r="A13" s="6">
        <v>11</v>
      </c>
      <c r="B13" s="10">
        <v>5</v>
      </c>
      <c r="C13" s="13" t="s">
        <v>20</v>
      </c>
      <c r="D13" s="31">
        <v>7303.3</v>
      </c>
      <c r="E13" s="8">
        <v>38432.730000000003</v>
      </c>
      <c r="F13" s="9">
        <f>(D13-E13)/E13</f>
        <v>-0.80997186512641706</v>
      </c>
      <c r="G13" s="32">
        <v>1176</v>
      </c>
      <c r="H13" s="10">
        <v>51</v>
      </c>
      <c r="I13" s="11">
        <f t="shared" si="0"/>
        <v>23.058823529411764</v>
      </c>
      <c r="J13" s="10">
        <v>9</v>
      </c>
      <c r="K13" s="10">
        <v>2</v>
      </c>
      <c r="L13" s="31">
        <v>124893.6</v>
      </c>
      <c r="M13" s="32">
        <v>22883</v>
      </c>
      <c r="N13" s="12">
        <v>46010</v>
      </c>
      <c r="O13" s="30" t="s">
        <v>42</v>
      </c>
      <c r="R13" s="6"/>
    </row>
    <row r="14" spans="1:18" s="52" customFormat="1" ht="24.9" customHeight="1">
      <c r="A14" s="6">
        <v>12</v>
      </c>
      <c r="B14" s="10">
        <v>9</v>
      </c>
      <c r="C14" s="13" t="s">
        <v>24</v>
      </c>
      <c r="D14" s="31">
        <v>5363.56</v>
      </c>
      <c r="E14" s="8">
        <v>12460.3</v>
      </c>
      <c r="F14" s="9">
        <f>(D14-E14)/E14</f>
        <v>-0.56954808471706131</v>
      </c>
      <c r="G14" s="32">
        <v>656</v>
      </c>
      <c r="H14" s="10">
        <v>22</v>
      </c>
      <c r="I14" s="11">
        <f t="shared" si="0"/>
        <v>29.818181818181817</v>
      </c>
      <c r="J14" s="10">
        <v>3</v>
      </c>
      <c r="K14" s="10">
        <v>7</v>
      </c>
      <c r="L14" s="31">
        <v>223928.5</v>
      </c>
      <c r="M14" s="32">
        <v>30117</v>
      </c>
      <c r="N14" s="12">
        <v>45982</v>
      </c>
      <c r="O14" s="30" t="s">
        <v>42</v>
      </c>
      <c r="R14" s="6"/>
    </row>
    <row r="15" spans="1:18" s="24" customFormat="1" ht="24.9" customHeight="1">
      <c r="A15" s="6">
        <v>13</v>
      </c>
      <c r="B15" s="10">
        <v>11</v>
      </c>
      <c r="C15" s="7" t="s">
        <v>25</v>
      </c>
      <c r="D15" s="8">
        <v>3323</v>
      </c>
      <c r="E15" s="8">
        <v>9696</v>
      </c>
      <c r="F15" s="9">
        <f>(D15-E15)/E15</f>
        <v>-0.65728135313531355</v>
      </c>
      <c r="G15" s="10">
        <v>502</v>
      </c>
      <c r="H15" s="10" t="s">
        <v>53</v>
      </c>
      <c r="I15" s="11" t="s">
        <v>53</v>
      </c>
      <c r="J15" s="10">
        <v>5</v>
      </c>
      <c r="K15" s="10">
        <v>6</v>
      </c>
      <c r="L15" s="8">
        <v>117763</v>
      </c>
      <c r="M15" s="10">
        <v>16731</v>
      </c>
      <c r="N15" s="12">
        <v>45989</v>
      </c>
      <c r="O15" s="30" t="s">
        <v>46</v>
      </c>
      <c r="R15" s="17"/>
    </row>
    <row r="16" spans="1:18" s="52" customFormat="1" ht="24.9" customHeight="1">
      <c r="A16" s="6">
        <v>14</v>
      </c>
      <c r="B16" s="10" t="s">
        <v>57</v>
      </c>
      <c r="C16" s="13" t="s">
        <v>56</v>
      </c>
      <c r="D16" s="8">
        <v>3032.26</v>
      </c>
      <c r="E16" s="8" t="s">
        <v>53</v>
      </c>
      <c r="F16" s="20" t="s">
        <v>53</v>
      </c>
      <c r="G16" s="10">
        <v>415</v>
      </c>
      <c r="H16" s="10">
        <v>6</v>
      </c>
      <c r="I16" s="22">
        <f>G16/H16</f>
        <v>69.166666666666671</v>
      </c>
      <c r="J16" s="10">
        <v>6</v>
      </c>
      <c r="K16" s="10">
        <v>0</v>
      </c>
      <c r="L16" s="8">
        <v>3032.26</v>
      </c>
      <c r="M16" s="10">
        <v>415</v>
      </c>
      <c r="N16" s="12" t="s">
        <v>48</v>
      </c>
      <c r="O16" s="30" t="s">
        <v>44</v>
      </c>
      <c r="R16" s="6"/>
    </row>
    <row r="17" spans="1:19" s="24" customFormat="1" ht="24.9" customHeight="1">
      <c r="A17" s="6">
        <v>15</v>
      </c>
      <c r="B17" s="10">
        <v>8</v>
      </c>
      <c r="C17" s="7" t="s">
        <v>23</v>
      </c>
      <c r="D17" s="8">
        <v>1937.4</v>
      </c>
      <c r="E17" s="8">
        <v>14651.84</v>
      </c>
      <c r="F17" s="9">
        <f t="shared" ref="F17:F22" si="1">(D17-E17)/E17</f>
        <v>-0.86777087382881601</v>
      </c>
      <c r="G17" s="10">
        <v>313</v>
      </c>
      <c r="H17" s="10">
        <v>20</v>
      </c>
      <c r="I17" s="11">
        <f>G17/H17</f>
        <v>15.65</v>
      </c>
      <c r="J17" s="10">
        <v>5</v>
      </c>
      <c r="K17" s="10">
        <v>4</v>
      </c>
      <c r="L17" s="8">
        <v>85701.97</v>
      </c>
      <c r="M17" s="10">
        <v>14539</v>
      </c>
      <c r="N17" s="12">
        <v>46003</v>
      </c>
      <c r="O17" s="30" t="s">
        <v>44</v>
      </c>
      <c r="R17" s="17"/>
    </row>
    <row r="18" spans="1:19" s="52" customFormat="1" ht="24.9" customHeight="1">
      <c r="A18" s="6">
        <v>16</v>
      </c>
      <c r="B18" s="10">
        <v>12</v>
      </c>
      <c r="C18" s="7" t="s">
        <v>26</v>
      </c>
      <c r="D18" s="8">
        <v>1576.97</v>
      </c>
      <c r="E18" s="8">
        <v>5616.79</v>
      </c>
      <c r="F18" s="9">
        <f t="shared" si="1"/>
        <v>-0.71923999294970964</v>
      </c>
      <c r="G18" s="10">
        <v>264</v>
      </c>
      <c r="H18" s="10">
        <v>7</v>
      </c>
      <c r="I18" s="11">
        <f>G18/H18</f>
        <v>37.714285714285715</v>
      </c>
      <c r="J18" s="10">
        <v>1</v>
      </c>
      <c r="K18" s="10">
        <v>7</v>
      </c>
      <c r="L18" s="8">
        <v>131981.62</v>
      </c>
      <c r="M18" s="10">
        <v>20139</v>
      </c>
      <c r="N18" s="12">
        <v>45982</v>
      </c>
      <c r="O18" s="30" t="s">
        <v>215</v>
      </c>
      <c r="R18" s="6"/>
    </row>
    <row r="19" spans="1:19" s="52" customFormat="1" ht="24.9" customHeight="1">
      <c r="A19" s="6">
        <v>17</v>
      </c>
      <c r="B19" s="10">
        <v>17</v>
      </c>
      <c r="C19" s="7" t="s">
        <v>30</v>
      </c>
      <c r="D19" s="8">
        <v>1119</v>
      </c>
      <c r="E19" s="8">
        <v>1516.04</v>
      </c>
      <c r="F19" s="9">
        <f t="shared" si="1"/>
        <v>-0.26189282604680614</v>
      </c>
      <c r="G19" s="10">
        <v>138</v>
      </c>
      <c r="H19" s="10">
        <v>5</v>
      </c>
      <c r="I19" s="11">
        <f>G19/H19</f>
        <v>27.6</v>
      </c>
      <c r="J19" s="10">
        <v>1</v>
      </c>
      <c r="K19" s="10">
        <v>10</v>
      </c>
      <c r="L19" s="8">
        <v>75614.960000000006</v>
      </c>
      <c r="M19" s="10">
        <v>11027</v>
      </c>
      <c r="N19" s="12">
        <v>45961</v>
      </c>
      <c r="O19" s="30" t="s">
        <v>215</v>
      </c>
      <c r="R19" s="6"/>
    </row>
    <row r="20" spans="1:19" s="24" customFormat="1" ht="24.9" customHeight="1">
      <c r="A20" s="6">
        <v>18</v>
      </c>
      <c r="B20" s="10">
        <v>18</v>
      </c>
      <c r="C20" s="7" t="s">
        <v>31</v>
      </c>
      <c r="D20" s="8">
        <v>1119</v>
      </c>
      <c r="E20" s="8">
        <v>1247</v>
      </c>
      <c r="F20" s="9">
        <f t="shared" si="1"/>
        <v>-0.10264635124298316</v>
      </c>
      <c r="G20" s="10">
        <v>146</v>
      </c>
      <c r="H20" s="10" t="s">
        <v>53</v>
      </c>
      <c r="I20" s="11" t="s">
        <v>53</v>
      </c>
      <c r="J20" s="10">
        <v>1</v>
      </c>
      <c r="K20" s="10">
        <v>5</v>
      </c>
      <c r="L20" s="8">
        <v>35955</v>
      </c>
      <c r="M20" s="10">
        <v>5012</v>
      </c>
      <c r="N20" s="12">
        <v>45996</v>
      </c>
      <c r="O20" s="30" t="s">
        <v>46</v>
      </c>
      <c r="R20" s="17"/>
    </row>
    <row r="21" spans="1:19" s="52" customFormat="1" ht="24.9" customHeight="1">
      <c r="A21" s="6">
        <v>19</v>
      </c>
      <c r="B21" s="10">
        <v>15</v>
      </c>
      <c r="C21" s="7" t="s">
        <v>28</v>
      </c>
      <c r="D21" s="8">
        <v>869.6</v>
      </c>
      <c r="E21" s="8">
        <v>4871.04</v>
      </c>
      <c r="F21" s="9">
        <f t="shared" si="1"/>
        <v>-0.82147549599264225</v>
      </c>
      <c r="G21" s="10">
        <v>96</v>
      </c>
      <c r="H21" s="10">
        <v>2</v>
      </c>
      <c r="I21" s="11">
        <f>G21/H21</f>
        <v>48</v>
      </c>
      <c r="J21" s="10">
        <v>1</v>
      </c>
      <c r="K21" s="10">
        <v>8</v>
      </c>
      <c r="L21" s="8">
        <v>320061.84999999998</v>
      </c>
      <c r="M21" s="10">
        <v>41323</v>
      </c>
      <c r="N21" s="12">
        <v>45975</v>
      </c>
      <c r="O21" s="30" t="s">
        <v>44</v>
      </c>
      <c r="R21" s="6"/>
    </row>
    <row r="22" spans="1:19" s="52" customFormat="1" ht="24.9" customHeight="1">
      <c r="A22" s="6">
        <v>20</v>
      </c>
      <c r="B22" s="10">
        <v>10</v>
      </c>
      <c r="C22" s="7" t="s">
        <v>69</v>
      </c>
      <c r="D22" s="8">
        <v>589</v>
      </c>
      <c r="E22" s="8">
        <v>7724.67</v>
      </c>
      <c r="F22" s="9">
        <f t="shared" si="1"/>
        <v>-0.92375078805955468</v>
      </c>
      <c r="G22" s="10">
        <v>108</v>
      </c>
      <c r="H22" s="10">
        <v>7</v>
      </c>
      <c r="I22" s="11">
        <v>23.5</v>
      </c>
      <c r="J22" s="10">
        <v>3</v>
      </c>
      <c r="K22" s="10">
        <v>2</v>
      </c>
      <c r="L22" s="8">
        <v>8313.67</v>
      </c>
      <c r="M22" s="10">
        <v>1137</v>
      </c>
      <c r="N22" s="12">
        <v>46017</v>
      </c>
      <c r="O22" s="30" t="s">
        <v>45</v>
      </c>
      <c r="R22" s="6"/>
    </row>
    <row r="23" spans="1:19" s="24" customFormat="1" ht="24.9" customHeight="1">
      <c r="A23" s="6">
        <v>21</v>
      </c>
      <c r="B23" s="10" t="s">
        <v>57</v>
      </c>
      <c r="C23" s="13" t="s">
        <v>58</v>
      </c>
      <c r="D23" s="8">
        <v>353.05</v>
      </c>
      <c r="E23" s="8" t="s">
        <v>53</v>
      </c>
      <c r="F23" s="20" t="s">
        <v>53</v>
      </c>
      <c r="G23" s="10">
        <v>57</v>
      </c>
      <c r="H23" s="10">
        <v>2</v>
      </c>
      <c r="I23" s="22">
        <f>G23/H23</f>
        <v>28.5</v>
      </c>
      <c r="J23" s="10">
        <v>2</v>
      </c>
      <c r="K23" s="10">
        <v>0</v>
      </c>
      <c r="L23" s="8">
        <v>353.05</v>
      </c>
      <c r="M23" s="10">
        <v>57</v>
      </c>
      <c r="N23" s="12" t="s">
        <v>48</v>
      </c>
      <c r="O23" s="30" t="s">
        <v>44</v>
      </c>
      <c r="R23" s="17"/>
    </row>
    <row r="24" spans="1:19" s="24" customFormat="1" ht="24.75" customHeight="1">
      <c r="A24" s="6">
        <v>22</v>
      </c>
      <c r="B24" s="10" t="s">
        <v>53</v>
      </c>
      <c r="C24" s="13" t="s">
        <v>59</v>
      </c>
      <c r="D24" s="8">
        <v>316.35000000000002</v>
      </c>
      <c r="E24" s="8" t="s">
        <v>53</v>
      </c>
      <c r="F24" s="20" t="s">
        <v>53</v>
      </c>
      <c r="G24" s="10">
        <v>42</v>
      </c>
      <c r="H24" s="10">
        <v>1</v>
      </c>
      <c r="I24" s="22">
        <v>42</v>
      </c>
      <c r="J24" s="10">
        <v>1</v>
      </c>
      <c r="K24" s="10" t="s">
        <v>53</v>
      </c>
      <c r="L24" s="8">
        <v>311717.23</v>
      </c>
      <c r="M24" s="10">
        <v>40346</v>
      </c>
      <c r="N24" s="12">
        <v>45926</v>
      </c>
      <c r="O24" s="30" t="s">
        <v>60</v>
      </c>
      <c r="R24" s="17"/>
    </row>
    <row r="25" spans="1:19" s="26" customFormat="1" ht="24.75" customHeight="1">
      <c r="A25" s="6">
        <v>23</v>
      </c>
      <c r="B25" s="10">
        <v>26</v>
      </c>
      <c r="C25" s="13" t="s">
        <v>35</v>
      </c>
      <c r="D25" s="8">
        <v>306.49</v>
      </c>
      <c r="E25" s="8">
        <v>377.9</v>
      </c>
      <c r="F25" s="9">
        <f>(D25-E25)/E25</f>
        <v>-0.18896533474464136</v>
      </c>
      <c r="G25" s="10">
        <v>46</v>
      </c>
      <c r="H25" s="10">
        <v>2</v>
      </c>
      <c r="I25" s="11">
        <f>G25/H25</f>
        <v>23</v>
      </c>
      <c r="J25" s="10">
        <v>2</v>
      </c>
      <c r="K25" s="10" t="s">
        <v>53</v>
      </c>
      <c r="L25" s="8">
        <v>376461.34</v>
      </c>
      <c r="M25" s="10">
        <v>63468</v>
      </c>
      <c r="N25" s="12">
        <v>45744</v>
      </c>
      <c r="O25" s="30" t="s">
        <v>47</v>
      </c>
      <c r="R25" s="17"/>
      <c r="S25" s="24"/>
    </row>
    <row r="26" spans="1:19" ht="24.9" customHeight="1">
      <c r="A26" s="6">
        <v>24</v>
      </c>
      <c r="B26" s="10">
        <v>28</v>
      </c>
      <c r="C26" s="13" t="s">
        <v>37</v>
      </c>
      <c r="D26" s="8">
        <v>216</v>
      </c>
      <c r="E26" s="8">
        <v>175</v>
      </c>
      <c r="F26" s="9">
        <f>(D26-E26)/E26</f>
        <v>0.23428571428571429</v>
      </c>
      <c r="G26" s="10">
        <v>43</v>
      </c>
      <c r="H26" s="10" t="s">
        <v>53</v>
      </c>
      <c r="I26" s="11" t="s">
        <v>53</v>
      </c>
      <c r="J26" s="10">
        <v>1</v>
      </c>
      <c r="K26" s="10">
        <v>11</v>
      </c>
      <c r="L26" s="8">
        <v>113665</v>
      </c>
      <c r="M26" s="10">
        <v>21416</v>
      </c>
      <c r="N26" s="12">
        <v>45954</v>
      </c>
      <c r="O26" s="30" t="s">
        <v>46</v>
      </c>
      <c r="R26" s="6"/>
      <c r="S26" s="52"/>
    </row>
    <row r="27" spans="1:19" s="26" customFormat="1" ht="24.75" customHeight="1">
      <c r="A27" s="6">
        <v>25</v>
      </c>
      <c r="B27" s="10">
        <v>13</v>
      </c>
      <c r="C27" s="7" t="s">
        <v>27</v>
      </c>
      <c r="D27" s="31">
        <v>125.92</v>
      </c>
      <c r="E27" s="8">
        <v>5287.25</v>
      </c>
      <c r="F27" s="9">
        <f>(D27-E27)/E27</f>
        <v>-0.97618421674783673</v>
      </c>
      <c r="G27" s="32">
        <v>29</v>
      </c>
      <c r="H27" s="10">
        <v>4</v>
      </c>
      <c r="I27" s="11">
        <f>G27/H27</f>
        <v>7.25</v>
      </c>
      <c r="J27" s="10">
        <v>3</v>
      </c>
      <c r="K27" s="10">
        <v>2</v>
      </c>
      <c r="L27" s="31">
        <v>5413.17</v>
      </c>
      <c r="M27" s="32">
        <v>774</v>
      </c>
      <c r="N27" s="12">
        <v>46017</v>
      </c>
      <c r="O27" s="30" t="s">
        <v>215</v>
      </c>
      <c r="R27" s="17"/>
      <c r="S27" s="24"/>
    </row>
    <row r="28" spans="1:19" ht="24.75" customHeight="1">
      <c r="A28" s="6">
        <v>26</v>
      </c>
      <c r="B28" s="10">
        <v>30</v>
      </c>
      <c r="C28" s="7" t="s">
        <v>38</v>
      </c>
      <c r="D28" s="8">
        <v>103</v>
      </c>
      <c r="E28" s="8">
        <v>139.80000000000001</v>
      </c>
      <c r="F28" s="9">
        <f>(D28-E28)/E28</f>
        <v>-0.26323319027181696</v>
      </c>
      <c r="G28" s="10">
        <v>17</v>
      </c>
      <c r="H28" s="10">
        <v>1</v>
      </c>
      <c r="I28" s="11">
        <f>G28/H28</f>
        <v>17</v>
      </c>
      <c r="J28" s="10">
        <v>1</v>
      </c>
      <c r="K28" s="10" t="s">
        <v>53</v>
      </c>
      <c r="L28" s="8">
        <v>3186.55</v>
      </c>
      <c r="M28" s="10">
        <v>621</v>
      </c>
      <c r="N28" s="12">
        <v>45740</v>
      </c>
      <c r="O28" s="30" t="s">
        <v>47</v>
      </c>
    </row>
    <row r="29" spans="1:19" ht="24.75" customHeight="1">
      <c r="A29" s="6">
        <v>27</v>
      </c>
      <c r="B29" s="10" t="s">
        <v>53</v>
      </c>
      <c r="C29" s="13" t="s">
        <v>66</v>
      </c>
      <c r="D29" s="31">
        <v>95</v>
      </c>
      <c r="E29" s="8" t="s">
        <v>53</v>
      </c>
      <c r="F29" s="9" t="s">
        <v>53</v>
      </c>
      <c r="G29" s="32">
        <v>19</v>
      </c>
      <c r="H29" s="10">
        <v>1</v>
      </c>
      <c r="I29" s="11">
        <f>G29/H29</f>
        <v>19</v>
      </c>
      <c r="J29" s="10">
        <v>1</v>
      </c>
      <c r="K29" s="10" t="s">
        <v>53</v>
      </c>
      <c r="L29" s="31">
        <v>3832</v>
      </c>
      <c r="M29" s="32">
        <v>1464</v>
      </c>
      <c r="N29" s="12">
        <v>45989</v>
      </c>
      <c r="O29" s="30" t="s">
        <v>67</v>
      </c>
    </row>
    <row r="30" spans="1:19" ht="24.75" customHeight="1">
      <c r="A30" s="6">
        <v>28</v>
      </c>
      <c r="B30" s="21" t="s">
        <v>53</v>
      </c>
      <c r="C30" s="18" t="s">
        <v>61</v>
      </c>
      <c r="D30" s="19">
        <v>72</v>
      </c>
      <c r="E30" s="19" t="s">
        <v>53</v>
      </c>
      <c r="F30" s="20" t="s">
        <v>53</v>
      </c>
      <c r="G30" s="21">
        <v>15</v>
      </c>
      <c r="H30" s="21">
        <v>1</v>
      </c>
      <c r="I30" s="22">
        <v>15</v>
      </c>
      <c r="J30" s="21">
        <v>1</v>
      </c>
      <c r="K30" s="21" t="s">
        <v>53</v>
      </c>
      <c r="L30" s="19">
        <v>295022.96000000002</v>
      </c>
      <c r="M30" s="21">
        <v>55181</v>
      </c>
      <c r="N30" s="23">
        <v>45562</v>
      </c>
      <c r="O30" s="29" t="s">
        <v>44</v>
      </c>
    </row>
    <row r="31" spans="1:19" ht="24.75" customHeight="1">
      <c r="A31" s="6">
        <v>29</v>
      </c>
      <c r="B31" s="10" t="s">
        <v>53</v>
      </c>
      <c r="C31" s="13" t="s">
        <v>55</v>
      </c>
      <c r="D31" s="8">
        <v>70.8</v>
      </c>
      <c r="E31" s="8" t="s">
        <v>53</v>
      </c>
      <c r="F31" s="20" t="s">
        <v>53</v>
      </c>
      <c r="G31" s="10">
        <v>10</v>
      </c>
      <c r="H31" s="10">
        <v>1</v>
      </c>
      <c r="I31" s="22">
        <f>G31/H31</f>
        <v>10</v>
      </c>
      <c r="J31" s="10">
        <v>1</v>
      </c>
      <c r="K31" s="10" t="s">
        <v>53</v>
      </c>
      <c r="L31" s="8">
        <v>7645.8</v>
      </c>
      <c r="M31" s="10">
        <v>1224</v>
      </c>
      <c r="N31" s="12">
        <v>45968</v>
      </c>
      <c r="O31" s="30" t="s">
        <v>49</v>
      </c>
    </row>
    <row r="32" spans="1:19" ht="24.75" customHeight="1">
      <c r="A32" s="6">
        <v>30</v>
      </c>
      <c r="B32" s="10" t="s">
        <v>53</v>
      </c>
      <c r="C32" s="13" t="s">
        <v>36</v>
      </c>
      <c r="D32" s="8">
        <v>67.12</v>
      </c>
      <c r="E32" s="8" t="s">
        <v>53</v>
      </c>
      <c r="F32" s="20" t="s">
        <v>53</v>
      </c>
      <c r="G32" s="10">
        <v>12</v>
      </c>
      <c r="H32" s="10">
        <v>1</v>
      </c>
      <c r="I32" s="22">
        <f>G32/H32</f>
        <v>12</v>
      </c>
      <c r="J32" s="10">
        <v>1</v>
      </c>
      <c r="K32" s="10">
        <v>6</v>
      </c>
      <c r="L32" s="8">
        <v>6892.9800000000005</v>
      </c>
      <c r="M32" s="10">
        <v>1113</v>
      </c>
      <c r="N32" s="12">
        <v>45989</v>
      </c>
      <c r="O32" s="30" t="s">
        <v>49</v>
      </c>
    </row>
    <row r="33" spans="1:15" ht="24.75" customHeight="1">
      <c r="A33" s="6">
        <v>31</v>
      </c>
      <c r="B33" s="10">
        <v>20</v>
      </c>
      <c r="C33" s="7" t="s">
        <v>32</v>
      </c>
      <c r="D33" s="8">
        <v>61</v>
      </c>
      <c r="E33" s="8">
        <v>674.54</v>
      </c>
      <c r="F33" s="9">
        <f>(D33-E33)/E33</f>
        <v>-0.90956800189758946</v>
      </c>
      <c r="G33" s="10">
        <v>13</v>
      </c>
      <c r="H33" s="10">
        <v>3</v>
      </c>
      <c r="I33" s="11">
        <f>G33/H33</f>
        <v>4.333333333333333</v>
      </c>
      <c r="J33" s="10">
        <v>2</v>
      </c>
      <c r="K33" s="10">
        <v>4</v>
      </c>
      <c r="L33" s="8">
        <v>14922.23</v>
      </c>
      <c r="M33" s="10">
        <v>2104</v>
      </c>
      <c r="N33" s="12">
        <v>46003</v>
      </c>
      <c r="O33" s="30" t="s">
        <v>44</v>
      </c>
    </row>
    <row r="34" spans="1:15" ht="24.75" customHeight="1">
      <c r="A34" s="6">
        <v>32</v>
      </c>
      <c r="B34" s="10" t="s">
        <v>53</v>
      </c>
      <c r="C34" s="13" t="s">
        <v>62</v>
      </c>
      <c r="D34" s="8">
        <v>52.8</v>
      </c>
      <c r="E34" s="8" t="s">
        <v>53</v>
      </c>
      <c r="F34" s="20" t="s">
        <v>53</v>
      </c>
      <c r="G34" s="10">
        <v>10</v>
      </c>
      <c r="H34" s="10">
        <v>1</v>
      </c>
      <c r="I34" s="22">
        <v>10</v>
      </c>
      <c r="J34" s="10">
        <v>1</v>
      </c>
      <c r="K34" s="10" t="s">
        <v>53</v>
      </c>
      <c r="L34" s="8">
        <v>61679.69</v>
      </c>
      <c r="M34" s="10">
        <v>12761</v>
      </c>
      <c r="N34" s="12">
        <v>45765</v>
      </c>
      <c r="O34" s="30" t="s">
        <v>42</v>
      </c>
    </row>
    <row r="35" spans="1:15" ht="24.9" customHeight="1">
      <c r="A35" s="6">
        <v>33</v>
      </c>
      <c r="B35" s="10">
        <v>34</v>
      </c>
      <c r="C35" s="13" t="s">
        <v>39</v>
      </c>
      <c r="D35" s="8">
        <v>48.15</v>
      </c>
      <c r="E35" s="8">
        <v>51.9</v>
      </c>
      <c r="F35" s="9">
        <f>(D35-E35)/E35</f>
        <v>-7.2254335260115612E-2</v>
      </c>
      <c r="G35" s="10">
        <v>5</v>
      </c>
      <c r="H35" s="10">
        <v>1</v>
      </c>
      <c r="I35" s="11">
        <f>G35/H35</f>
        <v>5</v>
      </c>
      <c r="J35" s="10">
        <v>1</v>
      </c>
      <c r="K35" s="10" t="s">
        <v>53</v>
      </c>
      <c r="L35" s="8">
        <v>5326.91</v>
      </c>
      <c r="M35" s="10">
        <v>787</v>
      </c>
      <c r="N35" s="12">
        <v>45940</v>
      </c>
      <c r="O35" s="30" t="s">
        <v>49</v>
      </c>
    </row>
    <row r="36" spans="1:15" ht="24.9" customHeight="1">
      <c r="A36" s="6">
        <v>34</v>
      </c>
      <c r="B36" s="21" t="s">
        <v>53</v>
      </c>
      <c r="C36" s="18" t="s">
        <v>63</v>
      </c>
      <c r="D36" s="19">
        <v>33</v>
      </c>
      <c r="E36" s="19" t="s">
        <v>53</v>
      </c>
      <c r="F36" s="19" t="s">
        <v>53</v>
      </c>
      <c r="G36" s="21">
        <v>7</v>
      </c>
      <c r="H36" s="21">
        <v>1</v>
      </c>
      <c r="I36" s="11">
        <f>G36/H36</f>
        <v>7</v>
      </c>
      <c r="J36" s="21">
        <v>1</v>
      </c>
      <c r="K36" s="21" t="s">
        <v>53</v>
      </c>
      <c r="L36" s="19">
        <v>71765.539999999994</v>
      </c>
      <c r="M36" s="21">
        <v>14044</v>
      </c>
      <c r="N36" s="23">
        <v>45513</v>
      </c>
      <c r="O36" s="29" t="s">
        <v>44</v>
      </c>
    </row>
    <row r="37" spans="1:15" ht="24.9" customHeight="1">
      <c r="A37" s="6">
        <v>35</v>
      </c>
      <c r="B37" s="10" t="s">
        <v>53</v>
      </c>
      <c r="C37" s="13" t="s">
        <v>64</v>
      </c>
      <c r="D37" s="27">
        <v>30.6</v>
      </c>
      <c r="E37" s="8" t="s">
        <v>53</v>
      </c>
      <c r="F37" s="8" t="s">
        <v>53</v>
      </c>
      <c r="G37" s="28">
        <v>6</v>
      </c>
      <c r="H37" s="10">
        <v>1</v>
      </c>
      <c r="I37" s="11">
        <f>G37/H37</f>
        <v>6</v>
      </c>
      <c r="J37" s="10">
        <v>1</v>
      </c>
      <c r="K37" s="10" t="s">
        <v>53</v>
      </c>
      <c r="L37" s="31">
        <v>34991.199999999997</v>
      </c>
      <c r="M37" s="32">
        <v>6965</v>
      </c>
      <c r="N37" s="12">
        <v>45667</v>
      </c>
      <c r="O37" s="30" t="s">
        <v>44</v>
      </c>
    </row>
    <row r="38" spans="1:15" ht="24.9" customHeight="1">
      <c r="A38" s="6">
        <v>36</v>
      </c>
      <c r="B38" s="19" t="s">
        <v>53</v>
      </c>
      <c r="C38" s="7" t="s">
        <v>65</v>
      </c>
      <c r="D38" s="8">
        <v>18</v>
      </c>
      <c r="E38" s="19" t="s">
        <v>53</v>
      </c>
      <c r="F38" s="20" t="s">
        <v>53</v>
      </c>
      <c r="G38" s="10">
        <v>3</v>
      </c>
      <c r="H38" s="10">
        <v>1</v>
      </c>
      <c r="I38" s="11">
        <f>G38/H38</f>
        <v>3</v>
      </c>
      <c r="J38" s="10">
        <v>1</v>
      </c>
      <c r="K38" s="21" t="s">
        <v>53</v>
      </c>
      <c r="L38" s="8">
        <v>23460.25</v>
      </c>
      <c r="M38" s="10">
        <v>4585</v>
      </c>
      <c r="N38" s="12">
        <v>45912</v>
      </c>
      <c r="O38" s="30" t="s">
        <v>44</v>
      </c>
    </row>
    <row r="39" spans="1:15" ht="24.9" customHeight="1">
      <c r="A39" s="6"/>
      <c r="B39" s="10" t="s">
        <v>53</v>
      </c>
      <c r="C39" s="7" t="s">
        <v>242</v>
      </c>
      <c r="D39" s="8">
        <v>10.5</v>
      </c>
      <c r="E39" s="8" t="s">
        <v>53</v>
      </c>
      <c r="F39" s="9" t="s">
        <v>53</v>
      </c>
      <c r="G39" s="10">
        <v>3</v>
      </c>
      <c r="H39" s="10">
        <v>1</v>
      </c>
      <c r="I39" s="11">
        <v>3</v>
      </c>
      <c r="J39" s="10">
        <v>1</v>
      </c>
      <c r="K39" s="10" t="s">
        <v>53</v>
      </c>
      <c r="L39" s="8">
        <v>34961.89</v>
      </c>
      <c r="M39" s="10">
        <v>7133</v>
      </c>
      <c r="N39" s="12">
        <v>45814</v>
      </c>
      <c r="O39" s="30" t="s">
        <v>44</v>
      </c>
    </row>
    <row r="40" spans="1:15" ht="24.9" customHeight="1">
      <c r="A40" s="33"/>
      <c r="B40" s="34"/>
      <c r="C40" s="35" t="s">
        <v>68</v>
      </c>
      <c r="D40" s="36">
        <f>SUBTOTAL(109,Table13[Pajamos 
(GBO)])</f>
        <v>629809.36</v>
      </c>
      <c r="E40" s="37" t="s">
        <v>50</v>
      </c>
      <c r="F40" s="38">
        <f>(D40-E40)/E40</f>
        <v>-0.45003557513128917</v>
      </c>
      <c r="G40" s="39">
        <f>SUBTOTAL(109,Table13[Žiūrovų sk. 
(ADM)])</f>
        <v>82025</v>
      </c>
      <c r="H40" s="40"/>
      <c r="I40" s="41"/>
      <c r="J40" s="40"/>
      <c r="K40" s="40"/>
      <c r="L40" s="47"/>
      <c r="M40" s="40"/>
      <c r="N40" s="42"/>
      <c r="O40" s="50" t="s">
        <v>15</v>
      </c>
    </row>
    <row r="41" spans="1:15" hidden="1">
      <c r="F41" s="3"/>
      <c r="L41" s="2"/>
    </row>
    <row r="42" spans="1:15" hidden="1">
      <c r="F42" s="3"/>
      <c r="L42" s="2"/>
    </row>
    <row r="43" spans="1:15" hidden="1">
      <c r="F43" s="3"/>
      <c r="L43" s="2"/>
    </row>
    <row r="44" spans="1:15" hidden="1">
      <c r="F44" s="3"/>
      <c r="L44" s="2"/>
    </row>
    <row r="45" spans="1:15" hidden="1">
      <c r="F45" s="3"/>
      <c r="L45" s="2"/>
    </row>
    <row r="46" spans="1:15" hidden="1">
      <c r="F46" s="3"/>
      <c r="L46" s="2"/>
    </row>
    <row r="47" spans="1:15" hidden="1">
      <c r="F47" s="3"/>
      <c r="L47" s="2"/>
    </row>
    <row r="48" spans="1:15" hidden="1">
      <c r="F48" s="3"/>
      <c r="L48" s="2"/>
    </row>
    <row r="49" spans="6:12" hidden="1">
      <c r="F49" s="3"/>
      <c r="L49" s="2"/>
    </row>
    <row r="50" spans="6:12" hidden="1">
      <c r="F50" s="3"/>
      <c r="L50" s="2"/>
    </row>
    <row r="51" spans="6:12" hidden="1">
      <c r="F51" s="3"/>
      <c r="L51" s="2"/>
    </row>
    <row r="52" spans="6:12" hidden="1">
      <c r="F52" s="3"/>
      <c r="L52" s="2"/>
    </row>
    <row r="53" spans="6:12" hidden="1">
      <c r="F53" s="3"/>
      <c r="L53" s="2"/>
    </row>
    <row r="54" spans="6:12" hidden="1">
      <c r="F54" s="3"/>
    </row>
    <row r="55" spans="6:12" hidden="1">
      <c r="F55" s="3"/>
    </row>
    <row r="56" spans="6:12" hidden="1">
      <c r="F56" s="3"/>
    </row>
    <row r="57" spans="6:12" hidden="1">
      <c r="F57" s="3"/>
    </row>
  </sheetData>
  <mergeCells count="1">
    <mergeCell ref="A1:O1"/>
  </mergeCells>
  <conditionalFormatting sqref="D24">
    <cfRule type="duplicateValues" dxfId="15" priority="1"/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09.18-09.24</vt:lpstr>
      <vt:lpstr>09.11-09.17</vt:lpstr>
      <vt:lpstr>09.04-09.10</vt:lpstr>
      <vt:lpstr>08.28-09.03</vt:lpstr>
      <vt:lpstr>08.21-08.27</vt:lpstr>
      <vt:lpstr>08.14-08.20</vt:lpstr>
      <vt:lpstr>08.07-08.13</vt:lpstr>
      <vt:lpstr>07.31-08.06</vt:lpstr>
      <vt:lpstr>07.24-07.30</vt:lpstr>
      <vt:lpstr>07.17-07.23</vt:lpstr>
      <vt:lpstr>07.10-07.16</vt:lpstr>
      <vt:lpstr>07.03-07.09</vt:lpstr>
      <vt:lpstr>06.26-07.02</vt:lpstr>
      <vt:lpstr>06.19-06.25</vt:lpstr>
      <vt:lpstr>06.12-06.18</vt:lpstr>
      <vt:lpstr>06.05-06.11</vt:lpstr>
      <vt:lpstr>05.29-06.04</vt:lpstr>
      <vt:lpstr>05.22-05.28</vt:lpstr>
      <vt:lpstr>05.15-05.21</vt:lpstr>
      <vt:lpstr>05.08-05.14</vt:lpstr>
      <vt:lpstr>05.01-05.07</vt:lpstr>
      <vt:lpstr>04.24-04.30</vt:lpstr>
      <vt:lpstr>04.17-04.23</vt:lpstr>
      <vt:lpstr>04.10-04.16</vt:lpstr>
      <vt:lpstr>04.03-04.09</vt:lpstr>
      <vt:lpstr>03.27-04.02</vt:lpstr>
      <vt:lpstr>03.20-03.26</vt:lpstr>
      <vt:lpstr>03.13-03.19</vt:lpstr>
      <vt:lpstr>03.06-03.12</vt:lpstr>
      <vt:lpstr>02.27-03.05</vt:lpstr>
      <vt:lpstr>02.20-02.26</vt:lpstr>
      <vt:lpstr>02.13-02.19</vt:lpstr>
      <vt:lpstr>02.06-02.12</vt:lpstr>
      <vt:lpstr>01.30-02.05</vt:lpstr>
      <vt:lpstr>01.23-01.29</vt:lpstr>
      <vt:lpstr>01.16-01.22</vt:lpstr>
      <vt:lpstr>01.09-01.15</vt:lpstr>
      <vt:lpstr>Lapas1</vt:lpstr>
      <vt:lpstr>01.02-01.08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Austė</dc:creator>
  <cp:lastModifiedBy>Monika Treikė</cp:lastModifiedBy>
  <cp:lastPrinted>2023-04-24T11:09:18Z</cp:lastPrinted>
  <dcterms:created xsi:type="dcterms:W3CDTF">2023-04-24T05:36:19Z</dcterms:created>
  <dcterms:modified xsi:type="dcterms:W3CDTF">2026-09-25T10:56:18Z</dcterms:modified>
</cp:coreProperties>
</file>